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30" windowWidth="18270" windowHeight="11640" tabRatio="832" activeTab="6"/>
  </bookViews>
  <sheets>
    <sheet name="Indicatori economici " sheetId="1" r:id="rId1"/>
    <sheet name="Foglio2" sheetId="32" r:id="rId2"/>
    <sheet name=" Indice" sheetId="2" r:id="rId3"/>
    <sheet name="1.2 Movimprese" sheetId="3" r:id="rId4"/>
    <sheet name="1.3 - 1.4 - 1.5 Movimp.Settore" sheetId="4" r:id="rId5"/>
    <sheet name="1.6 Saldo Settore" sheetId="5" r:id="rId6"/>
    <sheet name="1.6.1 Saldo Nati-mortalità" sheetId="6" r:id="rId7"/>
    <sheet name="2.1 - 2.2  Settore Artigianato " sheetId="7" r:id="rId8"/>
    <sheet name="2.3 -2.4-2.5. Artig. Settore " sheetId="8" r:id="rId9"/>
    <sheet name="2.6 Saldo Settore AA" sheetId="9" r:id="rId10"/>
    <sheet name="3.1-3.2  Costruzioni" sheetId="10" r:id="rId11"/>
    <sheet name="4.1- 4.2 Turismo" sheetId="11" r:id="rId12"/>
    <sheet name="5.1-5.2 Imp. Femminili" sheetId="35" r:id="rId13"/>
    <sheet name="5.3 - 5.4 Imp.Femminili Settore" sheetId="13" r:id="rId14"/>
    <sheet name="5.5 Saldo Imp.Femm." sheetId="14" r:id="rId15"/>
    <sheet name="6.1 Imprend. Nazionalità" sheetId="15" r:id="rId16"/>
    <sheet name="6.2 - 6.3 Imprend. per Carica" sheetId="16" r:id="rId17"/>
    <sheet name="6.3a - 6.3b Extra Com." sheetId="17" r:id="rId18"/>
    <sheet name="6.4 Imprend. Naz. Età" sheetId="18" r:id="rId19"/>
    <sheet name="6.5 Imprend. Sesso" sheetId="19" r:id="rId20"/>
    <sheet name="7.1-7.2-7.3-7.4 Comm.Consistenz" sheetId="20" r:id="rId21"/>
    <sheet name="7.5----7.9  Apert.- Cess." sheetId="21" state="hidden" r:id="rId22"/>
    <sheet name="8.1 - 8.2 Cassa Edile" sheetId="22" state="hidden" r:id="rId23"/>
    <sheet name="9.1 -9.4 - C.I.G. (2)" sheetId="38" state="hidden" r:id="rId24"/>
    <sheet name="9.1 -9.4 - C.I.G." sheetId="23" state="hidden" r:id="rId25"/>
    <sheet name="8.1  Credito " sheetId="34" r:id="rId26"/>
    <sheet name="9.1 - 9.2  Protesti cambiari" sheetId="26" r:id="rId27"/>
    <sheet name="10.1 -2 - 3- 4- 5 Import-Export" sheetId="27" r:id="rId28"/>
    <sheet name="13.1-13.2 -13.3 Turism.prov.SO" sheetId="28" state="hidden" r:id="rId29"/>
    <sheet name="14.4-14.5 -14.6 Turismo Livigno" sheetId="29" state="hidden" r:id="rId30"/>
    <sheet name="Tav. 11.1 Pra autovetture" sheetId="30" r:id="rId31"/>
    <sheet name="12.1 - 12.2 - 12.3 Benchmark" sheetId="36" r:id="rId32"/>
    <sheet name="12.4 Benchmark settori" sheetId="37" r:id="rId33"/>
    <sheet name="12.5 Benchmark Commercio Estero" sheetId="39" r:id="rId34"/>
    <sheet name="Indicatori economici  (2)" sheetId="33" r:id="rId35"/>
  </sheets>
  <externalReferences>
    <externalReference r:id="rId36"/>
  </externalReferences>
  <definedNames>
    <definedName name="_xlnm._FilterDatabase" localSheetId="2" hidden="1">' Indice'!$A$1:$H$70</definedName>
    <definedName name="_xlnm.Print_Area" localSheetId="2">' Indice'!$A$1:$K$70</definedName>
    <definedName name="_xlnm.Print_Area" localSheetId="3">'1.2 Movimprese'!$A$1:$Q$89</definedName>
    <definedName name="_xlnm.Print_Area" localSheetId="4">'1.3 - 1.4 - 1.5 Movimp.Settore'!$A$1:$T$271</definedName>
    <definedName name="_xlnm.Print_Area" localSheetId="5">'1.6 Saldo Settore'!$A$1:$AF$48</definedName>
    <definedName name="_xlnm.Print_Area" localSheetId="6">'1.6.1 Saldo Nati-mortalità'!$A$2:$P$2</definedName>
    <definedName name="_xlnm.Print_Area" localSheetId="27">'10.1 -2 - 3- 4- 5 Import-Export'!$A$1:$K$500</definedName>
    <definedName name="_xlnm.Print_Area" localSheetId="28">'13.1-13.2 -13.3 Turism.prov.SO'!$A$1:$I$131</definedName>
    <definedName name="_xlnm.Print_Area" localSheetId="29">'14.4-14.5 -14.6 Turismo Livigno'!$A$1:$I$125</definedName>
    <definedName name="_xlnm.Print_Area" localSheetId="7">'2.1 - 2.2  Settore Artigianato '!$A$1:$Q$88</definedName>
    <definedName name="_xlnm.Print_Area" localSheetId="8">'2.3 -2.4-2.5. Artig. Settore '!$A$1:$T$261</definedName>
    <definedName name="_xlnm.Print_Area" localSheetId="9">'2.6 Saldo Settore AA'!$A$1:$AF$52</definedName>
    <definedName name="_xlnm.Print_Area" localSheetId="10">'3.1-3.2  Costruzioni'!$A$1:$Q$94</definedName>
    <definedName name="_xlnm.Print_Area" localSheetId="11">'4.1- 4.2 Turismo'!$A$1:$Q$94</definedName>
    <definedName name="_xlnm.Print_Area" localSheetId="12">'5.1-5.2 Imp. Femminili'!$A$1:$W$28</definedName>
    <definedName name="_xlnm.Print_Area" localSheetId="13">'5.3 - 5.4 Imp.Femminili Settore'!$A$1:$R$53</definedName>
    <definedName name="_xlnm.Print_Area" localSheetId="14">'5.5 Saldo Imp.Femm.'!$A$1:$Z$26</definedName>
    <definedName name="_xlnm.Print_Area" localSheetId="15">'6.1 Imprend. Nazionalità'!$A$1:$O$55</definedName>
    <definedName name="_xlnm.Print_Area" localSheetId="16">'6.2 - 6.3 Imprend. per Carica'!$A$1:$U$130</definedName>
    <definedName name="_xlnm.Print_Area" localSheetId="17">'6.3a - 6.3b Extra Com.'!$A$3:$K$21</definedName>
    <definedName name="_xlnm.Print_Area" localSheetId="18">'6.4 Imprend. Naz. Età'!$A$1:$N$47</definedName>
    <definedName name="_xlnm.Print_Area" localSheetId="19">'6.5 Imprend. Sesso'!$A$1:$AA$54</definedName>
    <definedName name="_xlnm.Print_Area" localSheetId="21">'7.5----7.9  Apert.- Cess.'!$A$1:$U$225</definedName>
    <definedName name="_xlnm.Print_Area" localSheetId="22">'8.1 - 8.2 Cassa Edile'!$A$1:$J$118</definedName>
    <definedName name="_xlnm.Print_Area" localSheetId="25">'8.1  Credito '!$A$1:$J$69</definedName>
    <definedName name="_xlnm.Print_Area" localSheetId="26">'9.1 - 9.2  Protesti cambiari'!$A$1:$M$216</definedName>
    <definedName name="_xlnm.Print_Area" localSheetId="24">'9.1 -9.4 - C.I.G.'!$A$1:$H$293</definedName>
    <definedName name="_xlnm.Print_Area" localSheetId="23">'9.1 -9.4 - C.I.G. (2)'!$A$1:$H$323</definedName>
    <definedName name="_xlnm.Print_Area" localSheetId="30">'Tav. 11.1 Pra autovetture'!$A$1:$L$65</definedName>
  </definedNames>
  <calcPr calcId="125725"/>
</workbook>
</file>

<file path=xl/calcChain.xml><?xml version="1.0" encoding="utf-8"?>
<calcChain xmlns="http://schemas.openxmlformats.org/spreadsheetml/2006/main">
  <c r="E39" i="39"/>
  <c r="D39"/>
  <c r="C39"/>
  <c r="B39"/>
  <c r="H38"/>
  <c r="R96" i="27"/>
  <c r="P96"/>
  <c r="O96"/>
  <c r="N96"/>
  <c r="G96"/>
  <c r="F96"/>
  <c r="E96"/>
  <c r="R95"/>
  <c r="P95"/>
  <c r="O95"/>
  <c r="N95"/>
  <c r="G95"/>
  <c r="F95"/>
  <c r="E95"/>
  <c r="R92" i="16"/>
  <c r="R91"/>
  <c r="R90"/>
  <c r="R89"/>
  <c r="R88"/>
  <c r="R87"/>
  <c r="R86"/>
  <c r="R85"/>
  <c r="R84"/>
  <c r="R83"/>
  <c r="R82"/>
  <c r="O38" i="39"/>
  <c r="N38"/>
  <c r="M38"/>
  <c r="L38"/>
  <c r="K38"/>
  <c r="J38"/>
  <c r="I38"/>
  <c r="G38"/>
  <c r="F38"/>
  <c r="E44" i="19"/>
  <c r="F129" i="8"/>
  <c r="D129"/>
  <c r="R93" i="16" l="1"/>
  <c r="S24" i="30"/>
  <c r="T24"/>
  <c r="U24"/>
  <c r="Z15"/>
  <c r="Y15"/>
  <c r="AA15"/>
  <c r="T151" i="20"/>
  <c r="R151"/>
  <c r="P151"/>
  <c r="N151"/>
  <c r="L151"/>
  <c r="J151"/>
  <c r="H151"/>
  <c r="F151"/>
  <c r="T122"/>
  <c r="R122"/>
  <c r="P122"/>
  <c r="N122"/>
  <c r="L122"/>
  <c r="J122"/>
  <c r="H122"/>
  <c r="F122"/>
  <c r="T90" l="1"/>
  <c r="P90"/>
  <c r="L90"/>
  <c r="H90"/>
  <c r="R90"/>
  <c r="N90"/>
  <c r="J90"/>
  <c r="F90"/>
  <c r="O60"/>
  <c r="M60"/>
  <c r="K60"/>
  <c r="I60"/>
  <c r="G60"/>
  <c r="E60"/>
  <c r="D60"/>
  <c r="C60"/>
  <c r="P24"/>
  <c r="L24"/>
  <c r="H24"/>
  <c r="N24"/>
  <c r="J24"/>
  <c r="F24"/>
  <c r="AM28" i="26"/>
  <c r="AL28"/>
  <c r="AK28"/>
  <c r="AJ28"/>
  <c r="AI28"/>
  <c r="G134"/>
  <c r="L71"/>
  <c r="K156"/>
  <c r="J156"/>
  <c r="G156"/>
  <c r="F156"/>
  <c r="E156"/>
  <c r="D156"/>
  <c r="AJ96" i="27" l="1"/>
  <c r="AH96"/>
  <c r="AG96"/>
  <c r="AF96"/>
  <c r="AJ95"/>
  <c r="AH95"/>
  <c r="AG95"/>
  <c r="AF95"/>
  <c r="Z93"/>
  <c r="Z92"/>
  <c r="AI92"/>
  <c r="AI93"/>
  <c r="AI95" l="1"/>
  <c r="AI96"/>
  <c r="D499"/>
  <c r="H499"/>
  <c r="F499"/>
  <c r="E499"/>
  <c r="G451"/>
  <c r="H450"/>
  <c r="G449"/>
  <c r="G448"/>
  <c r="G446"/>
  <c r="H96" s="1"/>
  <c r="H402"/>
  <c r="F402"/>
  <c r="E402"/>
  <c r="D402"/>
  <c r="G354"/>
  <c r="G352"/>
  <c r="G351"/>
  <c r="G350"/>
  <c r="G349"/>
  <c r="H353"/>
  <c r="E353"/>
  <c r="H305"/>
  <c r="G305"/>
  <c r="F305"/>
  <c r="E305"/>
  <c r="D305"/>
  <c r="I257"/>
  <c r="I255"/>
  <c r="I254"/>
  <c r="I253"/>
  <c r="I252"/>
  <c r="I247"/>
  <c r="H209"/>
  <c r="G209"/>
  <c r="F209"/>
  <c r="E209"/>
  <c r="D209"/>
  <c r="D205"/>
  <c r="H204"/>
  <c r="G204"/>
  <c r="F204"/>
  <c r="E204"/>
  <c r="D204"/>
  <c r="I161"/>
  <c r="H46"/>
  <c r="J49"/>
  <c r="I49"/>
  <c r="H49"/>
  <c r="J46"/>
  <c r="H47"/>
  <c r="J45"/>
  <c r="I45"/>
  <c r="H45"/>
  <c r="I48"/>
  <c r="E49"/>
  <c r="Q96" l="1"/>
  <c r="Q95"/>
  <c r="G353"/>
  <c r="I305"/>
  <c r="G499"/>
  <c r="G402"/>
  <c r="I256"/>
  <c r="H25" i="13"/>
  <c r="F25"/>
  <c r="Q37"/>
  <c r="O37"/>
  <c r="M37"/>
  <c r="K37"/>
  <c r="Q172" i="8"/>
  <c r="O172"/>
  <c r="M172"/>
  <c r="K172"/>
  <c r="E172"/>
  <c r="B172"/>
  <c r="F52" i="19"/>
  <c r="H53"/>
  <c r="U76" i="16"/>
  <c r="S76"/>
  <c r="Q76"/>
  <c r="L76"/>
  <c r="J76"/>
  <c r="H76"/>
  <c r="F76"/>
  <c r="O47" i="15"/>
  <c r="O46"/>
  <c r="L47"/>
  <c r="L46"/>
  <c r="I47"/>
  <c r="I46"/>
  <c r="F47"/>
  <c r="F46"/>
  <c r="C47"/>
  <c r="C46"/>
  <c r="F39"/>
  <c r="D88" i="3"/>
  <c r="I88"/>
  <c r="B88"/>
  <c r="K52" i="13"/>
  <c r="M52"/>
  <c r="O52"/>
  <c r="Q52"/>
  <c r="I52"/>
  <c r="G52"/>
  <c r="E52"/>
  <c r="D52"/>
  <c r="C52"/>
  <c r="B52"/>
  <c r="C44" i="36" l="1"/>
  <c r="E44"/>
  <c r="G44"/>
  <c r="I44"/>
  <c r="K44"/>
  <c r="M44"/>
  <c r="O44"/>
  <c r="C21"/>
  <c r="E21"/>
  <c r="G21"/>
  <c r="I21"/>
  <c r="K21"/>
  <c r="M21"/>
  <c r="O21"/>
  <c r="W53" i="19"/>
  <c r="AA53" s="1"/>
  <c r="R53"/>
  <c r="V53" s="1"/>
  <c r="M53"/>
  <c r="Q53" s="1"/>
  <c r="L53"/>
  <c r="F53"/>
  <c r="D53"/>
  <c r="O53" l="1"/>
  <c r="G53"/>
  <c r="Y53"/>
  <c r="J53"/>
  <c r="T53"/>
  <c r="E53" l="1"/>
  <c r="F37" i="16"/>
  <c r="H37"/>
  <c r="J37"/>
  <c r="L37"/>
  <c r="O37"/>
  <c r="Q37"/>
  <c r="S37"/>
  <c r="U37"/>
  <c r="AK125"/>
  <c r="AK124"/>
  <c r="AK123"/>
  <c r="AK122"/>
  <c r="AK121"/>
  <c r="AK120"/>
  <c r="AK119"/>
  <c r="AK118"/>
  <c r="AK117"/>
  <c r="AK116"/>
  <c r="AK115"/>
  <c r="AK126" l="1"/>
  <c r="W25" i="14"/>
  <c r="B173" i="8" l="1"/>
  <c r="Q173"/>
  <c r="O173"/>
  <c r="M173"/>
  <c r="K173"/>
  <c r="E173"/>
  <c r="C173"/>
  <c r="L27" i="6" l="1"/>
  <c r="K27"/>
  <c r="I27"/>
  <c r="H27"/>
  <c r="F27"/>
  <c r="E27"/>
  <c r="C27"/>
  <c r="B27"/>
  <c r="O26"/>
  <c r="N26"/>
  <c r="M26"/>
  <c r="J26"/>
  <c r="G26"/>
  <c r="D26"/>
  <c r="O25"/>
  <c r="N25"/>
  <c r="M25"/>
  <c r="J25"/>
  <c r="G25"/>
  <c r="D25"/>
  <c r="O24"/>
  <c r="N24"/>
  <c r="M24"/>
  <c r="J24"/>
  <c r="G24"/>
  <c r="D24"/>
  <c r="O23"/>
  <c r="N23"/>
  <c r="M23"/>
  <c r="J23"/>
  <c r="G23"/>
  <c r="D23"/>
  <c r="O22"/>
  <c r="N22"/>
  <c r="M22"/>
  <c r="J22"/>
  <c r="G22"/>
  <c r="D22"/>
  <c r="O21"/>
  <c r="N21"/>
  <c r="M21"/>
  <c r="J21"/>
  <c r="G21"/>
  <c r="D21"/>
  <c r="O20"/>
  <c r="N20"/>
  <c r="M20"/>
  <c r="J20"/>
  <c r="G20"/>
  <c r="D20"/>
  <c r="O19"/>
  <c r="N19"/>
  <c r="M19"/>
  <c r="J19"/>
  <c r="O18"/>
  <c r="N18"/>
  <c r="M18"/>
  <c r="J18"/>
  <c r="G18"/>
  <c r="D18"/>
  <c r="O17"/>
  <c r="N17"/>
  <c r="M17"/>
  <c r="J17"/>
  <c r="G17"/>
  <c r="D17"/>
  <c r="O16"/>
  <c r="N16"/>
  <c r="M16"/>
  <c r="J16"/>
  <c r="G16"/>
  <c r="D16"/>
  <c r="O15"/>
  <c r="N15"/>
  <c r="M15"/>
  <c r="J15"/>
  <c r="G15"/>
  <c r="D15"/>
  <c r="O14"/>
  <c r="N14"/>
  <c r="M14"/>
  <c r="J14"/>
  <c r="G14"/>
  <c r="D14"/>
  <c r="O13"/>
  <c r="N13"/>
  <c r="M13"/>
  <c r="J13"/>
  <c r="G13"/>
  <c r="D13"/>
  <c r="O12"/>
  <c r="N12"/>
  <c r="M12"/>
  <c r="J12"/>
  <c r="G12"/>
  <c r="D12"/>
  <c r="O11"/>
  <c r="N11"/>
  <c r="M11"/>
  <c r="J11"/>
  <c r="G11"/>
  <c r="D11"/>
  <c r="O10"/>
  <c r="N10"/>
  <c r="M10"/>
  <c r="J10"/>
  <c r="G10"/>
  <c r="D10"/>
  <c r="O9"/>
  <c r="N9"/>
  <c r="M9"/>
  <c r="J9"/>
  <c r="G9"/>
  <c r="D9"/>
  <c r="O8"/>
  <c r="N8"/>
  <c r="M8"/>
  <c r="J8"/>
  <c r="G8"/>
  <c r="D8"/>
  <c r="O7"/>
  <c r="N7"/>
  <c r="M7"/>
  <c r="J7"/>
  <c r="G7"/>
  <c r="D7"/>
  <c r="O6"/>
  <c r="N6"/>
  <c r="M6"/>
  <c r="J6"/>
  <c r="G6"/>
  <c r="D6"/>
  <c r="O5"/>
  <c r="N5"/>
  <c r="M5"/>
  <c r="J5"/>
  <c r="G5"/>
  <c r="D5"/>
  <c r="AF240"/>
  <c r="AE240"/>
  <c r="AD240"/>
  <c r="AA240"/>
  <c r="X240"/>
  <c r="U240"/>
  <c r="O240"/>
  <c r="N240"/>
  <c r="M240"/>
  <c r="J240"/>
  <c r="G240"/>
  <c r="D240"/>
  <c r="AC239"/>
  <c r="AB239"/>
  <c r="Z239"/>
  <c r="Y239"/>
  <c r="W239"/>
  <c r="V239"/>
  <c r="T239"/>
  <c r="S239"/>
  <c r="L239"/>
  <c r="K239"/>
  <c r="I239"/>
  <c r="H239"/>
  <c r="F239"/>
  <c r="E239"/>
  <c r="C239"/>
  <c r="B239"/>
  <c r="AF238"/>
  <c r="AE238"/>
  <c r="AD238"/>
  <c r="AA238"/>
  <c r="X238"/>
  <c r="U238"/>
  <c r="O238"/>
  <c r="N238"/>
  <c r="M238"/>
  <c r="J238"/>
  <c r="G238"/>
  <c r="D238"/>
  <c r="AF237"/>
  <c r="AE237"/>
  <c r="AD237"/>
  <c r="AA237"/>
  <c r="X237"/>
  <c r="U237"/>
  <c r="O237"/>
  <c r="N237"/>
  <c r="M237"/>
  <c r="J237"/>
  <c r="G237"/>
  <c r="D237"/>
  <c r="AF236"/>
  <c r="AE236"/>
  <c r="AD236"/>
  <c r="AA236"/>
  <c r="X236"/>
  <c r="U236"/>
  <c r="O236"/>
  <c r="N236"/>
  <c r="M236"/>
  <c r="J236"/>
  <c r="G236"/>
  <c r="D236"/>
  <c r="AF235"/>
  <c r="AE235"/>
  <c r="AD235"/>
  <c r="AA235"/>
  <c r="X235"/>
  <c r="U235"/>
  <c r="O235"/>
  <c r="N235"/>
  <c r="M235"/>
  <c r="J235"/>
  <c r="G235"/>
  <c r="D235"/>
  <c r="AF234"/>
  <c r="AE234"/>
  <c r="AD234"/>
  <c r="AA234"/>
  <c r="X234"/>
  <c r="U234"/>
  <c r="O234"/>
  <c r="N234"/>
  <c r="M234"/>
  <c r="J234"/>
  <c r="G234"/>
  <c r="D234"/>
  <c r="AF233"/>
  <c r="AE233"/>
  <c r="AD233"/>
  <c r="AA233"/>
  <c r="X233"/>
  <c r="U233"/>
  <c r="O233"/>
  <c r="N233"/>
  <c r="M233"/>
  <c r="J233"/>
  <c r="G233"/>
  <c r="D233"/>
  <c r="AF232"/>
  <c r="AE232"/>
  <c r="AD232"/>
  <c r="AA232"/>
  <c r="X232"/>
  <c r="U232"/>
  <c r="O232"/>
  <c r="N232"/>
  <c r="M232"/>
  <c r="J232"/>
  <c r="G232"/>
  <c r="D232"/>
  <c r="AF231"/>
  <c r="AE231"/>
  <c r="AD231"/>
  <c r="AA231"/>
  <c r="X231"/>
  <c r="U231"/>
  <c r="O231"/>
  <c r="N231"/>
  <c r="M231"/>
  <c r="J231"/>
  <c r="G231"/>
  <c r="D231"/>
  <c r="AF230"/>
  <c r="AE230"/>
  <c r="AD230"/>
  <c r="AA230"/>
  <c r="X230"/>
  <c r="U230"/>
  <c r="O230"/>
  <c r="N230"/>
  <c r="M230"/>
  <c r="J230"/>
  <c r="G230"/>
  <c r="D230"/>
  <c r="AC229"/>
  <c r="AB229"/>
  <c r="Z229"/>
  <c r="Y229"/>
  <c r="W229"/>
  <c r="V229"/>
  <c r="T229"/>
  <c r="S229"/>
  <c r="L229"/>
  <c r="K229"/>
  <c r="I229"/>
  <c r="H229"/>
  <c r="F229"/>
  <c r="E229"/>
  <c r="C229"/>
  <c r="B229"/>
  <c r="AF228"/>
  <c r="AE228"/>
  <c r="AD228"/>
  <c r="AA228"/>
  <c r="X228"/>
  <c r="U228"/>
  <c r="O228"/>
  <c r="N228"/>
  <c r="M228"/>
  <c r="J228"/>
  <c r="G228"/>
  <c r="D228"/>
  <c r="AF227"/>
  <c r="AE227"/>
  <c r="AD227"/>
  <c r="AA227"/>
  <c r="X227"/>
  <c r="U227"/>
  <c r="O227"/>
  <c r="N227"/>
  <c r="M227"/>
  <c r="J227"/>
  <c r="G227"/>
  <c r="D227"/>
  <c r="AF226"/>
  <c r="AE226"/>
  <c r="AD226"/>
  <c r="AA226"/>
  <c r="X226"/>
  <c r="U226"/>
  <c r="O226"/>
  <c r="N226"/>
  <c r="M226"/>
  <c r="J226"/>
  <c r="G226"/>
  <c r="D226"/>
  <c r="AC225"/>
  <c r="AC241" s="1"/>
  <c r="AB225"/>
  <c r="AB241" s="1"/>
  <c r="Z225"/>
  <c r="Z241" s="1"/>
  <c r="Y225"/>
  <c r="Y241" s="1"/>
  <c r="W225"/>
  <c r="W241" s="1"/>
  <c r="V225"/>
  <c r="V241" s="1"/>
  <c r="T225"/>
  <c r="T241" s="1"/>
  <c r="S225"/>
  <c r="S241" s="1"/>
  <c r="L225"/>
  <c r="L241" s="1"/>
  <c r="K225"/>
  <c r="K241" s="1"/>
  <c r="I225"/>
  <c r="I241" s="1"/>
  <c r="H225"/>
  <c r="H241" s="1"/>
  <c r="F225"/>
  <c r="F241" s="1"/>
  <c r="E225"/>
  <c r="E241" s="1"/>
  <c r="C225"/>
  <c r="C241" s="1"/>
  <c r="B225"/>
  <c r="B241" s="1"/>
  <c r="AF224"/>
  <c r="AE224"/>
  <c r="AD224"/>
  <c r="AA224"/>
  <c r="X224"/>
  <c r="U224"/>
  <c r="O224"/>
  <c r="N224"/>
  <c r="M224"/>
  <c r="J224"/>
  <c r="G224"/>
  <c r="D224"/>
  <c r="AF223"/>
  <c r="AE223"/>
  <c r="AD223"/>
  <c r="AA223"/>
  <c r="X223"/>
  <c r="U223"/>
  <c r="O223"/>
  <c r="N223"/>
  <c r="M223"/>
  <c r="J223"/>
  <c r="G223"/>
  <c r="D223"/>
  <c r="AF217"/>
  <c r="AE217"/>
  <c r="AD217"/>
  <c r="AA217"/>
  <c r="X217"/>
  <c r="U217"/>
  <c r="O217"/>
  <c r="N217"/>
  <c r="M217"/>
  <c r="J217"/>
  <c r="G217"/>
  <c r="D217"/>
  <c r="AC216"/>
  <c r="AB216"/>
  <c r="Z216"/>
  <c r="Y216"/>
  <c r="W216"/>
  <c r="V216"/>
  <c r="T216"/>
  <c r="S216"/>
  <c r="L216"/>
  <c r="K216"/>
  <c r="I216"/>
  <c r="H216"/>
  <c r="F216"/>
  <c r="E216"/>
  <c r="C216"/>
  <c r="B216"/>
  <c r="AF215"/>
  <c r="AE215"/>
  <c r="AD215"/>
  <c r="AA215"/>
  <c r="X215"/>
  <c r="U215"/>
  <c r="O215"/>
  <c r="N215"/>
  <c r="M215"/>
  <c r="J215"/>
  <c r="G215"/>
  <c r="D215"/>
  <c r="AF214"/>
  <c r="AE214"/>
  <c r="AD214"/>
  <c r="AA214"/>
  <c r="X214"/>
  <c r="U214"/>
  <c r="O214"/>
  <c r="N214"/>
  <c r="M214"/>
  <c r="J214"/>
  <c r="G214"/>
  <c r="D214"/>
  <c r="AF213"/>
  <c r="AE213"/>
  <c r="AD213"/>
  <c r="AA213"/>
  <c r="X213"/>
  <c r="U213"/>
  <c r="O213"/>
  <c r="N213"/>
  <c r="M213"/>
  <c r="J213"/>
  <c r="G213"/>
  <c r="D213"/>
  <c r="AF212"/>
  <c r="AE212"/>
  <c r="AD212"/>
  <c r="AA212"/>
  <c r="X212"/>
  <c r="U212"/>
  <c r="O212"/>
  <c r="N212"/>
  <c r="M212"/>
  <c r="J212"/>
  <c r="G212"/>
  <c r="D212"/>
  <c r="AF211"/>
  <c r="AE211"/>
  <c r="AD211"/>
  <c r="AA211"/>
  <c r="X211"/>
  <c r="U211"/>
  <c r="O211"/>
  <c r="N211"/>
  <c r="M211"/>
  <c r="J211"/>
  <c r="G211"/>
  <c r="D211"/>
  <c r="AF210"/>
  <c r="AE210"/>
  <c r="AD210"/>
  <c r="AA210"/>
  <c r="X210"/>
  <c r="U210"/>
  <c r="O210"/>
  <c r="N210"/>
  <c r="M210"/>
  <c r="J210"/>
  <c r="G210"/>
  <c r="D210"/>
  <c r="AF209"/>
  <c r="AE209"/>
  <c r="AD209"/>
  <c r="AA209"/>
  <c r="X209"/>
  <c r="U209"/>
  <c r="O209"/>
  <c r="N209"/>
  <c r="M209"/>
  <c r="J209"/>
  <c r="G209"/>
  <c r="D209"/>
  <c r="AF208"/>
  <c r="AE208"/>
  <c r="AD208"/>
  <c r="AA208"/>
  <c r="X208"/>
  <c r="U208"/>
  <c r="O208"/>
  <c r="N208"/>
  <c r="M208"/>
  <c r="J208"/>
  <c r="G208"/>
  <c r="D208"/>
  <c r="AF207"/>
  <c r="AE207"/>
  <c r="AD207"/>
  <c r="AA207"/>
  <c r="X207"/>
  <c r="U207"/>
  <c r="O207"/>
  <c r="N207"/>
  <c r="M207"/>
  <c r="J207"/>
  <c r="G207"/>
  <c r="D207"/>
  <c r="AC206"/>
  <c r="AB206"/>
  <c r="Z206"/>
  <c r="Y206"/>
  <c r="W206"/>
  <c r="V206"/>
  <c r="T206"/>
  <c r="S206"/>
  <c r="L206"/>
  <c r="K206"/>
  <c r="I206"/>
  <c r="H206"/>
  <c r="F206"/>
  <c r="E206"/>
  <c r="C206"/>
  <c r="B206"/>
  <c r="AF205"/>
  <c r="AE205"/>
  <c r="AD205"/>
  <c r="AA205"/>
  <c r="X205"/>
  <c r="U205"/>
  <c r="O205"/>
  <c r="N205"/>
  <c r="M205"/>
  <c r="J205"/>
  <c r="G205"/>
  <c r="D205"/>
  <c r="AF204"/>
  <c r="AE204"/>
  <c r="AD204"/>
  <c r="AA204"/>
  <c r="X204"/>
  <c r="U204"/>
  <c r="O204"/>
  <c r="N204"/>
  <c r="M204"/>
  <c r="J204"/>
  <c r="G204"/>
  <c r="D204"/>
  <c r="AF203"/>
  <c r="AE203"/>
  <c r="AD203"/>
  <c r="AA203"/>
  <c r="X203"/>
  <c r="U203"/>
  <c r="O203"/>
  <c r="N203"/>
  <c r="M203"/>
  <c r="J203"/>
  <c r="G203"/>
  <c r="D203"/>
  <c r="AC202"/>
  <c r="AC218" s="1"/>
  <c r="AB202"/>
  <c r="AB218" s="1"/>
  <c r="Z202"/>
  <c r="Z218" s="1"/>
  <c r="Y202"/>
  <c r="Y218" s="1"/>
  <c r="W202"/>
  <c r="W218" s="1"/>
  <c r="V202"/>
  <c r="V218" s="1"/>
  <c r="T202"/>
  <c r="T218" s="1"/>
  <c r="S202"/>
  <c r="S218" s="1"/>
  <c r="L202"/>
  <c r="L218" s="1"/>
  <c r="K202"/>
  <c r="K218" s="1"/>
  <c r="I202"/>
  <c r="I218" s="1"/>
  <c r="H202"/>
  <c r="H218" s="1"/>
  <c r="F202"/>
  <c r="F218" s="1"/>
  <c r="E202"/>
  <c r="E218" s="1"/>
  <c r="C202"/>
  <c r="C218" s="1"/>
  <c r="B202"/>
  <c r="B218" s="1"/>
  <c r="AF201"/>
  <c r="AE201"/>
  <c r="AD201"/>
  <c r="AA201"/>
  <c r="X201"/>
  <c r="U201"/>
  <c r="O201"/>
  <c r="N201"/>
  <c r="M201"/>
  <c r="J201"/>
  <c r="G201"/>
  <c r="D201"/>
  <c r="AF200"/>
  <c r="AE200"/>
  <c r="AD200"/>
  <c r="AA200"/>
  <c r="X200"/>
  <c r="U200"/>
  <c r="O200"/>
  <c r="N200"/>
  <c r="M200"/>
  <c r="J200"/>
  <c r="G200"/>
  <c r="D200"/>
  <c r="BK193"/>
  <c r="BJ193"/>
  <c r="BH193"/>
  <c r="BG193"/>
  <c r="BE193"/>
  <c r="BD193"/>
  <c r="BB193"/>
  <c r="BA193"/>
  <c r="BN192"/>
  <c r="BM192"/>
  <c r="BL192"/>
  <c r="BI192"/>
  <c r="BF192"/>
  <c r="BC192"/>
  <c r="BN191"/>
  <c r="BM191"/>
  <c r="BL191"/>
  <c r="BI191"/>
  <c r="BF191"/>
  <c r="BC191"/>
  <c r="BN190"/>
  <c r="BM190"/>
  <c r="BL190"/>
  <c r="BI190"/>
  <c r="BF190"/>
  <c r="BC190"/>
  <c r="BN189"/>
  <c r="BM189"/>
  <c r="BL189"/>
  <c r="BI189"/>
  <c r="BF189"/>
  <c r="BC189"/>
  <c r="BN188"/>
  <c r="BM188"/>
  <c r="BL188"/>
  <c r="BI188"/>
  <c r="BF188"/>
  <c r="BC188"/>
  <c r="AW188"/>
  <c r="AV188"/>
  <c r="AU188"/>
  <c r="AR188"/>
  <c r="AO188"/>
  <c r="AL188"/>
  <c r="AF188"/>
  <c r="AE188"/>
  <c r="AD188"/>
  <c r="AA188"/>
  <c r="X188"/>
  <c r="U188"/>
  <c r="O188"/>
  <c r="N188"/>
  <c r="M188"/>
  <c r="J188"/>
  <c r="G188"/>
  <c r="D188"/>
  <c r="BN187"/>
  <c r="BM187"/>
  <c r="BL187"/>
  <c r="BI187"/>
  <c r="BF187"/>
  <c r="BC187"/>
  <c r="AT187"/>
  <c r="AS187"/>
  <c r="AQ187"/>
  <c r="AP187"/>
  <c r="AN187"/>
  <c r="AM187"/>
  <c r="AK187"/>
  <c r="AJ187"/>
  <c r="AC187"/>
  <c r="AB187"/>
  <c r="Z187"/>
  <c r="Y187"/>
  <c r="W187"/>
  <c r="V187"/>
  <c r="T187"/>
  <c r="S187"/>
  <c r="L187"/>
  <c r="K187"/>
  <c r="I187"/>
  <c r="H187"/>
  <c r="F187"/>
  <c r="E187"/>
  <c r="C187"/>
  <c r="B187"/>
  <c r="BN186"/>
  <c r="BM186"/>
  <c r="BL186"/>
  <c r="BI186"/>
  <c r="BF186"/>
  <c r="BC186"/>
  <c r="AW186"/>
  <c r="AV186"/>
  <c r="AU186"/>
  <c r="AR186"/>
  <c r="AO186"/>
  <c r="AL186"/>
  <c r="AF186"/>
  <c r="AE186"/>
  <c r="AD186"/>
  <c r="AA186"/>
  <c r="X186"/>
  <c r="U186"/>
  <c r="O186"/>
  <c r="N186"/>
  <c r="M186"/>
  <c r="J186"/>
  <c r="G186"/>
  <c r="D186"/>
  <c r="BN185"/>
  <c r="BM185"/>
  <c r="BL185"/>
  <c r="BI185"/>
  <c r="BF185"/>
  <c r="BC185"/>
  <c r="AW185"/>
  <c r="AV185"/>
  <c r="AU185"/>
  <c r="AR185"/>
  <c r="AO185"/>
  <c r="AL185"/>
  <c r="AF185"/>
  <c r="AE185"/>
  <c r="AD185"/>
  <c r="AA185"/>
  <c r="X185"/>
  <c r="U185"/>
  <c r="O185"/>
  <c r="N185"/>
  <c r="M185"/>
  <c r="J185"/>
  <c r="G185"/>
  <c r="D185"/>
  <c r="BN184"/>
  <c r="BM184"/>
  <c r="BL184"/>
  <c r="BI184"/>
  <c r="BF184"/>
  <c r="BC184"/>
  <c r="AW184"/>
  <c r="AV184"/>
  <c r="AU184"/>
  <c r="AR184"/>
  <c r="AO184"/>
  <c r="AL184"/>
  <c r="AF184"/>
  <c r="AE184"/>
  <c r="AD184"/>
  <c r="AA184"/>
  <c r="X184"/>
  <c r="U184"/>
  <c r="O184"/>
  <c r="N184"/>
  <c r="M184"/>
  <c r="J184"/>
  <c r="G184"/>
  <c r="D184"/>
  <c r="BN183"/>
  <c r="BM183"/>
  <c r="BL183"/>
  <c r="BI183"/>
  <c r="BF183"/>
  <c r="BC183"/>
  <c r="AW183"/>
  <c r="AV183"/>
  <c r="AU183"/>
  <c r="AR183"/>
  <c r="AO183"/>
  <c r="AL183"/>
  <c r="AF183"/>
  <c r="AE183"/>
  <c r="AD183"/>
  <c r="AA183"/>
  <c r="X183"/>
  <c r="U183"/>
  <c r="O183"/>
  <c r="N183"/>
  <c r="M183"/>
  <c r="J183"/>
  <c r="G183"/>
  <c r="D183"/>
  <c r="BN182"/>
  <c r="BM182"/>
  <c r="BL182"/>
  <c r="BI182"/>
  <c r="BF182"/>
  <c r="BC182"/>
  <c r="AW182"/>
  <c r="AV182"/>
  <c r="AU182"/>
  <c r="AR182"/>
  <c r="AO182"/>
  <c r="AL182"/>
  <c r="AF182"/>
  <c r="AE182"/>
  <c r="AD182"/>
  <c r="AA182"/>
  <c r="X182"/>
  <c r="U182"/>
  <c r="O182"/>
  <c r="N182"/>
  <c r="M182"/>
  <c r="J182"/>
  <c r="G182"/>
  <c r="D182"/>
  <c r="BN181"/>
  <c r="BM181"/>
  <c r="BL181"/>
  <c r="BI181"/>
  <c r="BF181"/>
  <c r="BC181"/>
  <c r="AW181"/>
  <c r="AV181"/>
  <c r="AU181"/>
  <c r="AR181"/>
  <c r="AO181"/>
  <c r="AL181"/>
  <c r="AF181"/>
  <c r="AE181"/>
  <c r="AD181"/>
  <c r="AA181"/>
  <c r="X181"/>
  <c r="U181"/>
  <c r="O181"/>
  <c r="N181"/>
  <c r="M181"/>
  <c r="J181"/>
  <c r="G181"/>
  <c r="D181"/>
  <c r="BN180"/>
  <c r="BM180"/>
  <c r="BL180"/>
  <c r="BI180"/>
  <c r="BF180"/>
  <c r="BC180"/>
  <c r="AW180"/>
  <c r="AV180"/>
  <c r="AU180"/>
  <c r="AR180"/>
  <c r="AO180"/>
  <c r="AL180"/>
  <c r="AF180"/>
  <c r="AE180"/>
  <c r="AD180"/>
  <c r="AA180"/>
  <c r="X180"/>
  <c r="U180"/>
  <c r="O180"/>
  <c r="N180"/>
  <c r="M180"/>
  <c r="J180"/>
  <c r="G180"/>
  <c r="D180"/>
  <c r="BN179"/>
  <c r="BM179"/>
  <c r="BL179"/>
  <c r="BI179"/>
  <c r="BF179"/>
  <c r="BC179"/>
  <c r="AW179"/>
  <c r="AV179"/>
  <c r="AU179"/>
  <c r="AR179"/>
  <c r="AO179"/>
  <c r="AL179"/>
  <c r="AF179"/>
  <c r="AE179"/>
  <c r="AD179"/>
  <c r="AA179"/>
  <c r="X179"/>
  <c r="U179"/>
  <c r="O179"/>
  <c r="N179"/>
  <c r="M179"/>
  <c r="J179"/>
  <c r="G179"/>
  <c r="D179"/>
  <c r="BN178"/>
  <c r="BM178"/>
  <c r="BL178"/>
  <c r="BI178"/>
  <c r="BF178"/>
  <c r="BC178"/>
  <c r="AW178"/>
  <c r="AV178"/>
  <c r="AU178"/>
  <c r="AR178"/>
  <c r="AO178"/>
  <c r="AL178"/>
  <c r="AF178"/>
  <c r="AE178"/>
  <c r="AD178"/>
  <c r="AA178"/>
  <c r="X178"/>
  <c r="U178"/>
  <c r="O178"/>
  <c r="N178"/>
  <c r="M178"/>
  <c r="J178"/>
  <c r="G178"/>
  <c r="D178"/>
  <c r="BN177"/>
  <c r="BM177"/>
  <c r="BL177"/>
  <c r="BI177"/>
  <c r="BF177"/>
  <c r="BC177"/>
  <c r="AT177"/>
  <c r="AS177"/>
  <c r="AQ177"/>
  <c r="AP177"/>
  <c r="AN177"/>
  <c r="AM177"/>
  <c r="AK177"/>
  <c r="AJ177"/>
  <c r="AC177"/>
  <c r="AB177"/>
  <c r="Z177"/>
  <c r="Y177"/>
  <c r="W177"/>
  <c r="V177"/>
  <c r="T177"/>
  <c r="S177"/>
  <c r="L177"/>
  <c r="K177"/>
  <c r="I177"/>
  <c r="H177"/>
  <c r="F177"/>
  <c r="E177"/>
  <c r="C177"/>
  <c r="B177"/>
  <c r="BN176"/>
  <c r="BM176"/>
  <c r="BL176"/>
  <c r="BI176"/>
  <c r="BF176"/>
  <c r="BC176"/>
  <c r="AW176"/>
  <c r="AV176"/>
  <c r="AU176"/>
  <c r="AR176"/>
  <c r="AO176"/>
  <c r="AL176"/>
  <c r="AF176"/>
  <c r="AE176"/>
  <c r="AD176"/>
  <c r="AA176"/>
  <c r="X176"/>
  <c r="U176"/>
  <c r="O176"/>
  <c r="N176"/>
  <c r="M176"/>
  <c r="J176"/>
  <c r="G176"/>
  <c r="D176"/>
  <c r="BN175"/>
  <c r="BM175"/>
  <c r="BL175"/>
  <c r="BI175"/>
  <c r="BF175"/>
  <c r="BC175"/>
  <c r="AW175"/>
  <c r="AV175"/>
  <c r="AU175"/>
  <c r="AR175"/>
  <c r="AO175"/>
  <c r="AL175"/>
  <c r="AF175"/>
  <c r="AE175"/>
  <c r="AD175"/>
  <c r="AA175"/>
  <c r="X175"/>
  <c r="U175"/>
  <c r="O175"/>
  <c r="N175"/>
  <c r="M175"/>
  <c r="J175"/>
  <c r="G175"/>
  <c r="D175"/>
  <c r="BN174"/>
  <c r="BM174"/>
  <c r="BL174"/>
  <c r="BI174"/>
  <c r="BF174"/>
  <c r="BC174"/>
  <c r="AW174"/>
  <c r="AV174"/>
  <c r="AU174"/>
  <c r="AR174"/>
  <c r="AO174"/>
  <c r="AL174"/>
  <c r="AF174"/>
  <c r="AE174"/>
  <c r="AD174"/>
  <c r="AA174"/>
  <c r="X174"/>
  <c r="U174"/>
  <c r="O174"/>
  <c r="N174"/>
  <c r="M174"/>
  <c r="J174"/>
  <c r="G174"/>
  <c r="D174"/>
  <c r="BN173"/>
  <c r="BM173"/>
  <c r="BL173"/>
  <c r="BI173"/>
  <c r="BF173"/>
  <c r="BC173"/>
  <c r="AT173"/>
  <c r="AS173"/>
  <c r="AQ173"/>
  <c r="AP173"/>
  <c r="AN173"/>
  <c r="AM173"/>
  <c r="AK173"/>
  <c r="AJ173"/>
  <c r="AC173"/>
  <c r="AB173"/>
  <c r="Z173"/>
  <c r="Y173"/>
  <c r="W173"/>
  <c r="V173"/>
  <c r="T173"/>
  <c r="S173"/>
  <c r="L173"/>
  <c r="K173"/>
  <c r="I173"/>
  <c r="H173"/>
  <c r="F173"/>
  <c r="E173"/>
  <c r="C173"/>
  <c r="B173"/>
  <c r="BN172"/>
  <c r="BM172"/>
  <c r="BL172"/>
  <c r="BI172"/>
  <c r="BF172"/>
  <c r="BC172"/>
  <c r="AW172"/>
  <c r="AV172"/>
  <c r="AU172"/>
  <c r="AR172"/>
  <c r="AO172"/>
  <c r="AL172"/>
  <c r="AF172"/>
  <c r="AE172"/>
  <c r="AD172"/>
  <c r="AA172"/>
  <c r="X172"/>
  <c r="U172"/>
  <c r="O172"/>
  <c r="N172"/>
  <c r="M172"/>
  <c r="J172"/>
  <c r="G172"/>
  <c r="D172"/>
  <c r="BN171"/>
  <c r="BM171"/>
  <c r="BL171"/>
  <c r="BI171"/>
  <c r="BF171"/>
  <c r="BC171"/>
  <c r="AW171"/>
  <c r="AV171"/>
  <c r="AU171"/>
  <c r="AR171"/>
  <c r="AO171"/>
  <c r="AL171"/>
  <c r="AF171"/>
  <c r="AE171"/>
  <c r="AD171"/>
  <c r="AA171"/>
  <c r="X171"/>
  <c r="U171"/>
  <c r="O171"/>
  <c r="N171"/>
  <c r="M171"/>
  <c r="J171"/>
  <c r="G171"/>
  <c r="D171"/>
  <c r="BN167"/>
  <c r="BM167"/>
  <c r="BL167"/>
  <c r="BI167"/>
  <c r="BF167"/>
  <c r="BC167"/>
  <c r="AT167"/>
  <c r="AS167"/>
  <c r="AQ167"/>
  <c r="AP167"/>
  <c r="AN167"/>
  <c r="AM167"/>
  <c r="AK167"/>
  <c r="AJ167"/>
  <c r="AC167"/>
  <c r="AB167"/>
  <c r="Z167"/>
  <c r="Y167"/>
  <c r="W167"/>
  <c r="V167"/>
  <c r="T167"/>
  <c r="S167"/>
  <c r="O167"/>
  <c r="P167" s="1"/>
  <c r="M167"/>
  <c r="J167"/>
  <c r="G167"/>
  <c r="D167"/>
  <c r="BN166"/>
  <c r="BM166"/>
  <c r="BL166"/>
  <c r="BI166"/>
  <c r="BF166"/>
  <c r="BC166"/>
  <c r="AW166"/>
  <c r="AV166"/>
  <c r="AU166"/>
  <c r="AR166"/>
  <c r="AO166"/>
  <c r="AL166"/>
  <c r="AF166"/>
  <c r="AE166"/>
  <c r="AD166"/>
  <c r="AA166"/>
  <c r="X166"/>
  <c r="U166"/>
  <c r="O166"/>
  <c r="P166" s="1"/>
  <c r="M166"/>
  <c r="J166"/>
  <c r="G166"/>
  <c r="D166"/>
  <c r="BN165"/>
  <c r="BM165"/>
  <c r="BL165"/>
  <c r="BI165"/>
  <c r="BF165"/>
  <c r="BC165"/>
  <c r="AW165"/>
  <c r="AV165"/>
  <c r="AU165"/>
  <c r="AR165"/>
  <c r="AO165"/>
  <c r="AL165"/>
  <c r="AF165"/>
  <c r="AE165"/>
  <c r="AD165"/>
  <c r="AA165"/>
  <c r="X165"/>
  <c r="U165"/>
  <c r="O165"/>
  <c r="N165"/>
  <c r="M165"/>
  <c r="J165"/>
  <c r="G165"/>
  <c r="D165"/>
  <c r="BN164"/>
  <c r="BM164"/>
  <c r="BL164"/>
  <c r="BI164"/>
  <c r="BF164"/>
  <c r="BC164"/>
  <c r="AW164"/>
  <c r="AV164"/>
  <c r="AU164"/>
  <c r="AR164"/>
  <c r="AO164"/>
  <c r="AL164"/>
  <c r="AF164"/>
  <c r="AE164"/>
  <c r="AD164"/>
  <c r="AA164"/>
  <c r="X164"/>
  <c r="U164"/>
  <c r="O164"/>
  <c r="N164"/>
  <c r="M164"/>
  <c r="J164"/>
  <c r="G164"/>
  <c r="D164"/>
  <c r="BN163"/>
  <c r="BM163"/>
  <c r="BL163"/>
  <c r="BI163"/>
  <c r="BF163"/>
  <c r="BC163"/>
  <c r="AW163"/>
  <c r="AV163"/>
  <c r="AU163"/>
  <c r="AR163"/>
  <c r="AO163"/>
  <c r="AL163"/>
  <c r="AF163"/>
  <c r="AE163"/>
  <c r="AD163"/>
  <c r="AA163"/>
  <c r="X163"/>
  <c r="U163"/>
  <c r="O163"/>
  <c r="P163" s="1"/>
  <c r="M163"/>
  <c r="J163"/>
  <c r="G163"/>
  <c r="D163"/>
  <c r="BN162"/>
  <c r="BM162"/>
  <c r="BL162"/>
  <c r="BI162"/>
  <c r="BF162"/>
  <c r="BC162"/>
  <c r="AW162"/>
  <c r="AV162"/>
  <c r="AU162"/>
  <c r="AR162"/>
  <c r="AO162"/>
  <c r="AL162"/>
  <c r="AF162"/>
  <c r="AE162"/>
  <c r="AD162"/>
  <c r="AA162"/>
  <c r="X162"/>
  <c r="U162"/>
  <c r="O162"/>
  <c r="P162" s="1"/>
  <c r="M162"/>
  <c r="J162"/>
  <c r="G162"/>
  <c r="D162"/>
  <c r="BN161"/>
  <c r="BM161"/>
  <c r="BL161"/>
  <c r="BI161"/>
  <c r="BF161"/>
  <c r="BC161"/>
  <c r="AW161"/>
  <c r="AV161"/>
  <c r="AU161"/>
  <c r="AR161"/>
  <c r="AO161"/>
  <c r="AL161"/>
  <c r="AF161"/>
  <c r="AE161"/>
  <c r="AD161"/>
  <c r="AA161"/>
  <c r="X161"/>
  <c r="U161"/>
  <c r="O161"/>
  <c r="P161" s="1"/>
  <c r="M161"/>
  <c r="J161"/>
  <c r="G161"/>
  <c r="D161"/>
  <c r="BN160"/>
  <c r="BM160"/>
  <c r="BL160"/>
  <c r="BI160"/>
  <c r="BF160"/>
  <c r="BC160"/>
  <c r="AW160"/>
  <c r="AV160"/>
  <c r="AU160"/>
  <c r="AR160"/>
  <c r="AO160"/>
  <c r="AL160"/>
  <c r="AF160"/>
  <c r="AE160"/>
  <c r="AD160"/>
  <c r="AA160"/>
  <c r="X160"/>
  <c r="U160"/>
  <c r="O160"/>
  <c r="P160" s="1"/>
  <c r="M160"/>
  <c r="J160"/>
  <c r="G160"/>
  <c r="D160"/>
  <c r="BN159"/>
  <c r="BM159"/>
  <c r="BL159"/>
  <c r="BI159"/>
  <c r="BF159"/>
  <c r="BC159"/>
  <c r="AW159"/>
  <c r="AV159"/>
  <c r="AU159"/>
  <c r="AR159"/>
  <c r="AO159"/>
  <c r="AL159"/>
  <c r="AF159"/>
  <c r="AE159"/>
  <c r="AD159"/>
  <c r="AA159"/>
  <c r="X159"/>
  <c r="U159"/>
  <c r="O159"/>
  <c r="N159"/>
  <c r="M159"/>
  <c r="J159"/>
  <c r="G159"/>
  <c r="D159"/>
  <c r="BN158"/>
  <c r="BM158"/>
  <c r="BL158"/>
  <c r="BI158"/>
  <c r="BF158"/>
  <c r="BC158"/>
  <c r="AW158"/>
  <c r="AV158"/>
  <c r="AU158"/>
  <c r="AR158"/>
  <c r="AO158"/>
  <c r="AL158"/>
  <c r="AF158"/>
  <c r="AE158"/>
  <c r="AD158"/>
  <c r="AA158"/>
  <c r="X158"/>
  <c r="U158"/>
  <c r="O158"/>
  <c r="P158" s="1"/>
  <c r="M158"/>
  <c r="J158"/>
  <c r="G158"/>
  <c r="D158"/>
  <c r="BN157"/>
  <c r="BM157"/>
  <c r="BL157"/>
  <c r="BI157"/>
  <c r="BF157"/>
  <c r="BC157"/>
  <c r="AW157"/>
  <c r="AV157"/>
  <c r="AU157"/>
  <c r="AR157"/>
  <c r="AO157"/>
  <c r="AL157"/>
  <c r="AF157"/>
  <c r="AE157"/>
  <c r="AD157"/>
  <c r="AA157"/>
  <c r="X157"/>
  <c r="U157"/>
  <c r="O157"/>
  <c r="P157" s="1"/>
  <c r="M157"/>
  <c r="J157"/>
  <c r="G157"/>
  <c r="D157"/>
  <c r="BN156"/>
  <c r="BM156"/>
  <c r="BL156"/>
  <c r="BI156"/>
  <c r="BF156"/>
  <c r="BC156"/>
  <c r="AW156"/>
  <c r="AV156"/>
  <c r="AU156"/>
  <c r="AR156"/>
  <c r="AO156"/>
  <c r="AL156"/>
  <c r="AF156"/>
  <c r="AE156"/>
  <c r="AD156"/>
  <c r="AA156"/>
  <c r="X156"/>
  <c r="U156"/>
  <c r="O156"/>
  <c r="P156" s="1"/>
  <c r="M156"/>
  <c r="J156"/>
  <c r="G156"/>
  <c r="D156"/>
  <c r="BN155"/>
  <c r="BM155"/>
  <c r="BL155"/>
  <c r="BI155"/>
  <c r="BF155"/>
  <c r="BC155"/>
  <c r="AW155"/>
  <c r="AV155"/>
  <c r="AU155"/>
  <c r="AR155"/>
  <c r="AO155"/>
  <c r="AL155"/>
  <c r="AF155"/>
  <c r="AE155"/>
  <c r="AD155"/>
  <c r="AA155"/>
  <c r="X155"/>
  <c r="U155"/>
  <c r="O155"/>
  <c r="P155" s="1"/>
  <c r="M155"/>
  <c r="J155"/>
  <c r="G155"/>
  <c r="D155"/>
  <c r="BN154"/>
  <c r="BM154"/>
  <c r="BL154"/>
  <c r="BI154"/>
  <c r="BF154"/>
  <c r="BC154"/>
  <c r="AW154"/>
  <c r="AV154"/>
  <c r="AU154"/>
  <c r="AR154"/>
  <c r="AO154"/>
  <c r="AL154"/>
  <c r="AF154"/>
  <c r="AE154"/>
  <c r="AD154"/>
  <c r="AA154"/>
  <c r="X154"/>
  <c r="U154"/>
  <c r="O154"/>
  <c r="P154" s="1"/>
  <c r="M154"/>
  <c r="J154"/>
  <c r="G154"/>
  <c r="D154"/>
  <c r="BN153"/>
  <c r="BM153"/>
  <c r="BL153"/>
  <c r="BI153"/>
  <c r="BF153"/>
  <c r="BC153"/>
  <c r="AW153"/>
  <c r="AV153"/>
  <c r="AU153"/>
  <c r="AR153"/>
  <c r="AO153"/>
  <c r="AL153"/>
  <c r="AF153"/>
  <c r="AE153"/>
  <c r="AD153"/>
  <c r="AA153"/>
  <c r="X153"/>
  <c r="U153"/>
  <c r="O153"/>
  <c r="P153" s="1"/>
  <c r="M153"/>
  <c r="J153"/>
  <c r="G153"/>
  <c r="D153"/>
  <c r="BN152"/>
  <c r="BM152"/>
  <c r="BL152"/>
  <c r="BI152"/>
  <c r="BF152"/>
  <c r="BC152"/>
  <c r="AW152"/>
  <c r="AV152"/>
  <c r="AU152"/>
  <c r="AR152"/>
  <c r="AO152"/>
  <c r="AL152"/>
  <c r="AF152"/>
  <c r="AE152"/>
  <c r="AD152"/>
  <c r="AA152"/>
  <c r="X152"/>
  <c r="U152"/>
  <c r="O152"/>
  <c r="P152" s="1"/>
  <c r="M152"/>
  <c r="J152"/>
  <c r="G152"/>
  <c r="D152"/>
  <c r="BN151"/>
  <c r="BM151"/>
  <c r="BL151"/>
  <c r="BI151"/>
  <c r="BF151"/>
  <c r="BC151"/>
  <c r="AW151"/>
  <c r="AV151"/>
  <c r="AU151"/>
  <c r="AR151"/>
  <c r="AO151"/>
  <c r="AL151"/>
  <c r="AF151"/>
  <c r="AE151"/>
  <c r="AD151"/>
  <c r="AA151"/>
  <c r="X151"/>
  <c r="U151"/>
  <c r="O151"/>
  <c r="P151" s="1"/>
  <c r="M151"/>
  <c r="J151"/>
  <c r="G151"/>
  <c r="D151"/>
  <c r="BN150"/>
  <c r="BM150"/>
  <c r="BL150"/>
  <c r="BI150"/>
  <c r="BF150"/>
  <c r="BC150"/>
  <c r="AW150"/>
  <c r="AV150"/>
  <c r="AU150"/>
  <c r="AR150"/>
  <c r="AO150"/>
  <c r="AL150"/>
  <c r="AF150"/>
  <c r="AE150"/>
  <c r="AD150"/>
  <c r="AA150"/>
  <c r="X150"/>
  <c r="U150"/>
  <c r="O150"/>
  <c r="P150" s="1"/>
  <c r="M150"/>
  <c r="J150"/>
  <c r="G150"/>
  <c r="D150"/>
  <c r="BN149"/>
  <c r="BM149"/>
  <c r="BL149"/>
  <c r="BI149"/>
  <c r="BF149"/>
  <c r="BC149"/>
  <c r="AW149"/>
  <c r="AV149"/>
  <c r="AU149"/>
  <c r="AR149"/>
  <c r="AO149"/>
  <c r="AL149"/>
  <c r="AF149"/>
  <c r="AE149"/>
  <c r="AD149"/>
  <c r="AA149"/>
  <c r="X149"/>
  <c r="U149"/>
  <c r="O149"/>
  <c r="P149" s="1"/>
  <c r="M149"/>
  <c r="J149"/>
  <c r="G149"/>
  <c r="D149"/>
  <c r="BN148"/>
  <c r="BM148"/>
  <c r="BL148"/>
  <c r="BI148"/>
  <c r="BF148"/>
  <c r="BC148"/>
  <c r="AW148"/>
  <c r="AV148"/>
  <c r="AU148"/>
  <c r="AR148"/>
  <c r="AO148"/>
  <c r="AL148"/>
  <c r="AF148"/>
  <c r="AE148"/>
  <c r="AD148"/>
  <c r="AA148"/>
  <c r="X148"/>
  <c r="U148"/>
  <c r="O148"/>
  <c r="P148" s="1"/>
  <c r="M148"/>
  <c r="J148"/>
  <c r="G148"/>
  <c r="D148"/>
  <c r="BN147"/>
  <c r="BM147"/>
  <c r="BL147"/>
  <c r="BI147"/>
  <c r="BF147"/>
  <c r="BC147"/>
  <c r="AW147"/>
  <c r="AV147"/>
  <c r="AU147"/>
  <c r="AR147"/>
  <c r="AO147"/>
  <c r="AL147"/>
  <c r="AF147"/>
  <c r="AE147"/>
  <c r="AD147"/>
  <c r="AA147"/>
  <c r="X147"/>
  <c r="U147"/>
  <c r="O147"/>
  <c r="P147" s="1"/>
  <c r="M147"/>
  <c r="J147"/>
  <c r="G147"/>
  <c r="D147"/>
  <c r="BN146"/>
  <c r="BM146"/>
  <c r="BL146"/>
  <c r="BI146"/>
  <c r="BF146"/>
  <c r="BC146"/>
  <c r="AW146"/>
  <c r="AV146"/>
  <c r="AU146"/>
  <c r="AR146"/>
  <c r="AO146"/>
  <c r="AL146"/>
  <c r="AF146"/>
  <c r="AE146"/>
  <c r="AD146"/>
  <c r="AA146"/>
  <c r="X146"/>
  <c r="U146"/>
  <c r="O146"/>
  <c r="P146" s="1"/>
  <c r="M146"/>
  <c r="J146"/>
  <c r="G146"/>
  <c r="D146"/>
  <c r="BN145"/>
  <c r="BM145"/>
  <c r="BL145"/>
  <c r="BI145"/>
  <c r="BF145"/>
  <c r="BC145"/>
  <c r="AW145"/>
  <c r="AV145"/>
  <c r="AU145"/>
  <c r="AR145"/>
  <c r="AO145"/>
  <c r="AL145"/>
  <c r="AF145"/>
  <c r="AE145"/>
  <c r="AD145"/>
  <c r="AA145"/>
  <c r="X145"/>
  <c r="U145"/>
  <c r="O145"/>
  <c r="P145" s="1"/>
  <c r="M145"/>
  <c r="J145"/>
  <c r="G145"/>
  <c r="D145"/>
  <c r="BN139"/>
  <c r="BM139"/>
  <c r="BK139"/>
  <c r="BJ139"/>
  <c r="BH139"/>
  <c r="BG139"/>
  <c r="BE139"/>
  <c r="BD139"/>
  <c r="BB139"/>
  <c r="BA139"/>
  <c r="AX139"/>
  <c r="AW139"/>
  <c r="AV139"/>
  <c r="AU139"/>
  <c r="AT139"/>
  <c r="AS139"/>
  <c r="AR139"/>
  <c r="AQ139"/>
  <c r="AP139"/>
  <c r="AN139"/>
  <c r="AM139"/>
  <c r="AL139"/>
  <c r="AK139"/>
  <c r="AJ139"/>
  <c r="AC139"/>
  <c r="AB139"/>
  <c r="Z139"/>
  <c r="Y139"/>
  <c r="W139"/>
  <c r="V139"/>
  <c r="T139"/>
  <c r="S139"/>
  <c r="L139"/>
  <c r="K139"/>
  <c r="I139"/>
  <c r="H139"/>
  <c r="F139"/>
  <c r="E139"/>
  <c r="C139"/>
  <c r="B139"/>
  <c r="BO138"/>
  <c r="BL138"/>
  <c r="BI138"/>
  <c r="BF138"/>
  <c r="BC138"/>
  <c r="AF138"/>
  <c r="AE138"/>
  <c r="AD138"/>
  <c r="AA138"/>
  <c r="X138"/>
  <c r="U138"/>
  <c r="O138"/>
  <c r="N138"/>
  <c r="M138"/>
  <c r="J138"/>
  <c r="G138"/>
  <c r="D138"/>
  <c r="BO137"/>
  <c r="BL137"/>
  <c r="BI137"/>
  <c r="BF137"/>
  <c r="BC137"/>
  <c r="AF137"/>
  <c r="AE137"/>
  <c r="AD137"/>
  <c r="AA137"/>
  <c r="X137"/>
  <c r="U137"/>
  <c r="O137"/>
  <c r="N137"/>
  <c r="M137"/>
  <c r="J137"/>
  <c r="G137"/>
  <c r="D137"/>
  <c r="BO136"/>
  <c r="BL136"/>
  <c r="BI136"/>
  <c r="BF136"/>
  <c r="BC136"/>
  <c r="AF136"/>
  <c r="AE136"/>
  <c r="AD136"/>
  <c r="AA136"/>
  <c r="X136"/>
  <c r="U136"/>
  <c r="O136"/>
  <c r="N136"/>
  <c r="M136"/>
  <c r="J136"/>
  <c r="G136"/>
  <c r="D136"/>
  <c r="BO135"/>
  <c r="BL135"/>
  <c r="BI135"/>
  <c r="BF135"/>
  <c r="BC135"/>
  <c r="AF135"/>
  <c r="AE135"/>
  <c r="AD135"/>
  <c r="AA135"/>
  <c r="X135"/>
  <c r="U135"/>
  <c r="O135"/>
  <c r="N135"/>
  <c r="M135"/>
  <c r="J135"/>
  <c r="G135"/>
  <c r="D135"/>
  <c r="BO134"/>
  <c r="BL134"/>
  <c r="BI134"/>
  <c r="BF134"/>
  <c r="BC134"/>
  <c r="AF134"/>
  <c r="AE134"/>
  <c r="AD134"/>
  <c r="AA134"/>
  <c r="X134"/>
  <c r="U134"/>
  <c r="O134"/>
  <c r="N134"/>
  <c r="M134"/>
  <c r="J134"/>
  <c r="G134"/>
  <c r="D134"/>
  <c r="BO133"/>
  <c r="BL133"/>
  <c r="BI133"/>
  <c r="BF133"/>
  <c r="BC133"/>
  <c r="AF133"/>
  <c r="AE133"/>
  <c r="AD133"/>
  <c r="AA133"/>
  <c r="X133"/>
  <c r="U133"/>
  <c r="O133"/>
  <c r="N133"/>
  <c r="M133"/>
  <c r="J133"/>
  <c r="G133"/>
  <c r="D133"/>
  <c r="BO132"/>
  <c r="BL132"/>
  <c r="BI132"/>
  <c r="BF132"/>
  <c r="BC132"/>
  <c r="AF132"/>
  <c r="AE132"/>
  <c r="AD132"/>
  <c r="AA132"/>
  <c r="X132"/>
  <c r="U132"/>
  <c r="O132"/>
  <c r="N132"/>
  <c r="M132"/>
  <c r="J132"/>
  <c r="G132"/>
  <c r="D132"/>
  <c r="BO131"/>
  <c r="BL131"/>
  <c r="BI131"/>
  <c r="BF131"/>
  <c r="BC131"/>
  <c r="AF131"/>
  <c r="AE131"/>
  <c r="AD131"/>
  <c r="AA131"/>
  <c r="X131"/>
  <c r="U131"/>
  <c r="O131"/>
  <c r="N131"/>
  <c r="M131"/>
  <c r="J131"/>
  <c r="G131"/>
  <c r="D131"/>
  <c r="BO130"/>
  <c r="BL130"/>
  <c r="BI130"/>
  <c r="BF130"/>
  <c r="BC130"/>
  <c r="AF130"/>
  <c r="AE130"/>
  <c r="AD130"/>
  <c r="AA130"/>
  <c r="X130"/>
  <c r="U130"/>
  <c r="O130"/>
  <c r="N130"/>
  <c r="M130"/>
  <c r="J130"/>
  <c r="G130"/>
  <c r="D130"/>
  <c r="BO129"/>
  <c r="BL129"/>
  <c r="BI129"/>
  <c r="BF129"/>
  <c r="BC129"/>
  <c r="AF129"/>
  <c r="AE129"/>
  <c r="AD129"/>
  <c r="AA129"/>
  <c r="X129"/>
  <c r="U129"/>
  <c r="O129"/>
  <c r="N129"/>
  <c r="M129"/>
  <c r="J129"/>
  <c r="G129"/>
  <c r="D129"/>
  <c r="BO128"/>
  <c r="BL128"/>
  <c r="BI128"/>
  <c r="BF128"/>
  <c r="BC128"/>
  <c r="AF128"/>
  <c r="AE128"/>
  <c r="AD128"/>
  <c r="AA128"/>
  <c r="X128"/>
  <c r="U128"/>
  <c r="O128"/>
  <c r="N128"/>
  <c r="M128"/>
  <c r="J128"/>
  <c r="G128"/>
  <c r="D128"/>
  <c r="BO127"/>
  <c r="BL127"/>
  <c r="BI127"/>
  <c r="BF127"/>
  <c r="BC127"/>
  <c r="AF127"/>
  <c r="AE127"/>
  <c r="AD127"/>
  <c r="AA127"/>
  <c r="X127"/>
  <c r="U127"/>
  <c r="O127"/>
  <c r="N127"/>
  <c r="M127"/>
  <c r="J127"/>
  <c r="G127"/>
  <c r="D127"/>
  <c r="BO126"/>
  <c r="BL126"/>
  <c r="BI126"/>
  <c r="BF126"/>
  <c r="BC126"/>
  <c r="AF126"/>
  <c r="AE126"/>
  <c r="AD126"/>
  <c r="AA126"/>
  <c r="X126"/>
  <c r="U126"/>
  <c r="O126"/>
  <c r="N126"/>
  <c r="M126"/>
  <c r="J126"/>
  <c r="G126"/>
  <c r="D126"/>
  <c r="BO125"/>
  <c r="BL125"/>
  <c r="BI125"/>
  <c r="BF125"/>
  <c r="BC125"/>
  <c r="AF125"/>
  <c r="AE125"/>
  <c r="AD125"/>
  <c r="AA125"/>
  <c r="X125"/>
  <c r="U125"/>
  <c r="O125"/>
  <c r="N125"/>
  <c r="M125"/>
  <c r="J125"/>
  <c r="G125"/>
  <c r="D125"/>
  <c r="BO124"/>
  <c r="BL124"/>
  <c r="BI124"/>
  <c r="BF124"/>
  <c r="BC124"/>
  <c r="AF124"/>
  <c r="AE124"/>
  <c r="AD124"/>
  <c r="AA124"/>
  <c r="X124"/>
  <c r="U124"/>
  <c r="O124"/>
  <c r="N124"/>
  <c r="M124"/>
  <c r="J124"/>
  <c r="G124"/>
  <c r="D124"/>
  <c r="BO123"/>
  <c r="BL123"/>
  <c r="BI123"/>
  <c r="BF123"/>
  <c r="BC123"/>
  <c r="AF123"/>
  <c r="AE123"/>
  <c r="AD123"/>
  <c r="AA123"/>
  <c r="X123"/>
  <c r="U123"/>
  <c r="O123"/>
  <c r="N123"/>
  <c r="M123"/>
  <c r="J123"/>
  <c r="G123"/>
  <c r="D123"/>
  <c r="BO122"/>
  <c r="BL122"/>
  <c r="BI122"/>
  <c r="BF122"/>
  <c r="BC122"/>
  <c r="AF122"/>
  <c r="AE122"/>
  <c r="AD122"/>
  <c r="AA122"/>
  <c r="X122"/>
  <c r="U122"/>
  <c r="O122"/>
  <c r="N122"/>
  <c r="M122"/>
  <c r="J122"/>
  <c r="G122"/>
  <c r="D122"/>
  <c r="BO121"/>
  <c r="BL121"/>
  <c r="BI121"/>
  <c r="BF121"/>
  <c r="BC121"/>
  <c r="AF121"/>
  <c r="AE121"/>
  <c r="AD121"/>
  <c r="AA121"/>
  <c r="X121"/>
  <c r="U121"/>
  <c r="O121"/>
  <c r="N121"/>
  <c r="M121"/>
  <c r="J121"/>
  <c r="G121"/>
  <c r="D121"/>
  <c r="BO120"/>
  <c r="BL120"/>
  <c r="BI120"/>
  <c r="BF120"/>
  <c r="BC120"/>
  <c r="AF120"/>
  <c r="AE120"/>
  <c r="AD120"/>
  <c r="AA120"/>
  <c r="X120"/>
  <c r="U120"/>
  <c r="O120"/>
  <c r="N120"/>
  <c r="M120"/>
  <c r="J120"/>
  <c r="G120"/>
  <c r="D120"/>
  <c r="BO119"/>
  <c r="BL119"/>
  <c r="BI119"/>
  <c r="BF119"/>
  <c r="BC119"/>
  <c r="AF119"/>
  <c r="AE119"/>
  <c r="AD119"/>
  <c r="AA119"/>
  <c r="X119"/>
  <c r="U119"/>
  <c r="O119"/>
  <c r="N119"/>
  <c r="M119"/>
  <c r="J119"/>
  <c r="G119"/>
  <c r="D119"/>
  <c r="BO118"/>
  <c r="BL118"/>
  <c r="BI118"/>
  <c r="BF118"/>
  <c r="BC118"/>
  <c r="AF118"/>
  <c r="AE118"/>
  <c r="AD118"/>
  <c r="AA118"/>
  <c r="X118"/>
  <c r="U118"/>
  <c r="O118"/>
  <c r="N118"/>
  <c r="M118"/>
  <c r="J118"/>
  <c r="G118"/>
  <c r="D118"/>
  <c r="BO117"/>
  <c r="BL117"/>
  <c r="BI117"/>
  <c r="BF117"/>
  <c r="BC117"/>
  <c r="AO117"/>
  <c r="AO139" s="1"/>
  <c r="AF117"/>
  <c r="AE117"/>
  <c r="AD117"/>
  <c r="AA117"/>
  <c r="X117"/>
  <c r="U117"/>
  <c r="O117"/>
  <c r="N117"/>
  <c r="M117"/>
  <c r="J117"/>
  <c r="G117"/>
  <c r="D117"/>
  <c r="BK112"/>
  <c r="BJ112"/>
  <c r="BH112"/>
  <c r="BG112"/>
  <c r="BE112"/>
  <c r="BD112"/>
  <c r="BB112"/>
  <c r="BA112"/>
  <c r="AT112"/>
  <c r="AS112"/>
  <c r="AQ112"/>
  <c r="AP112"/>
  <c r="AN112"/>
  <c r="AM112"/>
  <c r="AK112"/>
  <c r="AJ112"/>
  <c r="AC112"/>
  <c r="AB112"/>
  <c r="Z112"/>
  <c r="Y112"/>
  <c r="W112"/>
  <c r="V112"/>
  <c r="T112"/>
  <c r="S112"/>
  <c r="M112"/>
  <c r="J112"/>
  <c r="G112"/>
  <c r="D112"/>
  <c r="BN111"/>
  <c r="BM111"/>
  <c r="BL111"/>
  <c r="BI111"/>
  <c r="BF111"/>
  <c r="BC111"/>
  <c r="AW111"/>
  <c r="AV111"/>
  <c r="AU111"/>
  <c r="AR111"/>
  <c r="AO111"/>
  <c r="AL111"/>
  <c r="AF111"/>
  <c r="AE111"/>
  <c r="AD111"/>
  <c r="AA111"/>
  <c r="X111"/>
  <c r="U111"/>
  <c r="O111"/>
  <c r="N111"/>
  <c r="M111"/>
  <c r="J111"/>
  <c r="G111"/>
  <c r="D111"/>
  <c r="BN110"/>
  <c r="BM110"/>
  <c r="BL110"/>
  <c r="BI110"/>
  <c r="BF110"/>
  <c r="BC110"/>
  <c r="AW110"/>
  <c r="AV110"/>
  <c r="AU110"/>
  <c r="AR110"/>
  <c r="AO110"/>
  <c r="AL110"/>
  <c r="AF110"/>
  <c r="AE110"/>
  <c r="AD110"/>
  <c r="AA110"/>
  <c r="X110"/>
  <c r="U110"/>
  <c r="O110"/>
  <c r="N110"/>
  <c r="M110"/>
  <c r="J110"/>
  <c r="G110"/>
  <c r="D110"/>
  <c r="BN109"/>
  <c r="BM109"/>
  <c r="BL109"/>
  <c r="BI109"/>
  <c r="BF109"/>
  <c r="BC109"/>
  <c r="AW109"/>
  <c r="AV109"/>
  <c r="AU109"/>
  <c r="AR109"/>
  <c r="AO109"/>
  <c r="AL109"/>
  <c r="AF109"/>
  <c r="AE109"/>
  <c r="AD109"/>
  <c r="AA109"/>
  <c r="X109"/>
  <c r="U109"/>
  <c r="O109"/>
  <c r="N109"/>
  <c r="M109"/>
  <c r="J109"/>
  <c r="G109"/>
  <c r="D109"/>
  <c r="BN108"/>
  <c r="BM108"/>
  <c r="BL108"/>
  <c r="BI108"/>
  <c r="BF108"/>
  <c r="BC108"/>
  <c r="AW108"/>
  <c r="AV108"/>
  <c r="AU108"/>
  <c r="AR108"/>
  <c r="AO108"/>
  <c r="AL108"/>
  <c r="AF108"/>
  <c r="AE108"/>
  <c r="AD108"/>
  <c r="AA108"/>
  <c r="X108"/>
  <c r="U108"/>
  <c r="O108"/>
  <c r="N108"/>
  <c r="M108"/>
  <c r="J108"/>
  <c r="G108"/>
  <c r="D108"/>
  <c r="BN107"/>
  <c r="BM107"/>
  <c r="BL107"/>
  <c r="BI107"/>
  <c r="BF107"/>
  <c r="BC107"/>
  <c r="AW107"/>
  <c r="AV107"/>
  <c r="AU107"/>
  <c r="AR107"/>
  <c r="AO107"/>
  <c r="AL107"/>
  <c r="AF107"/>
  <c r="AE107"/>
  <c r="AD107"/>
  <c r="AA107"/>
  <c r="X107"/>
  <c r="U107"/>
  <c r="O107"/>
  <c r="N107"/>
  <c r="M107"/>
  <c r="J107"/>
  <c r="G107"/>
  <c r="D107"/>
  <c r="BN106"/>
  <c r="BM106"/>
  <c r="BL106"/>
  <c r="BI106"/>
  <c r="BF106"/>
  <c r="BC106"/>
  <c r="AW106"/>
  <c r="AV106"/>
  <c r="AU106"/>
  <c r="AR106"/>
  <c r="AO106"/>
  <c r="AL106"/>
  <c r="AF106"/>
  <c r="AE106"/>
  <c r="AD106"/>
  <c r="AA106"/>
  <c r="X106"/>
  <c r="U106"/>
  <c r="O106"/>
  <c r="N106"/>
  <c r="M106"/>
  <c r="J106"/>
  <c r="G106"/>
  <c r="D106"/>
  <c r="BN105"/>
  <c r="BM105"/>
  <c r="BL105"/>
  <c r="BI105"/>
  <c r="BF105"/>
  <c r="BC105"/>
  <c r="AW105"/>
  <c r="AV105"/>
  <c r="AU105"/>
  <c r="AR105"/>
  <c r="AO105"/>
  <c r="AL105"/>
  <c r="AF105"/>
  <c r="AE105"/>
  <c r="AD105"/>
  <c r="AA105"/>
  <c r="X105"/>
  <c r="U105"/>
  <c r="O105"/>
  <c r="N105"/>
  <c r="M105"/>
  <c r="J105"/>
  <c r="G105"/>
  <c r="D105"/>
  <c r="BN104"/>
  <c r="BM104"/>
  <c r="BL104"/>
  <c r="BI104"/>
  <c r="BF104"/>
  <c r="BC104"/>
  <c r="AW104"/>
  <c r="AV104"/>
  <c r="AU104"/>
  <c r="AR104"/>
  <c r="AO104"/>
  <c r="AL104"/>
  <c r="AF104"/>
  <c r="AE104"/>
  <c r="AD104"/>
  <c r="AA104"/>
  <c r="X104"/>
  <c r="U104"/>
  <c r="O104"/>
  <c r="N104"/>
  <c r="M104"/>
  <c r="J104"/>
  <c r="G104"/>
  <c r="D104"/>
  <c r="BN103"/>
  <c r="BM103"/>
  <c r="BL103"/>
  <c r="BI103"/>
  <c r="BF103"/>
  <c r="BC103"/>
  <c r="AW103"/>
  <c r="AV103"/>
  <c r="AU103"/>
  <c r="AR103"/>
  <c r="AO103"/>
  <c r="AL103"/>
  <c r="AF103"/>
  <c r="AE103"/>
  <c r="AD103"/>
  <c r="AA103"/>
  <c r="X103"/>
  <c r="U103"/>
  <c r="O103"/>
  <c r="N103"/>
  <c r="M103"/>
  <c r="J103"/>
  <c r="G103"/>
  <c r="D103"/>
  <c r="BN102"/>
  <c r="BM102"/>
  <c r="BL102"/>
  <c r="BI102"/>
  <c r="BF102"/>
  <c r="BC102"/>
  <c r="AW102"/>
  <c r="AV102"/>
  <c r="AU102"/>
  <c r="AR102"/>
  <c r="AO102"/>
  <c r="AL102"/>
  <c r="AF102"/>
  <c r="AE102"/>
  <c r="AD102"/>
  <c r="AA102"/>
  <c r="X102"/>
  <c r="U102"/>
  <c r="O102"/>
  <c r="N102"/>
  <c r="M102"/>
  <c r="J102"/>
  <c r="G102"/>
  <c r="D102"/>
  <c r="BN101"/>
  <c r="BM101"/>
  <c r="BL101"/>
  <c r="BI101"/>
  <c r="BF101"/>
  <c r="BC101"/>
  <c r="AW101"/>
  <c r="AV101"/>
  <c r="AU101"/>
  <c r="AR101"/>
  <c r="AO101"/>
  <c r="AL101"/>
  <c r="AF101"/>
  <c r="AE101"/>
  <c r="AD101"/>
  <c r="AA101"/>
  <c r="X101"/>
  <c r="U101"/>
  <c r="O101"/>
  <c r="N101"/>
  <c r="M101"/>
  <c r="J101"/>
  <c r="G101"/>
  <c r="D101"/>
  <c r="BN100"/>
  <c r="BM100"/>
  <c r="BL100"/>
  <c r="BI100"/>
  <c r="BF100"/>
  <c r="BC100"/>
  <c r="AW100"/>
  <c r="AV100"/>
  <c r="AU100"/>
  <c r="AR100"/>
  <c r="AO100"/>
  <c r="AL100"/>
  <c r="AF100"/>
  <c r="AE100"/>
  <c r="AD100"/>
  <c r="AA100"/>
  <c r="X100"/>
  <c r="U100"/>
  <c r="O100"/>
  <c r="N100"/>
  <c r="M100"/>
  <c r="J100"/>
  <c r="G100"/>
  <c r="D100"/>
  <c r="BN99"/>
  <c r="BM99"/>
  <c r="BL99"/>
  <c r="BI99"/>
  <c r="BF99"/>
  <c r="BC99"/>
  <c r="AW99"/>
  <c r="AV99"/>
  <c r="AU99"/>
  <c r="AR99"/>
  <c r="AO99"/>
  <c r="AL99"/>
  <c r="AF99"/>
  <c r="AE99"/>
  <c r="AD99"/>
  <c r="AA99"/>
  <c r="X99"/>
  <c r="U99"/>
  <c r="O99"/>
  <c r="N99"/>
  <c r="M99"/>
  <c r="J99"/>
  <c r="G99"/>
  <c r="D99"/>
  <c r="BN98"/>
  <c r="BM98"/>
  <c r="BL98"/>
  <c r="BI98"/>
  <c r="BF98"/>
  <c r="BC98"/>
  <c r="AW98"/>
  <c r="AV98"/>
  <c r="AU98"/>
  <c r="AR98"/>
  <c r="AO98"/>
  <c r="AL98"/>
  <c r="AF98"/>
  <c r="AE98"/>
  <c r="AD98"/>
  <c r="AA98"/>
  <c r="X98"/>
  <c r="U98"/>
  <c r="O98"/>
  <c r="N98"/>
  <c r="M98"/>
  <c r="J98"/>
  <c r="G98"/>
  <c r="D98"/>
  <c r="BN97"/>
  <c r="BM97"/>
  <c r="BL97"/>
  <c r="BI97"/>
  <c r="BF97"/>
  <c r="BC97"/>
  <c r="AW97"/>
  <c r="AV97"/>
  <c r="AU97"/>
  <c r="AR97"/>
  <c r="AO97"/>
  <c r="AL97"/>
  <c r="AF97"/>
  <c r="AE97"/>
  <c r="AD97"/>
  <c r="AA97"/>
  <c r="X97"/>
  <c r="U97"/>
  <c r="O97"/>
  <c r="N97"/>
  <c r="M97"/>
  <c r="J97"/>
  <c r="G97"/>
  <c r="D97"/>
  <c r="BN96"/>
  <c r="BM96"/>
  <c r="BL96"/>
  <c r="BI96"/>
  <c r="BF96"/>
  <c r="BC96"/>
  <c r="AW96"/>
  <c r="AV96"/>
  <c r="AU96"/>
  <c r="AR96"/>
  <c r="AO96"/>
  <c r="AL96"/>
  <c r="AF96"/>
  <c r="AE96"/>
  <c r="AD96"/>
  <c r="AA96"/>
  <c r="X96"/>
  <c r="U96"/>
  <c r="O96"/>
  <c r="N96"/>
  <c r="M96"/>
  <c r="J96"/>
  <c r="G96"/>
  <c r="D96"/>
  <c r="BN95"/>
  <c r="BM95"/>
  <c r="BL95"/>
  <c r="BI95"/>
  <c r="BF95"/>
  <c r="BC95"/>
  <c r="AW95"/>
  <c r="AV95"/>
  <c r="AU95"/>
  <c r="AR95"/>
  <c r="AO95"/>
  <c r="AL95"/>
  <c r="AF95"/>
  <c r="AE95"/>
  <c r="AD95"/>
  <c r="AA95"/>
  <c r="X95"/>
  <c r="U95"/>
  <c r="O95"/>
  <c r="N95"/>
  <c r="M95"/>
  <c r="J95"/>
  <c r="G95"/>
  <c r="D95"/>
  <c r="BN94"/>
  <c r="BM94"/>
  <c r="BL94"/>
  <c r="BI94"/>
  <c r="BF94"/>
  <c r="BC94"/>
  <c r="AW94"/>
  <c r="AV94"/>
  <c r="AU94"/>
  <c r="AR94"/>
  <c r="AO94"/>
  <c r="AL94"/>
  <c r="AF94"/>
  <c r="AE94"/>
  <c r="AD94"/>
  <c r="AA94"/>
  <c r="X94"/>
  <c r="U94"/>
  <c r="O94"/>
  <c r="N94"/>
  <c r="M94"/>
  <c r="J94"/>
  <c r="G94"/>
  <c r="D94"/>
  <c r="BN93"/>
  <c r="BM93"/>
  <c r="BL93"/>
  <c r="BI93"/>
  <c r="BF93"/>
  <c r="BC93"/>
  <c r="AW93"/>
  <c r="AV93"/>
  <c r="AU93"/>
  <c r="AR93"/>
  <c r="AO93"/>
  <c r="AL93"/>
  <c r="AF93"/>
  <c r="AE93"/>
  <c r="AD93"/>
  <c r="AA93"/>
  <c r="X93"/>
  <c r="U93"/>
  <c r="O93"/>
  <c r="N93"/>
  <c r="M93"/>
  <c r="J93"/>
  <c r="G93"/>
  <c r="D93"/>
  <c r="BN92"/>
  <c r="BM92"/>
  <c r="BL92"/>
  <c r="BI92"/>
  <c r="BF92"/>
  <c r="BC92"/>
  <c r="AW92"/>
  <c r="AV92"/>
  <c r="AU92"/>
  <c r="AR92"/>
  <c r="AO92"/>
  <c r="AL92"/>
  <c r="AF92"/>
  <c r="AE92"/>
  <c r="AD92"/>
  <c r="AA92"/>
  <c r="X92"/>
  <c r="U92"/>
  <c r="O92"/>
  <c r="N92"/>
  <c r="M92"/>
  <c r="J92"/>
  <c r="G92"/>
  <c r="D92"/>
  <c r="BN91"/>
  <c r="BM91"/>
  <c r="BL91"/>
  <c r="BI91"/>
  <c r="BF91"/>
  <c r="BC91"/>
  <c r="AW91"/>
  <c r="AV91"/>
  <c r="AU91"/>
  <c r="AR91"/>
  <c r="AO91"/>
  <c r="AL91"/>
  <c r="AF91"/>
  <c r="AE91"/>
  <c r="AD91"/>
  <c r="AA91"/>
  <c r="X91"/>
  <c r="U91"/>
  <c r="O91"/>
  <c r="N91"/>
  <c r="M91"/>
  <c r="J91"/>
  <c r="G91"/>
  <c r="D91"/>
  <c r="BN90"/>
  <c r="BM90"/>
  <c r="BL90"/>
  <c r="BI90"/>
  <c r="BF90"/>
  <c r="BC90"/>
  <c r="AW90"/>
  <c r="AV90"/>
  <c r="AU90"/>
  <c r="AR90"/>
  <c r="AO90"/>
  <c r="AL90"/>
  <c r="AF90"/>
  <c r="AF112" s="1"/>
  <c r="AE90"/>
  <c r="AE112" s="1"/>
  <c r="AD90"/>
  <c r="AA90"/>
  <c r="X90"/>
  <c r="U90"/>
  <c r="O90"/>
  <c r="O112" s="1"/>
  <c r="N90"/>
  <c r="N112" s="1"/>
  <c r="M90"/>
  <c r="J90"/>
  <c r="G90"/>
  <c r="D90"/>
  <c r="BK85"/>
  <c r="BJ85"/>
  <c r="BH85"/>
  <c r="BG85"/>
  <c r="BE85"/>
  <c r="BD85"/>
  <c r="BB85"/>
  <c r="BA85"/>
  <c r="AT85"/>
  <c r="AS85"/>
  <c r="AQ85"/>
  <c r="AP85"/>
  <c r="AN85"/>
  <c r="AM85"/>
  <c r="AK85"/>
  <c r="AJ85"/>
  <c r="AC85"/>
  <c r="AB85"/>
  <c r="Z85"/>
  <c r="Y85"/>
  <c r="W85"/>
  <c r="V85"/>
  <c r="T85"/>
  <c r="S85"/>
  <c r="L85"/>
  <c r="K85"/>
  <c r="I85"/>
  <c r="H85"/>
  <c r="F85"/>
  <c r="E85"/>
  <c r="C85"/>
  <c r="B85"/>
  <c r="BN84"/>
  <c r="BM84"/>
  <c r="BL84"/>
  <c r="BI84"/>
  <c r="BF84"/>
  <c r="BC84"/>
  <c r="AW84"/>
  <c r="AV84"/>
  <c r="AU84"/>
  <c r="AR84"/>
  <c r="AO84"/>
  <c r="AL84"/>
  <c r="AF84"/>
  <c r="AE84"/>
  <c r="AD84"/>
  <c r="AA84"/>
  <c r="X84"/>
  <c r="U84"/>
  <c r="O84"/>
  <c r="N84"/>
  <c r="M84"/>
  <c r="J84"/>
  <c r="G84"/>
  <c r="D84"/>
  <c r="BN83"/>
  <c r="BM83"/>
  <c r="AW83"/>
  <c r="AV83"/>
  <c r="AF83"/>
  <c r="AE83"/>
  <c r="O83"/>
  <c r="N83"/>
  <c r="BN82"/>
  <c r="BM82"/>
  <c r="BL82"/>
  <c r="AW82"/>
  <c r="AV82"/>
  <c r="AU82"/>
  <c r="AF82"/>
  <c r="AE82"/>
  <c r="AD82"/>
  <c r="O82"/>
  <c r="N82"/>
  <c r="M82"/>
  <c r="BN81"/>
  <c r="BM81"/>
  <c r="BL81"/>
  <c r="BI81"/>
  <c r="BF81"/>
  <c r="BC81"/>
  <c r="AW81"/>
  <c r="AV81"/>
  <c r="AU81"/>
  <c r="AR81"/>
  <c r="AO81"/>
  <c r="AL81"/>
  <c r="AF81"/>
  <c r="AE81"/>
  <c r="AD81"/>
  <c r="AA81"/>
  <c r="X81"/>
  <c r="U81"/>
  <c r="O81"/>
  <c r="N81"/>
  <c r="M81"/>
  <c r="J81"/>
  <c r="G81"/>
  <c r="D81"/>
  <c r="BN80"/>
  <c r="BM80"/>
  <c r="BL80"/>
  <c r="BI80"/>
  <c r="BF80"/>
  <c r="BC80"/>
  <c r="AW80"/>
  <c r="AV80"/>
  <c r="AU80"/>
  <c r="AR80"/>
  <c r="AO80"/>
  <c r="AL80"/>
  <c r="AF80"/>
  <c r="AE80"/>
  <c r="AD80"/>
  <c r="AA80"/>
  <c r="X80"/>
  <c r="U80"/>
  <c r="O80"/>
  <c r="N80"/>
  <c r="M80"/>
  <c r="J80"/>
  <c r="G80"/>
  <c r="D80"/>
  <c r="BN79"/>
  <c r="BM79"/>
  <c r="BL79"/>
  <c r="BI79"/>
  <c r="BF79"/>
  <c r="BC79"/>
  <c r="AW79"/>
  <c r="AV79"/>
  <c r="AU79"/>
  <c r="AR79"/>
  <c r="AO79"/>
  <c r="AL79"/>
  <c r="AF79"/>
  <c r="AE79"/>
  <c r="AD79"/>
  <c r="AA79"/>
  <c r="X79"/>
  <c r="U79"/>
  <c r="O79"/>
  <c r="N79"/>
  <c r="M79"/>
  <c r="J79"/>
  <c r="G79"/>
  <c r="D79"/>
  <c r="BN78"/>
  <c r="BM78"/>
  <c r="BL78"/>
  <c r="BI78"/>
  <c r="BF78"/>
  <c r="BC78"/>
  <c r="AW78"/>
  <c r="AV78"/>
  <c r="AU78"/>
  <c r="AR78"/>
  <c r="AO78"/>
  <c r="AL78"/>
  <c r="AF78"/>
  <c r="AE78"/>
  <c r="AD78"/>
  <c r="AA78"/>
  <c r="X78"/>
  <c r="U78"/>
  <c r="O78"/>
  <c r="N78"/>
  <c r="M78"/>
  <c r="J78"/>
  <c r="G78"/>
  <c r="D78"/>
  <c r="BN77"/>
  <c r="BM77"/>
  <c r="BL77"/>
  <c r="AW77"/>
  <c r="AV77"/>
  <c r="AU77"/>
  <c r="AF77"/>
  <c r="AE77"/>
  <c r="AD77"/>
  <c r="O77"/>
  <c r="N77"/>
  <c r="M77"/>
  <c r="BN76"/>
  <c r="BM76"/>
  <c r="BL76"/>
  <c r="BI76"/>
  <c r="BF76"/>
  <c r="BC76"/>
  <c r="AW76"/>
  <c r="AV76"/>
  <c r="AU76"/>
  <c r="AR76"/>
  <c r="AO76"/>
  <c r="AL76"/>
  <c r="AF76"/>
  <c r="AE76"/>
  <c r="AD76"/>
  <c r="AA76"/>
  <c r="X76"/>
  <c r="U76"/>
  <c r="O76"/>
  <c r="N76"/>
  <c r="M76"/>
  <c r="J76"/>
  <c r="G76"/>
  <c r="D76"/>
  <c r="BN75"/>
  <c r="BM75"/>
  <c r="BL75"/>
  <c r="BI75"/>
  <c r="BF75"/>
  <c r="BC75"/>
  <c r="AW75"/>
  <c r="AV75"/>
  <c r="AU75"/>
  <c r="AR75"/>
  <c r="AO75"/>
  <c r="AL75"/>
  <c r="AF75"/>
  <c r="AE75"/>
  <c r="AD75"/>
  <c r="AA75"/>
  <c r="X75"/>
  <c r="U75"/>
  <c r="O75"/>
  <c r="N75"/>
  <c r="M75"/>
  <c r="J75"/>
  <c r="G75"/>
  <c r="D75"/>
  <c r="BN74"/>
  <c r="BM74"/>
  <c r="BL74"/>
  <c r="BI74"/>
  <c r="BF74"/>
  <c r="BC74"/>
  <c r="AW74"/>
  <c r="AV74"/>
  <c r="AU74"/>
  <c r="AR74"/>
  <c r="AO74"/>
  <c r="AL74"/>
  <c r="AF74"/>
  <c r="AE74"/>
  <c r="AD74"/>
  <c r="AA74"/>
  <c r="X74"/>
  <c r="U74"/>
  <c r="O74"/>
  <c r="N74"/>
  <c r="M74"/>
  <c r="J74"/>
  <c r="G74"/>
  <c r="D74"/>
  <c r="BN73"/>
  <c r="BM73"/>
  <c r="BL73"/>
  <c r="BI73"/>
  <c r="BF73"/>
  <c r="BC73"/>
  <c r="AW73"/>
  <c r="AV73"/>
  <c r="AU73"/>
  <c r="AR73"/>
  <c r="AO73"/>
  <c r="AL73"/>
  <c r="AF73"/>
  <c r="AE73"/>
  <c r="AD73"/>
  <c r="AA73"/>
  <c r="X73"/>
  <c r="U73"/>
  <c r="O73"/>
  <c r="N73"/>
  <c r="M73"/>
  <c r="J73"/>
  <c r="G73"/>
  <c r="D73"/>
  <c r="BN72"/>
  <c r="BM72"/>
  <c r="BL72"/>
  <c r="BI72"/>
  <c r="BF72"/>
  <c r="BC72"/>
  <c r="AW72"/>
  <c r="AV72"/>
  <c r="AU72"/>
  <c r="AR72"/>
  <c r="AO72"/>
  <c r="AL72"/>
  <c r="AF72"/>
  <c r="AE72"/>
  <c r="AD72"/>
  <c r="AA72"/>
  <c r="X72"/>
  <c r="U72"/>
  <c r="O72"/>
  <c r="N72"/>
  <c r="M72"/>
  <c r="J72"/>
  <c r="G72"/>
  <c r="D72"/>
  <c r="BN71"/>
  <c r="BM71"/>
  <c r="BL71"/>
  <c r="BI71"/>
  <c r="BF71"/>
  <c r="BC71"/>
  <c r="AW71"/>
  <c r="AV71"/>
  <c r="AU71"/>
  <c r="AR71"/>
  <c r="AO71"/>
  <c r="AL71"/>
  <c r="AF71"/>
  <c r="AE71"/>
  <c r="AD71"/>
  <c r="AA71"/>
  <c r="X71"/>
  <c r="U71"/>
  <c r="O71"/>
  <c r="N71"/>
  <c r="M71"/>
  <c r="J71"/>
  <c r="G71"/>
  <c r="D71"/>
  <c r="BN70"/>
  <c r="BM70"/>
  <c r="BL70"/>
  <c r="BI70"/>
  <c r="BF70"/>
  <c r="BC70"/>
  <c r="AW70"/>
  <c r="AV70"/>
  <c r="AU70"/>
  <c r="AR70"/>
  <c r="AO70"/>
  <c r="AL70"/>
  <c r="AF70"/>
  <c r="AE70"/>
  <c r="AD70"/>
  <c r="AA70"/>
  <c r="X70"/>
  <c r="U70"/>
  <c r="O70"/>
  <c r="N70"/>
  <c r="M70"/>
  <c r="J70"/>
  <c r="G70"/>
  <c r="D70"/>
  <c r="BN69"/>
  <c r="BM69"/>
  <c r="BL69"/>
  <c r="BI69"/>
  <c r="BF69"/>
  <c r="BC69"/>
  <c r="AW69"/>
  <c r="AV69"/>
  <c r="AU69"/>
  <c r="AR69"/>
  <c r="AO69"/>
  <c r="AL69"/>
  <c r="AF69"/>
  <c r="AE69"/>
  <c r="AD69"/>
  <c r="AA69"/>
  <c r="X69"/>
  <c r="U69"/>
  <c r="O69"/>
  <c r="N69"/>
  <c r="M69"/>
  <c r="J69"/>
  <c r="G69"/>
  <c r="D69"/>
  <c r="BN68"/>
  <c r="BM68"/>
  <c r="BL68"/>
  <c r="BI68"/>
  <c r="BF68"/>
  <c r="BC68"/>
  <c r="AW68"/>
  <c r="AV68"/>
  <c r="AU68"/>
  <c r="AR68"/>
  <c r="AO68"/>
  <c r="AL68"/>
  <c r="AF68"/>
  <c r="AE68"/>
  <c r="AD68"/>
  <c r="AA68"/>
  <c r="X68"/>
  <c r="U68"/>
  <c r="O68"/>
  <c r="N68"/>
  <c r="M68"/>
  <c r="J68"/>
  <c r="G68"/>
  <c r="D68"/>
  <c r="BN67"/>
  <c r="BM67"/>
  <c r="BL67"/>
  <c r="BI67"/>
  <c r="BF67"/>
  <c r="BC67"/>
  <c r="AW67"/>
  <c r="AV67"/>
  <c r="AU67"/>
  <c r="AR67"/>
  <c r="AO67"/>
  <c r="AL67"/>
  <c r="AF67"/>
  <c r="AE67"/>
  <c r="AD67"/>
  <c r="AA67"/>
  <c r="X67"/>
  <c r="U67"/>
  <c r="O67"/>
  <c r="N67"/>
  <c r="M67"/>
  <c r="J67"/>
  <c r="G67"/>
  <c r="D67"/>
  <c r="BN66"/>
  <c r="BM66"/>
  <c r="BL66"/>
  <c r="BI66"/>
  <c r="BF66"/>
  <c r="BC66"/>
  <c r="AW66"/>
  <c r="AV66"/>
  <c r="AU66"/>
  <c r="AR66"/>
  <c r="AO66"/>
  <c r="AL66"/>
  <c r="AF66"/>
  <c r="AE66"/>
  <c r="AD66"/>
  <c r="AA66"/>
  <c r="X66"/>
  <c r="U66"/>
  <c r="O66"/>
  <c r="N66"/>
  <c r="M66"/>
  <c r="J66"/>
  <c r="G66"/>
  <c r="D66"/>
  <c r="BN65"/>
  <c r="BM65"/>
  <c r="BL65"/>
  <c r="BI65"/>
  <c r="BF65"/>
  <c r="BC65"/>
  <c r="AW65"/>
  <c r="AV65"/>
  <c r="AU65"/>
  <c r="AR65"/>
  <c r="AO65"/>
  <c r="AL65"/>
  <c r="AF65"/>
  <c r="AE65"/>
  <c r="AD65"/>
  <c r="AA65"/>
  <c r="X65"/>
  <c r="U65"/>
  <c r="O65"/>
  <c r="N65"/>
  <c r="M65"/>
  <c r="J65"/>
  <c r="G65"/>
  <c r="D65"/>
  <c r="BN64"/>
  <c r="BM64"/>
  <c r="BL64"/>
  <c r="BI64"/>
  <c r="BF64"/>
  <c r="BC64"/>
  <c r="AW64"/>
  <c r="AV64"/>
  <c r="AU64"/>
  <c r="AR64"/>
  <c r="AO64"/>
  <c r="AL64"/>
  <c r="AF64"/>
  <c r="AE64"/>
  <c r="AD64"/>
  <c r="AA64"/>
  <c r="X64"/>
  <c r="U64"/>
  <c r="O64"/>
  <c r="N64"/>
  <c r="M64"/>
  <c r="J64"/>
  <c r="G64"/>
  <c r="D64"/>
  <c r="BN63"/>
  <c r="BM63"/>
  <c r="BL63"/>
  <c r="BI63"/>
  <c r="BF63"/>
  <c r="BC63"/>
  <c r="AW63"/>
  <c r="AV63"/>
  <c r="AU63"/>
  <c r="AR63"/>
  <c r="AO63"/>
  <c r="AL63"/>
  <c r="AF63"/>
  <c r="AE63"/>
  <c r="AD63"/>
  <c r="AA63"/>
  <c r="X63"/>
  <c r="U63"/>
  <c r="O63"/>
  <c r="N63"/>
  <c r="M63"/>
  <c r="J63"/>
  <c r="G63"/>
  <c r="D63"/>
  <c r="BK58"/>
  <c r="BJ58"/>
  <c r="BH58"/>
  <c r="BG58"/>
  <c r="BE58"/>
  <c r="BD58"/>
  <c r="BB58"/>
  <c r="BA58"/>
  <c r="AW58"/>
  <c r="AV58"/>
  <c r="AQ58"/>
  <c r="AP58"/>
  <c r="AN58"/>
  <c r="AM58"/>
  <c r="AK58"/>
  <c r="AJ58"/>
  <c r="AC58"/>
  <c r="AB58"/>
  <c r="Z58"/>
  <c r="Y58"/>
  <c r="W58"/>
  <c r="V58"/>
  <c r="T58"/>
  <c r="S58"/>
  <c r="L58"/>
  <c r="K58"/>
  <c r="I58"/>
  <c r="H58"/>
  <c r="F58"/>
  <c r="E58"/>
  <c r="C58"/>
  <c r="B58"/>
  <c r="BN57"/>
  <c r="BM57"/>
  <c r="BL57"/>
  <c r="BI57"/>
  <c r="BF57"/>
  <c r="BC57"/>
  <c r="AX57"/>
  <c r="AU57"/>
  <c r="AR57"/>
  <c r="AO57"/>
  <c r="AL57"/>
  <c r="AF57"/>
  <c r="AE57"/>
  <c r="AD57"/>
  <c r="AA57"/>
  <c r="X57"/>
  <c r="U57"/>
  <c r="O57"/>
  <c r="N57"/>
  <c r="M57"/>
  <c r="J57"/>
  <c r="G57"/>
  <c r="D57"/>
  <c r="BN56"/>
  <c r="BM56"/>
  <c r="BL56"/>
  <c r="BI56"/>
  <c r="BF56"/>
  <c r="BC56"/>
  <c r="AX56"/>
  <c r="AU56"/>
  <c r="AR56"/>
  <c r="AO56"/>
  <c r="AL56"/>
  <c r="AF56"/>
  <c r="AE56"/>
  <c r="AD56"/>
  <c r="AA56"/>
  <c r="X56"/>
  <c r="U56"/>
  <c r="O56"/>
  <c r="N56"/>
  <c r="BN55"/>
  <c r="BM55"/>
  <c r="BL55"/>
  <c r="BI55"/>
  <c r="BF55"/>
  <c r="BC55"/>
  <c r="AX55"/>
  <c r="AU55"/>
  <c r="AR55"/>
  <c r="AO55"/>
  <c r="AL55"/>
  <c r="AF55"/>
  <c r="AE55"/>
  <c r="AD55"/>
  <c r="AA55"/>
  <c r="X55"/>
  <c r="U55"/>
  <c r="O55"/>
  <c r="N55"/>
  <c r="M55"/>
  <c r="BN54"/>
  <c r="BM54"/>
  <c r="BL54"/>
  <c r="BI54"/>
  <c r="BF54"/>
  <c r="BC54"/>
  <c r="AX54"/>
  <c r="AU54"/>
  <c r="AR54"/>
  <c r="AO54"/>
  <c r="AL54"/>
  <c r="AF54"/>
  <c r="AE54"/>
  <c r="AD54"/>
  <c r="AA54"/>
  <c r="X54"/>
  <c r="U54"/>
  <c r="O54"/>
  <c r="N54"/>
  <c r="M54"/>
  <c r="J54"/>
  <c r="G54"/>
  <c r="D54"/>
  <c r="BN53"/>
  <c r="BM53"/>
  <c r="BL53"/>
  <c r="BI53"/>
  <c r="BF53"/>
  <c r="BC53"/>
  <c r="AX53"/>
  <c r="AU53"/>
  <c r="AR53"/>
  <c r="AO53"/>
  <c r="AL53"/>
  <c r="AF53"/>
  <c r="AE53"/>
  <c r="AD53"/>
  <c r="AA53"/>
  <c r="X53"/>
  <c r="U53"/>
  <c r="O53"/>
  <c r="N53"/>
  <c r="M53"/>
  <c r="J53"/>
  <c r="G53"/>
  <c r="D53"/>
  <c r="BN52"/>
  <c r="BM52"/>
  <c r="BL52"/>
  <c r="BI52"/>
  <c r="BF52"/>
  <c r="BC52"/>
  <c r="AX52"/>
  <c r="AU52"/>
  <c r="AR52"/>
  <c r="AO52"/>
  <c r="AL52"/>
  <c r="AF52"/>
  <c r="AE52"/>
  <c r="AD52"/>
  <c r="AA52"/>
  <c r="X52"/>
  <c r="U52"/>
  <c r="O52"/>
  <c r="N52"/>
  <c r="M52"/>
  <c r="J52"/>
  <c r="G52"/>
  <c r="D52"/>
  <c r="BN51"/>
  <c r="BM51"/>
  <c r="BL51"/>
  <c r="BI51"/>
  <c r="BF51"/>
  <c r="BC51"/>
  <c r="AX51"/>
  <c r="AU51"/>
  <c r="AR51"/>
  <c r="AO51"/>
  <c r="AL51"/>
  <c r="AF51"/>
  <c r="AE51"/>
  <c r="AD51"/>
  <c r="AA51"/>
  <c r="X51"/>
  <c r="U51"/>
  <c r="O51"/>
  <c r="N51"/>
  <c r="M51"/>
  <c r="J51"/>
  <c r="G51"/>
  <c r="D51"/>
  <c r="BN50"/>
  <c r="BM50"/>
  <c r="BL50"/>
  <c r="BI50"/>
  <c r="BF50"/>
  <c r="BC50"/>
  <c r="AX50"/>
  <c r="AU50"/>
  <c r="AR50"/>
  <c r="AO50"/>
  <c r="AL50"/>
  <c r="AF50"/>
  <c r="AE50"/>
  <c r="AD50"/>
  <c r="AA50"/>
  <c r="X50"/>
  <c r="U50"/>
  <c r="O50"/>
  <c r="N50"/>
  <c r="M50"/>
  <c r="BN49"/>
  <c r="BM49"/>
  <c r="BL49"/>
  <c r="BI49"/>
  <c r="BF49"/>
  <c r="BC49"/>
  <c r="AX49"/>
  <c r="AU49"/>
  <c r="AR49"/>
  <c r="AO49"/>
  <c r="AL49"/>
  <c r="AF49"/>
  <c r="AE49"/>
  <c r="AD49"/>
  <c r="AA49"/>
  <c r="X49"/>
  <c r="U49"/>
  <c r="O49"/>
  <c r="N49"/>
  <c r="M49"/>
  <c r="J49"/>
  <c r="G49"/>
  <c r="D49"/>
  <c r="BN48"/>
  <c r="BM48"/>
  <c r="BL48"/>
  <c r="BI48"/>
  <c r="BF48"/>
  <c r="BC48"/>
  <c r="AX48"/>
  <c r="AU48"/>
  <c r="AR48"/>
  <c r="AO48"/>
  <c r="AL48"/>
  <c r="AF48"/>
  <c r="AE48"/>
  <c r="AD48"/>
  <c r="AA48"/>
  <c r="X48"/>
  <c r="U48"/>
  <c r="O48"/>
  <c r="N48"/>
  <c r="M48"/>
  <c r="J48"/>
  <c r="G48"/>
  <c r="D48"/>
  <c r="BN47"/>
  <c r="BM47"/>
  <c r="BL47"/>
  <c r="BI47"/>
  <c r="BF47"/>
  <c r="BC47"/>
  <c r="AX47"/>
  <c r="AU47"/>
  <c r="AR47"/>
  <c r="AO47"/>
  <c r="AL47"/>
  <c r="AF47"/>
  <c r="AE47"/>
  <c r="AD47"/>
  <c r="AA47"/>
  <c r="X47"/>
  <c r="U47"/>
  <c r="O47"/>
  <c r="N47"/>
  <c r="M47"/>
  <c r="J47"/>
  <c r="G47"/>
  <c r="D47"/>
  <c r="BN46"/>
  <c r="BM46"/>
  <c r="BL46"/>
  <c r="BI46"/>
  <c r="BF46"/>
  <c r="BC46"/>
  <c r="AX46"/>
  <c r="AU46"/>
  <c r="AR46"/>
  <c r="AO46"/>
  <c r="AL46"/>
  <c r="AF46"/>
  <c r="AE46"/>
  <c r="AD46"/>
  <c r="AA46"/>
  <c r="X46"/>
  <c r="U46"/>
  <c r="O46"/>
  <c r="N46"/>
  <c r="M46"/>
  <c r="J46"/>
  <c r="G46"/>
  <c r="D46"/>
  <c r="BN45"/>
  <c r="BM45"/>
  <c r="BL45"/>
  <c r="BI45"/>
  <c r="BF45"/>
  <c r="BC45"/>
  <c r="AX45"/>
  <c r="AU45"/>
  <c r="AR45"/>
  <c r="AO45"/>
  <c r="AL45"/>
  <c r="AF45"/>
  <c r="AE45"/>
  <c r="AD45"/>
  <c r="AA45"/>
  <c r="X45"/>
  <c r="U45"/>
  <c r="O45"/>
  <c r="N45"/>
  <c r="M45"/>
  <c r="J45"/>
  <c r="G45"/>
  <c r="D45"/>
  <c r="BN44"/>
  <c r="BM44"/>
  <c r="BL44"/>
  <c r="BI44"/>
  <c r="BF44"/>
  <c r="BC44"/>
  <c r="AX44"/>
  <c r="AU44"/>
  <c r="AR44"/>
  <c r="AO44"/>
  <c r="AL44"/>
  <c r="AF44"/>
  <c r="AE44"/>
  <c r="AD44"/>
  <c r="AA44"/>
  <c r="X44"/>
  <c r="U44"/>
  <c r="O44"/>
  <c r="N44"/>
  <c r="M44"/>
  <c r="J44"/>
  <c r="G44"/>
  <c r="D44"/>
  <c r="BN43"/>
  <c r="BM43"/>
  <c r="BL43"/>
  <c r="BI43"/>
  <c r="BF43"/>
  <c r="BC43"/>
  <c r="AX43"/>
  <c r="AU43"/>
  <c r="AR43"/>
  <c r="AO43"/>
  <c r="AL43"/>
  <c r="AF43"/>
  <c r="AE43"/>
  <c r="AD43"/>
  <c r="AA43"/>
  <c r="X43"/>
  <c r="U43"/>
  <c r="O43"/>
  <c r="N43"/>
  <c r="M43"/>
  <c r="J43"/>
  <c r="G43"/>
  <c r="D43"/>
  <c r="BN42"/>
  <c r="BM42"/>
  <c r="BL42"/>
  <c r="BI42"/>
  <c r="BF42"/>
  <c r="BC42"/>
  <c r="AX42"/>
  <c r="AU42"/>
  <c r="AR42"/>
  <c r="AO42"/>
  <c r="AL42"/>
  <c r="AF42"/>
  <c r="AE42"/>
  <c r="AD42"/>
  <c r="AA42"/>
  <c r="X42"/>
  <c r="U42"/>
  <c r="O42"/>
  <c r="N42"/>
  <c r="M42"/>
  <c r="J42"/>
  <c r="G42"/>
  <c r="D42"/>
  <c r="BN41"/>
  <c r="BM41"/>
  <c r="BL41"/>
  <c r="BI41"/>
  <c r="BF41"/>
  <c r="BC41"/>
  <c r="AX41"/>
  <c r="AU41"/>
  <c r="AR41"/>
  <c r="AO41"/>
  <c r="AL41"/>
  <c r="AF41"/>
  <c r="AE41"/>
  <c r="AD41"/>
  <c r="AA41"/>
  <c r="X41"/>
  <c r="U41"/>
  <c r="O41"/>
  <c r="N41"/>
  <c r="M41"/>
  <c r="J41"/>
  <c r="G41"/>
  <c r="D41"/>
  <c r="BN40"/>
  <c r="BM40"/>
  <c r="BL40"/>
  <c r="BI40"/>
  <c r="BF40"/>
  <c r="BC40"/>
  <c r="AX40"/>
  <c r="AU40"/>
  <c r="AR40"/>
  <c r="AO40"/>
  <c r="AL40"/>
  <c r="AF40"/>
  <c r="AE40"/>
  <c r="AD40"/>
  <c r="AA40"/>
  <c r="X40"/>
  <c r="U40"/>
  <c r="O40"/>
  <c r="N40"/>
  <c r="M40"/>
  <c r="J40"/>
  <c r="G40"/>
  <c r="D40"/>
  <c r="BN39"/>
  <c r="BM39"/>
  <c r="BL39"/>
  <c r="BI39"/>
  <c r="BF39"/>
  <c r="BC39"/>
  <c r="AX39"/>
  <c r="AU39"/>
  <c r="AR39"/>
  <c r="AO39"/>
  <c r="AL39"/>
  <c r="AF39"/>
  <c r="AE39"/>
  <c r="AD39"/>
  <c r="AA39"/>
  <c r="X39"/>
  <c r="U39"/>
  <c r="O39"/>
  <c r="N39"/>
  <c r="M39"/>
  <c r="J39"/>
  <c r="G39"/>
  <c r="D39"/>
  <c r="BN38"/>
  <c r="BM38"/>
  <c r="BL38"/>
  <c r="BI38"/>
  <c r="BF38"/>
  <c r="BC38"/>
  <c r="AX38"/>
  <c r="AU38"/>
  <c r="AR38"/>
  <c r="AO38"/>
  <c r="AL38"/>
  <c r="AF38"/>
  <c r="AE38"/>
  <c r="AD38"/>
  <c r="AA38"/>
  <c r="X38"/>
  <c r="U38"/>
  <c r="O38"/>
  <c r="N38"/>
  <c r="M38"/>
  <c r="J38"/>
  <c r="G38"/>
  <c r="D38"/>
  <c r="BN37"/>
  <c r="BM37"/>
  <c r="BL37"/>
  <c r="BI37"/>
  <c r="BF37"/>
  <c r="BC37"/>
  <c r="AX37"/>
  <c r="AU37"/>
  <c r="AR37"/>
  <c r="AO37"/>
  <c r="AL37"/>
  <c r="AF37"/>
  <c r="AE37"/>
  <c r="AD37"/>
  <c r="AA37"/>
  <c r="X37"/>
  <c r="U37"/>
  <c r="O37"/>
  <c r="N37"/>
  <c r="M37"/>
  <c r="J37"/>
  <c r="G37"/>
  <c r="D37"/>
  <c r="BN36"/>
  <c r="BM36"/>
  <c r="BL36"/>
  <c r="BI36"/>
  <c r="BF36"/>
  <c r="BC36"/>
  <c r="AX36"/>
  <c r="AU36"/>
  <c r="AR36"/>
  <c r="AO36"/>
  <c r="AL36"/>
  <c r="AF36"/>
  <c r="AE36"/>
  <c r="AD36"/>
  <c r="AA36"/>
  <c r="X36"/>
  <c r="U36"/>
  <c r="O36"/>
  <c r="N36"/>
  <c r="M36"/>
  <c r="J36"/>
  <c r="G36"/>
  <c r="D36"/>
  <c r="BO173" l="1"/>
  <c r="AG174"/>
  <c r="BO174"/>
  <c r="AG175"/>
  <c r="BO175"/>
  <c r="AG176"/>
  <c r="BO176"/>
  <c r="G177"/>
  <c r="M177"/>
  <c r="X177"/>
  <c r="AD177"/>
  <c r="AO177"/>
  <c r="AU177"/>
  <c r="P178"/>
  <c r="AX178"/>
  <c r="P179"/>
  <c r="AX179"/>
  <c r="P180"/>
  <c r="AX180"/>
  <c r="P181"/>
  <c r="AX181"/>
  <c r="P182"/>
  <c r="AX182"/>
  <c r="P183"/>
  <c r="AX183"/>
  <c r="P184"/>
  <c r="AX184"/>
  <c r="P185"/>
  <c r="AX185"/>
  <c r="P186"/>
  <c r="AX186"/>
  <c r="J187"/>
  <c r="AA187"/>
  <c r="AR187"/>
  <c r="BO187"/>
  <c r="AG188"/>
  <c r="BO190"/>
  <c r="BO192"/>
  <c r="BF193"/>
  <c r="BL193"/>
  <c r="AG200"/>
  <c r="AG201"/>
  <c r="G218"/>
  <c r="M218"/>
  <c r="X218"/>
  <c r="AD218"/>
  <c r="AG203"/>
  <c r="AG204"/>
  <c r="AG205"/>
  <c r="G206"/>
  <c r="M206"/>
  <c r="X206"/>
  <c r="AD206"/>
  <c r="AG207"/>
  <c r="AG208"/>
  <c r="AG209"/>
  <c r="AG210"/>
  <c r="AG212"/>
  <c r="AG213"/>
  <c r="AG214"/>
  <c r="AG215"/>
  <c r="G216"/>
  <c r="M216"/>
  <c r="X216"/>
  <c r="AD216"/>
  <c r="AG217"/>
  <c r="AG223"/>
  <c r="AG224"/>
  <c r="G241"/>
  <c r="M241"/>
  <c r="X241"/>
  <c r="AD241"/>
  <c r="AG226"/>
  <c r="AG227"/>
  <c r="AG228"/>
  <c r="G229"/>
  <c r="M229"/>
  <c r="X229"/>
  <c r="AD229"/>
  <c r="AG231"/>
  <c r="AG232"/>
  <c r="AG233"/>
  <c r="AG234"/>
  <c r="AG235"/>
  <c r="AG236"/>
  <c r="AG237"/>
  <c r="AG238"/>
  <c r="G239"/>
  <c r="M239"/>
  <c r="X239"/>
  <c r="AD239"/>
  <c r="AG240"/>
  <c r="P6"/>
  <c r="P8"/>
  <c r="P10"/>
  <c r="P12"/>
  <c r="P14"/>
  <c r="P16"/>
  <c r="P18"/>
  <c r="P19"/>
  <c r="P21"/>
  <c r="P23"/>
  <c r="M27"/>
  <c r="O27"/>
  <c r="O58"/>
  <c r="AF58"/>
  <c r="O85"/>
  <c r="AF85"/>
  <c r="AW85"/>
  <c r="BN85"/>
  <c r="AW112"/>
  <c r="AX150"/>
  <c r="C189"/>
  <c r="I189"/>
  <c r="T189"/>
  <c r="Z189"/>
  <c r="AK189"/>
  <c r="AQ189"/>
  <c r="O187"/>
  <c r="AF187"/>
  <c r="P25"/>
  <c r="BO167"/>
  <c r="AG171"/>
  <c r="AG172"/>
  <c r="BO172"/>
  <c r="P174"/>
  <c r="AX174"/>
  <c r="P175"/>
  <c r="AX175"/>
  <c r="P176"/>
  <c r="AX176"/>
  <c r="J177"/>
  <c r="AA177"/>
  <c r="AR177"/>
  <c r="BO177"/>
  <c r="AG178"/>
  <c r="BO178"/>
  <c r="AG179"/>
  <c r="BO179"/>
  <c r="AG180"/>
  <c r="BO180"/>
  <c r="AG181"/>
  <c r="BO181"/>
  <c r="AG182"/>
  <c r="BO182"/>
  <c r="AG183"/>
  <c r="BO183"/>
  <c r="AG184"/>
  <c r="BO184"/>
  <c r="AG185"/>
  <c r="BO185"/>
  <c r="AG186"/>
  <c r="BO186"/>
  <c r="G187"/>
  <c r="M187"/>
  <c r="X187"/>
  <c r="AD187"/>
  <c r="AO187"/>
  <c r="AU187"/>
  <c r="P188"/>
  <c r="AX188"/>
  <c r="BO189"/>
  <c r="BO191"/>
  <c r="BC193"/>
  <c r="BI193"/>
  <c r="P200"/>
  <c r="P201"/>
  <c r="D218"/>
  <c r="J218"/>
  <c r="U218"/>
  <c r="AA218"/>
  <c r="P203"/>
  <c r="P204"/>
  <c r="P205"/>
  <c r="J206"/>
  <c r="AA206"/>
  <c r="P207"/>
  <c r="P208"/>
  <c r="P209"/>
  <c r="P210"/>
  <c r="P211"/>
  <c r="P212"/>
  <c r="P213"/>
  <c r="P214"/>
  <c r="P215"/>
  <c r="J216"/>
  <c r="AA216"/>
  <c r="P217"/>
  <c r="P223"/>
  <c r="P224"/>
  <c r="D241"/>
  <c r="J241"/>
  <c r="U241"/>
  <c r="AA241"/>
  <c r="P226"/>
  <c r="P227"/>
  <c r="P228"/>
  <c r="J229"/>
  <c r="AA229"/>
  <c r="P230"/>
  <c r="P231"/>
  <c r="P232"/>
  <c r="P233"/>
  <c r="P234"/>
  <c r="P235"/>
  <c r="P236"/>
  <c r="P237"/>
  <c r="P238"/>
  <c r="J239"/>
  <c r="AA239"/>
  <c r="P240"/>
  <c r="P5"/>
  <c r="P7"/>
  <c r="P9"/>
  <c r="P11"/>
  <c r="P13"/>
  <c r="P15"/>
  <c r="P17"/>
  <c r="P20"/>
  <c r="P22"/>
  <c r="P24"/>
  <c r="P26"/>
  <c r="AG36"/>
  <c r="AR58"/>
  <c r="BF58"/>
  <c r="P38"/>
  <c r="BO39"/>
  <c r="AG40"/>
  <c r="P42"/>
  <c r="BO43"/>
  <c r="AG44"/>
  <c r="P46"/>
  <c r="BO47"/>
  <c r="AG48"/>
  <c r="P51"/>
  <c r="BO52"/>
  <c r="AG53"/>
  <c r="P56"/>
  <c r="BO57"/>
  <c r="G58"/>
  <c r="M58"/>
  <c r="AX58"/>
  <c r="AG63"/>
  <c r="BO63"/>
  <c r="AG64"/>
  <c r="BO64"/>
  <c r="AG65"/>
  <c r="BO65"/>
  <c r="AG66"/>
  <c r="BO66"/>
  <c r="AG67"/>
  <c r="BO67"/>
  <c r="AG68"/>
  <c r="BO68"/>
  <c r="AG69"/>
  <c r="BO69"/>
  <c r="AG70"/>
  <c r="BO70"/>
  <c r="AG71"/>
  <c r="BO71"/>
  <c r="AG72"/>
  <c r="BO72"/>
  <c r="AG73"/>
  <c r="BO73"/>
  <c r="AG74"/>
  <c r="BO74"/>
  <c r="AG75"/>
  <c r="BO75"/>
  <c r="AG76"/>
  <c r="BO76"/>
  <c r="BO77"/>
  <c r="AG78"/>
  <c r="BO78"/>
  <c r="AG79"/>
  <c r="BO79"/>
  <c r="AG80"/>
  <c r="BO80"/>
  <c r="AG81"/>
  <c r="BO81"/>
  <c r="BO82"/>
  <c r="AG83"/>
  <c r="BO83"/>
  <c r="AG84"/>
  <c r="BO84"/>
  <c r="G85"/>
  <c r="M85"/>
  <c r="X85"/>
  <c r="AD85"/>
  <c r="AO85"/>
  <c r="AU85"/>
  <c r="BF85"/>
  <c r="BL85"/>
  <c r="AG112"/>
  <c r="BO90"/>
  <c r="AG91"/>
  <c r="BO91"/>
  <c r="AG92"/>
  <c r="BO92"/>
  <c r="AG93"/>
  <c r="BO93"/>
  <c r="AG94"/>
  <c r="BO94"/>
  <c r="AG95"/>
  <c r="BO95"/>
  <c r="AG96"/>
  <c r="BO96"/>
  <c r="AG97"/>
  <c r="BO97"/>
  <c r="AG98"/>
  <c r="BO98"/>
  <c r="AG99"/>
  <c r="BO99"/>
  <c r="AG100"/>
  <c r="BO100"/>
  <c r="AG101"/>
  <c r="BO101"/>
  <c r="AG102"/>
  <c r="BO102"/>
  <c r="AG103"/>
  <c r="BO103"/>
  <c r="AG104"/>
  <c r="BO104"/>
  <c r="AG105"/>
  <c r="BO105"/>
  <c r="AG106"/>
  <c r="BO106"/>
  <c r="AG107"/>
  <c r="BO107"/>
  <c r="AG108"/>
  <c r="BO108"/>
  <c r="AG109"/>
  <c r="BO109"/>
  <c r="AG110"/>
  <c r="BO110"/>
  <c r="AG111"/>
  <c r="BO111"/>
  <c r="X112"/>
  <c r="AD112"/>
  <c r="AO112"/>
  <c r="AU112"/>
  <c r="BF112"/>
  <c r="BL112"/>
  <c r="U139"/>
  <c r="AE139"/>
  <c r="BF139"/>
  <c r="P118"/>
  <c r="X139"/>
  <c r="AG120"/>
  <c r="P122"/>
  <c r="AG124"/>
  <c r="P126"/>
  <c r="AG128"/>
  <c r="P130"/>
  <c r="AG132"/>
  <c r="P134"/>
  <c r="AG136"/>
  <c r="P138"/>
  <c r="AA167"/>
  <c r="P159"/>
  <c r="BO162"/>
  <c r="AF139"/>
  <c r="AG153"/>
  <c r="BO153"/>
  <c r="P171"/>
  <c r="AX171"/>
  <c r="P172"/>
  <c r="AX172"/>
  <c r="BO188"/>
  <c r="AG211"/>
  <c r="AG230"/>
  <c r="P36"/>
  <c r="BO37"/>
  <c r="P40"/>
  <c r="BO41"/>
  <c r="P44"/>
  <c r="BO45"/>
  <c r="P48"/>
  <c r="BO49"/>
  <c r="BO50"/>
  <c r="P53"/>
  <c r="BO54"/>
  <c r="BO55"/>
  <c r="J58"/>
  <c r="P63"/>
  <c r="AX63"/>
  <c r="P64"/>
  <c r="AX64"/>
  <c r="P65"/>
  <c r="AX65"/>
  <c r="P66"/>
  <c r="AX66"/>
  <c r="P67"/>
  <c r="AX67"/>
  <c r="P68"/>
  <c r="AX68"/>
  <c r="P69"/>
  <c r="AX69"/>
  <c r="P70"/>
  <c r="AX70"/>
  <c r="P71"/>
  <c r="AX71"/>
  <c r="P72"/>
  <c r="AX72"/>
  <c r="P73"/>
  <c r="AX73"/>
  <c r="P74"/>
  <c r="AX74"/>
  <c r="P75"/>
  <c r="AX75"/>
  <c r="P76"/>
  <c r="AX76"/>
  <c r="AG77"/>
  <c r="P78"/>
  <c r="AX78"/>
  <c r="P79"/>
  <c r="AX79"/>
  <c r="P80"/>
  <c r="AX80"/>
  <c r="P81"/>
  <c r="AX81"/>
  <c r="AG82"/>
  <c r="P83"/>
  <c r="AX83"/>
  <c r="P84"/>
  <c r="AX84"/>
  <c r="J85"/>
  <c r="AA85"/>
  <c r="AR85"/>
  <c r="BI85"/>
  <c r="P112"/>
  <c r="AX90"/>
  <c r="P91"/>
  <c r="AX91"/>
  <c r="P92"/>
  <c r="AX92"/>
  <c r="P93"/>
  <c r="AX93"/>
  <c r="P94"/>
  <c r="AX94"/>
  <c r="P95"/>
  <c r="AX95"/>
  <c r="P96"/>
  <c r="AX96"/>
  <c r="P97"/>
  <c r="AX97"/>
  <c r="P98"/>
  <c r="AX98"/>
  <c r="P99"/>
  <c r="AX99"/>
  <c r="P100"/>
  <c r="AX100"/>
  <c r="P101"/>
  <c r="AX101"/>
  <c r="P102"/>
  <c r="AX102"/>
  <c r="P103"/>
  <c r="AX103"/>
  <c r="P104"/>
  <c r="AX104"/>
  <c r="P105"/>
  <c r="AX105"/>
  <c r="P106"/>
  <c r="AX106"/>
  <c r="P107"/>
  <c r="AX107"/>
  <c r="P108"/>
  <c r="AX108"/>
  <c r="P109"/>
  <c r="AX109"/>
  <c r="P110"/>
  <c r="AX110"/>
  <c r="P111"/>
  <c r="AX111"/>
  <c r="U112"/>
  <c r="AA112"/>
  <c r="AR112"/>
  <c r="BI112"/>
  <c r="P117"/>
  <c r="AG118"/>
  <c r="P120"/>
  <c r="AG122"/>
  <c r="P124"/>
  <c r="AG126"/>
  <c r="P128"/>
  <c r="AG130"/>
  <c r="P132"/>
  <c r="AG134"/>
  <c r="P136"/>
  <c r="AG138"/>
  <c r="BO145"/>
  <c r="AG158"/>
  <c r="AG159"/>
  <c r="AW167"/>
  <c r="BN193"/>
  <c r="F189"/>
  <c r="L189"/>
  <c r="W189"/>
  <c r="AC189"/>
  <c r="AN189"/>
  <c r="AT189"/>
  <c r="O177"/>
  <c r="AF177"/>
  <c r="AW177"/>
  <c r="O206"/>
  <c r="AF206"/>
  <c r="O216"/>
  <c r="AF216"/>
  <c r="O229"/>
  <c r="AF229"/>
  <c r="O239"/>
  <c r="AF239"/>
  <c r="G27"/>
  <c r="AV167"/>
  <c r="BM193"/>
  <c r="E189"/>
  <c r="G189" s="1"/>
  <c r="K189"/>
  <c r="M189" s="1"/>
  <c r="V189"/>
  <c r="X189" s="1"/>
  <c r="AB189"/>
  <c r="AD189" s="1"/>
  <c r="AM189"/>
  <c r="AS189"/>
  <c r="N177"/>
  <c r="P177" s="1"/>
  <c r="AE177"/>
  <c r="AG177" s="1"/>
  <c r="AV177"/>
  <c r="N206"/>
  <c r="P206" s="1"/>
  <c r="AE206"/>
  <c r="AG206" s="1"/>
  <c r="N216"/>
  <c r="P216" s="1"/>
  <c r="AE216"/>
  <c r="AG216" s="1"/>
  <c r="N229"/>
  <c r="P229" s="1"/>
  <c r="AE229"/>
  <c r="AG229" s="1"/>
  <c r="N239"/>
  <c r="P239" s="1"/>
  <c r="AE239"/>
  <c r="AG239" s="1"/>
  <c r="D27"/>
  <c r="BN58"/>
  <c r="BN112"/>
  <c r="X167"/>
  <c r="AX146"/>
  <c r="AG149"/>
  <c r="BO149"/>
  <c r="AG154"/>
  <c r="AX163"/>
  <c r="P164"/>
  <c r="AX164"/>
  <c r="P165"/>
  <c r="AX165"/>
  <c r="AW187"/>
  <c r="AA58"/>
  <c r="AG38"/>
  <c r="AG42"/>
  <c r="AG46"/>
  <c r="BM58"/>
  <c r="BO58" s="1"/>
  <c r="N85"/>
  <c r="P85" s="1"/>
  <c r="AE85"/>
  <c r="AV85"/>
  <c r="AX85" s="1"/>
  <c r="BM85"/>
  <c r="AV112"/>
  <c r="AX112" s="1"/>
  <c r="BM112"/>
  <c r="AA139"/>
  <c r="U167"/>
  <c r="AG150"/>
  <c r="AX158"/>
  <c r="AX159"/>
  <c r="AG162"/>
  <c r="B189"/>
  <c r="D189" s="1"/>
  <c r="H189"/>
  <c r="S189"/>
  <c r="Y189"/>
  <c r="AA189" s="1"/>
  <c r="AJ189"/>
  <c r="AL189" s="1"/>
  <c r="AP189"/>
  <c r="N187"/>
  <c r="AE187"/>
  <c r="AG187" s="1"/>
  <c r="AV187"/>
  <c r="J27"/>
  <c r="N27"/>
  <c r="AL58"/>
  <c r="BL58"/>
  <c r="AG51"/>
  <c r="AG56"/>
  <c r="N58"/>
  <c r="P58" s="1"/>
  <c r="AE58"/>
  <c r="AG146"/>
  <c r="AX154"/>
  <c r="AG157"/>
  <c r="BO157"/>
  <c r="AG163"/>
  <c r="AG164"/>
  <c r="AG165"/>
  <c r="X58"/>
  <c r="AD58"/>
  <c r="AO58"/>
  <c r="AU58"/>
  <c r="BC58"/>
  <c r="BI58"/>
  <c r="BO36"/>
  <c r="P37"/>
  <c r="AG37"/>
  <c r="BO38"/>
  <c r="P39"/>
  <c r="AG39"/>
  <c r="BO40"/>
  <c r="P41"/>
  <c r="AG41"/>
  <c r="BO42"/>
  <c r="P43"/>
  <c r="AG43"/>
  <c r="BO44"/>
  <c r="P45"/>
  <c r="AG45"/>
  <c r="BO46"/>
  <c r="P47"/>
  <c r="AG47"/>
  <c r="BO48"/>
  <c r="P49"/>
  <c r="AG49"/>
  <c r="P50"/>
  <c r="AG50"/>
  <c r="BO51"/>
  <c r="P52"/>
  <c r="AG52"/>
  <c r="BO53"/>
  <c r="P54"/>
  <c r="AG54"/>
  <c r="P55"/>
  <c r="AG55"/>
  <c r="BO56"/>
  <c r="P57"/>
  <c r="AG57"/>
  <c r="P77"/>
  <c r="AX77"/>
  <c r="P82"/>
  <c r="AX82"/>
  <c r="O139"/>
  <c r="AD139"/>
  <c r="BC139"/>
  <c r="BI139"/>
  <c r="BO139"/>
  <c r="BL139"/>
  <c r="N139"/>
  <c r="AG119"/>
  <c r="P121"/>
  <c r="AG121"/>
  <c r="P123"/>
  <c r="AG123"/>
  <c r="P125"/>
  <c r="AG125"/>
  <c r="P127"/>
  <c r="AG127"/>
  <c r="P129"/>
  <c r="AG129"/>
  <c r="P131"/>
  <c r="AG131"/>
  <c r="P133"/>
  <c r="AG133"/>
  <c r="P135"/>
  <c r="AG135"/>
  <c r="P137"/>
  <c r="AG137"/>
  <c r="D139"/>
  <c r="J139"/>
  <c r="M139"/>
  <c r="AO167"/>
  <c r="AU167"/>
  <c r="AD167"/>
  <c r="AG147"/>
  <c r="BO147"/>
  <c r="AG148"/>
  <c r="AX148"/>
  <c r="AG151"/>
  <c r="BO151"/>
  <c r="AG152"/>
  <c r="AX152"/>
  <c r="AG155"/>
  <c r="BO155"/>
  <c r="AG156"/>
  <c r="AX156"/>
  <c r="AG160"/>
  <c r="BO160"/>
  <c r="AG161"/>
  <c r="AX161"/>
  <c r="AG166"/>
  <c r="BO166"/>
  <c r="AE167"/>
  <c r="AF167"/>
  <c r="AR167"/>
  <c r="D58"/>
  <c r="D85"/>
  <c r="AL85"/>
  <c r="P90"/>
  <c r="AL112"/>
  <c r="G139"/>
  <c r="AX145"/>
  <c r="BO146"/>
  <c r="AX147"/>
  <c r="BO148"/>
  <c r="AX149"/>
  <c r="BO150"/>
  <c r="AX151"/>
  <c r="BO152"/>
  <c r="AX153"/>
  <c r="BO154"/>
  <c r="AX155"/>
  <c r="BO156"/>
  <c r="AX157"/>
  <c r="BO158"/>
  <c r="BO159"/>
  <c r="AX160"/>
  <c r="BO161"/>
  <c r="AX162"/>
  <c r="BO163"/>
  <c r="BO164"/>
  <c r="BO165"/>
  <c r="AX166"/>
  <c r="AL167"/>
  <c r="U58"/>
  <c r="U85"/>
  <c r="BC85"/>
  <c r="AG90"/>
  <c r="BC112"/>
  <c r="AG117"/>
  <c r="P119"/>
  <c r="AG145"/>
  <c r="BO171"/>
  <c r="G173"/>
  <c r="M173"/>
  <c r="O173"/>
  <c r="U173"/>
  <c r="AA173"/>
  <c r="AE173"/>
  <c r="AO173"/>
  <c r="AU173"/>
  <c r="AW173"/>
  <c r="U177"/>
  <c r="U187"/>
  <c r="G202"/>
  <c r="M202"/>
  <c r="O202"/>
  <c r="U202"/>
  <c r="AA202"/>
  <c r="AE202"/>
  <c r="U206"/>
  <c r="U216"/>
  <c r="G225"/>
  <c r="M225"/>
  <c r="O225"/>
  <c r="U225"/>
  <c r="AA225"/>
  <c r="AE225"/>
  <c r="U229"/>
  <c r="U239"/>
  <c r="D173"/>
  <c r="J173"/>
  <c r="N173"/>
  <c r="X173"/>
  <c r="AD173"/>
  <c r="AF173"/>
  <c r="AL173"/>
  <c r="AR173"/>
  <c r="AV173"/>
  <c r="D177"/>
  <c r="AL177"/>
  <c r="D187"/>
  <c r="AL187"/>
  <c r="D202"/>
  <c r="J202"/>
  <c r="N202"/>
  <c r="X202"/>
  <c r="AD202"/>
  <c r="AF202"/>
  <c r="D206"/>
  <c r="D216"/>
  <c r="D225"/>
  <c r="J225"/>
  <c r="N225"/>
  <c r="X225"/>
  <c r="AD225"/>
  <c r="AF225"/>
  <c r="D229"/>
  <c r="D239"/>
  <c r="BO193" l="1"/>
  <c r="O218"/>
  <c r="P187"/>
  <c r="U189"/>
  <c r="O241"/>
  <c r="AR189"/>
  <c r="J189"/>
  <c r="AU189"/>
  <c r="P27"/>
  <c r="AG167"/>
  <c r="AO189"/>
  <c r="AX177"/>
  <c r="AF189"/>
  <c r="AW189"/>
  <c r="AX187"/>
  <c r="AF241"/>
  <c r="AF218"/>
  <c r="BO112"/>
  <c r="AG85"/>
  <c r="O189"/>
  <c r="BO85"/>
  <c r="P139"/>
  <c r="AG58"/>
  <c r="AG139"/>
  <c r="AX167"/>
  <c r="AV189"/>
  <c r="AX189" s="1"/>
  <c r="AX173"/>
  <c r="N189"/>
  <c r="P189" s="1"/>
  <c r="P173"/>
  <c r="AE189"/>
  <c r="AG189" s="1"/>
  <c r="AG173"/>
  <c r="N241"/>
  <c r="P225"/>
  <c r="N218"/>
  <c r="P218" s="1"/>
  <c r="P202"/>
  <c r="AE241"/>
  <c r="AG241" s="1"/>
  <c r="AG225"/>
  <c r="AE218"/>
  <c r="AG202"/>
  <c r="P241" l="1"/>
  <c r="AG218"/>
  <c r="S269" i="4"/>
  <c r="Q269"/>
  <c r="O269"/>
  <c r="M269"/>
  <c r="K269"/>
  <c r="E269"/>
  <c r="C269"/>
  <c r="B269"/>
  <c r="S180"/>
  <c r="Q180"/>
  <c r="O180"/>
  <c r="M180"/>
  <c r="K180"/>
  <c r="E180"/>
  <c r="C180"/>
  <c r="B180"/>
  <c r="B176"/>
  <c r="D137"/>
  <c r="B92"/>
  <c r="C88" i="3"/>
  <c r="M74" i="26" l="1"/>
  <c r="L74"/>
  <c r="K154"/>
  <c r="J154"/>
  <c r="G154"/>
  <c r="F154"/>
  <c r="E154"/>
  <c r="D154"/>
  <c r="K153"/>
  <c r="J153"/>
  <c r="G153"/>
  <c r="F153"/>
  <c r="E153"/>
  <c r="D153"/>
  <c r="K152"/>
  <c r="J152"/>
  <c r="G152"/>
  <c r="F152"/>
  <c r="E152"/>
  <c r="D152"/>
  <c r="K151"/>
  <c r="J151"/>
  <c r="G151"/>
  <c r="F151"/>
  <c r="E151"/>
  <c r="D151"/>
  <c r="K149"/>
  <c r="J149"/>
  <c r="I149"/>
  <c r="H149"/>
  <c r="G149"/>
  <c r="F149"/>
  <c r="E149"/>
  <c r="D149"/>
  <c r="K148"/>
  <c r="J148"/>
  <c r="I148"/>
  <c r="H148"/>
  <c r="G148"/>
  <c r="F148"/>
  <c r="E148"/>
  <c r="D148"/>
  <c r="K147"/>
  <c r="J147"/>
  <c r="I147"/>
  <c r="H147"/>
  <c r="G147"/>
  <c r="F147"/>
  <c r="E147"/>
  <c r="D147"/>
  <c r="K146"/>
  <c r="J146"/>
  <c r="I146"/>
  <c r="H146"/>
  <c r="G146"/>
  <c r="F146"/>
  <c r="E146"/>
  <c r="D146"/>
  <c r="K144"/>
  <c r="J144"/>
  <c r="I144"/>
  <c r="H144"/>
  <c r="G144"/>
  <c r="F144"/>
  <c r="E144"/>
  <c r="D144"/>
  <c r="I143"/>
  <c r="H143"/>
  <c r="G143"/>
  <c r="F143"/>
  <c r="E143"/>
  <c r="D143"/>
  <c r="I142"/>
  <c r="H142"/>
  <c r="G142"/>
  <c r="F142"/>
  <c r="E142"/>
  <c r="D142"/>
  <c r="K141"/>
  <c r="J141"/>
  <c r="I141"/>
  <c r="H141"/>
  <c r="G141"/>
  <c r="F141"/>
  <c r="E141"/>
  <c r="D141"/>
  <c r="K139"/>
  <c r="J139"/>
  <c r="I139"/>
  <c r="H139"/>
  <c r="G139"/>
  <c r="F139"/>
  <c r="E139"/>
  <c r="D139"/>
  <c r="K138"/>
  <c r="J138"/>
  <c r="I138"/>
  <c r="H138"/>
  <c r="G138"/>
  <c r="F138"/>
  <c r="E138"/>
  <c r="D138"/>
  <c r="K137"/>
  <c r="J137"/>
  <c r="I137"/>
  <c r="H137"/>
  <c r="G137"/>
  <c r="F137"/>
  <c r="E137"/>
  <c r="D137"/>
  <c r="K136"/>
  <c r="J136"/>
  <c r="I136"/>
  <c r="H136"/>
  <c r="G136"/>
  <c r="F136"/>
  <c r="E136"/>
  <c r="D136"/>
  <c r="K134"/>
  <c r="J134"/>
  <c r="I134"/>
  <c r="H134"/>
  <c r="F134"/>
  <c r="E134"/>
  <c r="D134"/>
  <c r="K133"/>
  <c r="J133"/>
  <c r="I133"/>
  <c r="H133"/>
  <c r="G133"/>
  <c r="F133"/>
  <c r="E133"/>
  <c r="D133"/>
  <c r="K132"/>
  <c r="J132"/>
  <c r="I132"/>
  <c r="H132"/>
  <c r="G132"/>
  <c r="F132"/>
  <c r="E132"/>
  <c r="D132"/>
  <c r="K131"/>
  <c r="J131"/>
  <c r="I131"/>
  <c r="H131"/>
  <c r="G131"/>
  <c r="F131"/>
  <c r="E131"/>
  <c r="D131"/>
  <c r="K129"/>
  <c r="J129"/>
  <c r="I129"/>
  <c r="H129"/>
  <c r="G129"/>
  <c r="F129"/>
  <c r="E129"/>
  <c r="D129"/>
  <c r="K128"/>
  <c r="J128"/>
  <c r="I128"/>
  <c r="H128"/>
  <c r="G128"/>
  <c r="F128"/>
  <c r="E128"/>
  <c r="D128"/>
  <c r="K127"/>
  <c r="J127"/>
  <c r="I127"/>
  <c r="H127"/>
  <c r="G127"/>
  <c r="F127"/>
  <c r="E127"/>
  <c r="D127"/>
  <c r="K126"/>
  <c r="J126"/>
  <c r="I126"/>
  <c r="H126"/>
  <c r="G126"/>
  <c r="F126"/>
  <c r="E126"/>
  <c r="D126"/>
  <c r="I124"/>
  <c r="H124"/>
  <c r="G124"/>
  <c r="F124"/>
  <c r="E124"/>
  <c r="D124"/>
  <c r="K123"/>
  <c r="J123"/>
  <c r="I123"/>
  <c r="H123"/>
  <c r="G123"/>
  <c r="F123"/>
  <c r="E123"/>
  <c r="D123"/>
  <c r="K122"/>
  <c r="J122"/>
  <c r="I122"/>
  <c r="H122"/>
  <c r="G122"/>
  <c r="F122"/>
  <c r="E122"/>
  <c r="D122"/>
  <c r="I121"/>
  <c r="H121"/>
  <c r="G121"/>
  <c r="F121"/>
  <c r="E121"/>
  <c r="D121"/>
  <c r="K119"/>
  <c r="J119"/>
  <c r="I119"/>
  <c r="H119"/>
  <c r="G119"/>
  <c r="F119"/>
  <c r="E119"/>
  <c r="D119"/>
  <c r="I118"/>
  <c r="H118"/>
  <c r="G118"/>
  <c r="F118"/>
  <c r="E118"/>
  <c r="D118"/>
  <c r="K117"/>
  <c r="J117"/>
  <c r="I117"/>
  <c r="H117"/>
  <c r="G117"/>
  <c r="F117"/>
  <c r="E117"/>
  <c r="D117"/>
  <c r="I116"/>
  <c r="H116"/>
  <c r="G116"/>
  <c r="F116"/>
  <c r="E116"/>
  <c r="D116"/>
  <c r="I114"/>
  <c r="H114"/>
  <c r="G114"/>
  <c r="F114"/>
  <c r="E114"/>
  <c r="D114"/>
  <c r="K113"/>
  <c r="J113"/>
  <c r="I113"/>
  <c r="H113"/>
  <c r="G113"/>
  <c r="F113"/>
  <c r="E113"/>
  <c r="D113"/>
  <c r="K112"/>
  <c r="J112"/>
  <c r="I112"/>
  <c r="H112"/>
  <c r="G112"/>
  <c r="F112"/>
  <c r="E112"/>
  <c r="D112"/>
  <c r="K111"/>
  <c r="J111"/>
  <c r="I111"/>
  <c r="H111"/>
  <c r="G111"/>
  <c r="F111"/>
  <c r="E111"/>
  <c r="D111"/>
  <c r="K73"/>
  <c r="J73"/>
  <c r="I73"/>
  <c r="H73"/>
  <c r="G73"/>
  <c r="F73"/>
  <c r="E73"/>
  <c r="D73"/>
  <c r="M72"/>
  <c r="L72"/>
  <c r="M71"/>
  <c r="M70"/>
  <c r="L70"/>
  <c r="M69"/>
  <c r="L69"/>
  <c r="K68"/>
  <c r="J68"/>
  <c r="I68"/>
  <c r="H68"/>
  <c r="G68"/>
  <c r="F68"/>
  <c r="E68"/>
  <c r="D68"/>
  <c r="M67"/>
  <c r="L67"/>
  <c r="M66"/>
  <c r="L66"/>
  <c r="M65"/>
  <c r="L65"/>
  <c r="M64"/>
  <c r="L64"/>
  <c r="K63"/>
  <c r="J63"/>
  <c r="I63"/>
  <c r="H63"/>
  <c r="G63"/>
  <c r="F63"/>
  <c r="E63"/>
  <c r="D63"/>
  <c r="M62"/>
  <c r="L62"/>
  <c r="M61"/>
  <c r="L61"/>
  <c r="M60"/>
  <c r="L60"/>
  <c r="M59"/>
  <c r="L59"/>
  <c r="K58"/>
  <c r="J58"/>
  <c r="I58"/>
  <c r="H58"/>
  <c r="G58"/>
  <c r="F58"/>
  <c r="E58"/>
  <c r="D58"/>
  <c r="M57"/>
  <c r="L57"/>
  <c r="M56"/>
  <c r="L56"/>
  <c r="M55"/>
  <c r="L55"/>
  <c r="M54"/>
  <c r="L54"/>
  <c r="K53"/>
  <c r="J53"/>
  <c r="I53"/>
  <c r="H53"/>
  <c r="G53"/>
  <c r="F53"/>
  <c r="E53"/>
  <c r="D53"/>
  <c r="M52"/>
  <c r="L52"/>
  <c r="M51"/>
  <c r="L51"/>
  <c r="M50"/>
  <c r="L50"/>
  <c r="M49"/>
  <c r="L49"/>
  <c r="K48"/>
  <c r="J48"/>
  <c r="I48"/>
  <c r="H48"/>
  <c r="G48"/>
  <c r="F48"/>
  <c r="E48"/>
  <c r="D48"/>
  <c r="M47"/>
  <c r="L47"/>
  <c r="M46"/>
  <c r="L46"/>
  <c r="M45"/>
  <c r="L45"/>
  <c r="M44"/>
  <c r="L44"/>
  <c r="K43"/>
  <c r="J43"/>
  <c r="I43"/>
  <c r="H43"/>
  <c r="G43"/>
  <c r="F43"/>
  <c r="E43"/>
  <c r="D43"/>
  <c r="M42"/>
  <c r="L42"/>
  <c r="M41"/>
  <c r="L41"/>
  <c r="M40"/>
  <c r="L40"/>
  <c r="M39"/>
  <c r="L39"/>
  <c r="L121" s="1"/>
  <c r="K38"/>
  <c r="J38"/>
  <c r="I38"/>
  <c r="H38"/>
  <c r="G38"/>
  <c r="F38"/>
  <c r="E38"/>
  <c r="D38"/>
  <c r="M37"/>
  <c r="M119" s="1"/>
  <c r="L37"/>
  <c r="L119" s="1"/>
  <c r="M36"/>
  <c r="L36"/>
  <c r="M35"/>
  <c r="L35"/>
  <c r="M34"/>
  <c r="K33"/>
  <c r="J33"/>
  <c r="I33"/>
  <c r="H33"/>
  <c r="G33"/>
  <c r="F33"/>
  <c r="E33"/>
  <c r="D33"/>
  <c r="M31"/>
  <c r="L31"/>
  <c r="M30"/>
  <c r="L30"/>
  <c r="M29"/>
  <c r="L29"/>
  <c r="L116" s="1"/>
  <c r="AH28"/>
  <c r="AG28"/>
  <c r="AF28"/>
  <c r="AE28"/>
  <c r="AD28"/>
  <c r="AC28"/>
  <c r="AB28"/>
  <c r="AA28"/>
  <c r="Z28"/>
  <c r="Y28"/>
  <c r="X28"/>
  <c r="W28"/>
  <c r="V28"/>
  <c r="U28"/>
  <c r="T28"/>
  <c r="S28"/>
  <c r="K28"/>
  <c r="J28"/>
  <c r="I28"/>
  <c r="H28"/>
  <c r="G28"/>
  <c r="F28"/>
  <c r="E28"/>
  <c r="D28"/>
  <c r="M27"/>
  <c r="M114" s="1"/>
  <c r="L27"/>
  <c r="L114" s="1"/>
  <c r="M26"/>
  <c r="L26"/>
  <c r="L113" s="1"/>
  <c r="M25"/>
  <c r="L25"/>
  <c r="M24"/>
  <c r="L24"/>
  <c r="K23"/>
  <c r="J23"/>
  <c r="I23"/>
  <c r="H23"/>
  <c r="G23"/>
  <c r="F23"/>
  <c r="E23"/>
  <c r="D23"/>
  <c r="M22"/>
  <c r="L22"/>
  <c r="M21"/>
  <c r="L21"/>
  <c r="M20"/>
  <c r="L20"/>
  <c r="M19"/>
  <c r="L19"/>
  <c r="K18"/>
  <c r="J18"/>
  <c r="I18"/>
  <c r="H18"/>
  <c r="G18"/>
  <c r="F18"/>
  <c r="E18"/>
  <c r="D18"/>
  <c r="M17"/>
  <c r="L17"/>
  <c r="M16"/>
  <c r="L16"/>
  <c r="M15"/>
  <c r="L15"/>
  <c r="M14"/>
  <c r="L14"/>
  <c r="K13"/>
  <c r="J13"/>
  <c r="I13"/>
  <c r="H13"/>
  <c r="G13"/>
  <c r="F13"/>
  <c r="E13"/>
  <c r="D13"/>
  <c r="M12"/>
  <c r="L12"/>
  <c r="M11"/>
  <c r="L11"/>
  <c r="M10"/>
  <c r="L10"/>
  <c r="M9"/>
  <c r="L9"/>
  <c r="K8"/>
  <c r="J8"/>
  <c r="I8"/>
  <c r="H8"/>
  <c r="G8"/>
  <c r="F8"/>
  <c r="E8"/>
  <c r="D8"/>
  <c r="M7"/>
  <c r="L7"/>
  <c r="M6"/>
  <c r="L6"/>
  <c r="M5"/>
  <c r="L5"/>
  <c r="M4"/>
  <c r="L4"/>
  <c r="N47" i="15"/>
  <c r="K47"/>
  <c r="H47"/>
  <c r="E47"/>
  <c r="N46"/>
  <c r="K46"/>
  <c r="H46"/>
  <c r="E46"/>
  <c r="O45"/>
  <c r="N45"/>
  <c r="L45"/>
  <c r="K45"/>
  <c r="I45"/>
  <c r="H45"/>
  <c r="F45"/>
  <c r="E45"/>
  <c r="C45"/>
  <c r="O44"/>
  <c r="N44"/>
  <c r="L44"/>
  <c r="K44"/>
  <c r="I44"/>
  <c r="H44"/>
  <c r="F44"/>
  <c r="E44"/>
  <c r="C44"/>
  <c r="O43"/>
  <c r="N43"/>
  <c r="L43"/>
  <c r="K43"/>
  <c r="I43"/>
  <c r="H43"/>
  <c r="F43"/>
  <c r="E43"/>
  <c r="C43"/>
  <c r="O42"/>
  <c r="N42"/>
  <c r="L42"/>
  <c r="K42"/>
  <c r="I42"/>
  <c r="H42"/>
  <c r="F42"/>
  <c r="E42"/>
  <c r="C42"/>
  <c r="O41"/>
  <c r="N41"/>
  <c r="L41"/>
  <c r="K41"/>
  <c r="I41"/>
  <c r="H41"/>
  <c r="F41"/>
  <c r="E41"/>
  <c r="C41"/>
  <c r="O40"/>
  <c r="N40"/>
  <c r="L40"/>
  <c r="K40"/>
  <c r="I40"/>
  <c r="H40"/>
  <c r="F40"/>
  <c r="E40"/>
  <c r="C40"/>
  <c r="O39"/>
  <c r="N39"/>
  <c r="L39"/>
  <c r="K39"/>
  <c r="I39"/>
  <c r="H39"/>
  <c r="E39"/>
  <c r="C39"/>
  <c r="O38"/>
  <c r="N38"/>
  <c r="L38"/>
  <c r="K38"/>
  <c r="I38"/>
  <c r="H38"/>
  <c r="F38"/>
  <c r="E38"/>
  <c r="C38"/>
  <c r="O37"/>
  <c r="N37"/>
  <c r="L37"/>
  <c r="K37"/>
  <c r="I37"/>
  <c r="H37"/>
  <c r="F37"/>
  <c r="E37"/>
  <c r="C37"/>
  <c r="O36"/>
  <c r="N36"/>
  <c r="L36"/>
  <c r="K36"/>
  <c r="I36"/>
  <c r="H36"/>
  <c r="F36"/>
  <c r="E36"/>
  <c r="C36"/>
  <c r="O35"/>
  <c r="N35"/>
  <c r="L35"/>
  <c r="K35"/>
  <c r="I35"/>
  <c r="H35"/>
  <c r="F35"/>
  <c r="E35"/>
  <c r="C35"/>
  <c r="O34"/>
  <c r="N34"/>
  <c r="L34"/>
  <c r="K34"/>
  <c r="I34"/>
  <c r="H34"/>
  <c r="F34"/>
  <c r="E34"/>
  <c r="C34"/>
  <c r="O33"/>
  <c r="N33"/>
  <c r="L33"/>
  <c r="K33"/>
  <c r="I33"/>
  <c r="H33"/>
  <c r="F33"/>
  <c r="E33"/>
  <c r="C33"/>
  <c r="O32"/>
  <c r="N32"/>
  <c r="L32"/>
  <c r="K32"/>
  <c r="I32"/>
  <c r="H32"/>
  <c r="F32"/>
  <c r="E32"/>
  <c r="C32"/>
  <c r="O31"/>
  <c r="N31"/>
  <c r="L31"/>
  <c r="K31"/>
  <c r="I31"/>
  <c r="H31"/>
  <c r="F31"/>
  <c r="E31"/>
  <c r="C31"/>
  <c r="O30"/>
  <c r="N30"/>
  <c r="L30"/>
  <c r="K30"/>
  <c r="I30"/>
  <c r="H30"/>
  <c r="F30"/>
  <c r="E30"/>
  <c r="C30"/>
  <c r="O29"/>
  <c r="N29"/>
  <c r="L29"/>
  <c r="K29"/>
  <c r="I29"/>
  <c r="H29"/>
  <c r="F29"/>
  <c r="E29"/>
  <c r="C29"/>
  <c r="O28"/>
  <c r="N28"/>
  <c r="L28"/>
  <c r="K28"/>
  <c r="I28"/>
  <c r="H28"/>
  <c r="F28"/>
  <c r="E28"/>
  <c r="C28"/>
  <c r="O27"/>
  <c r="N27"/>
  <c r="L27"/>
  <c r="K27"/>
  <c r="I27"/>
  <c r="H27"/>
  <c r="F27"/>
  <c r="E27"/>
  <c r="C27"/>
  <c r="O26"/>
  <c r="N26"/>
  <c r="L26"/>
  <c r="K26"/>
  <c r="I26"/>
  <c r="H26"/>
  <c r="F26"/>
  <c r="E26"/>
  <c r="C26"/>
  <c r="O25"/>
  <c r="N25"/>
  <c r="L25"/>
  <c r="K25"/>
  <c r="I25"/>
  <c r="H25"/>
  <c r="F25"/>
  <c r="E25"/>
  <c r="C25"/>
  <c r="O24"/>
  <c r="N24"/>
  <c r="L24"/>
  <c r="K24"/>
  <c r="I24"/>
  <c r="H24"/>
  <c r="F24"/>
  <c r="E24"/>
  <c r="C24"/>
  <c r="O23"/>
  <c r="N23"/>
  <c r="L23"/>
  <c r="K23"/>
  <c r="I23"/>
  <c r="H23"/>
  <c r="F23"/>
  <c r="E23"/>
  <c r="C23"/>
  <c r="O22"/>
  <c r="N22"/>
  <c r="L22"/>
  <c r="K22"/>
  <c r="I22"/>
  <c r="H22"/>
  <c r="F22"/>
  <c r="E22"/>
  <c r="C22"/>
  <c r="O21"/>
  <c r="N21"/>
  <c r="L21"/>
  <c r="K21"/>
  <c r="I21"/>
  <c r="H21"/>
  <c r="F21"/>
  <c r="E21"/>
  <c r="C21"/>
  <c r="O20"/>
  <c r="N20"/>
  <c r="L20"/>
  <c r="K20"/>
  <c r="I20"/>
  <c r="H20"/>
  <c r="F20"/>
  <c r="E20"/>
  <c r="C20"/>
  <c r="O19"/>
  <c r="N19"/>
  <c r="L19"/>
  <c r="K19"/>
  <c r="I19"/>
  <c r="H19"/>
  <c r="F19"/>
  <c r="E19"/>
  <c r="C19"/>
  <c r="O18"/>
  <c r="N18"/>
  <c r="L18"/>
  <c r="K18"/>
  <c r="I18"/>
  <c r="H18"/>
  <c r="F18"/>
  <c r="E18"/>
  <c r="C18"/>
  <c r="O17"/>
  <c r="N17"/>
  <c r="L17"/>
  <c r="K17"/>
  <c r="I17"/>
  <c r="H17"/>
  <c r="F17"/>
  <c r="E17"/>
  <c r="C17"/>
  <c r="O16"/>
  <c r="N16"/>
  <c r="L16"/>
  <c r="K16"/>
  <c r="I16"/>
  <c r="H16"/>
  <c r="F16"/>
  <c r="E16"/>
  <c r="C16"/>
  <c r="O15"/>
  <c r="N15"/>
  <c r="L15"/>
  <c r="K15"/>
  <c r="I15"/>
  <c r="H15"/>
  <c r="F15"/>
  <c r="E15"/>
  <c r="C15"/>
  <c r="O14"/>
  <c r="N14"/>
  <c r="L14"/>
  <c r="K14"/>
  <c r="I14"/>
  <c r="H14"/>
  <c r="F14"/>
  <c r="E14"/>
  <c r="C14"/>
  <c r="O13"/>
  <c r="N13"/>
  <c r="L13"/>
  <c r="K13"/>
  <c r="I13"/>
  <c r="H13"/>
  <c r="F13"/>
  <c r="E13"/>
  <c r="C13"/>
  <c r="O12"/>
  <c r="N12"/>
  <c r="L12"/>
  <c r="K12"/>
  <c r="I12"/>
  <c r="H12"/>
  <c r="F12"/>
  <c r="E12"/>
  <c r="C12"/>
  <c r="O11"/>
  <c r="N11"/>
  <c r="L11"/>
  <c r="K11"/>
  <c r="I11"/>
  <c r="H11"/>
  <c r="F11"/>
  <c r="E11"/>
  <c r="C11"/>
  <c r="E8"/>
  <c r="J47" i="30"/>
  <c r="G47"/>
  <c r="D47"/>
  <c r="J42"/>
  <c r="G42"/>
  <c r="D42"/>
  <c r="D37"/>
  <c r="L48"/>
  <c r="K48"/>
  <c r="I48"/>
  <c r="H48"/>
  <c r="F48"/>
  <c r="E48"/>
  <c r="H207" i="27"/>
  <c r="G207"/>
  <c r="F207"/>
  <c r="E207"/>
  <c r="D207"/>
  <c r="E48"/>
  <c r="J48"/>
  <c r="I44"/>
  <c r="I46"/>
  <c r="H160"/>
  <c r="G160"/>
  <c r="F160"/>
  <c r="E160"/>
  <c r="D160"/>
  <c r="I159"/>
  <c r="G344"/>
  <c r="G497"/>
  <c r="F497"/>
  <c r="E497"/>
  <c r="D497"/>
  <c r="H497"/>
  <c r="H340"/>
  <c r="F450"/>
  <c r="E450"/>
  <c r="D450"/>
  <c r="D353"/>
  <c r="G400"/>
  <c r="F400"/>
  <c r="E400"/>
  <c r="D400"/>
  <c r="F353"/>
  <c r="D303"/>
  <c r="H303"/>
  <c r="G303"/>
  <c r="F303"/>
  <c r="E303"/>
  <c r="D256"/>
  <c r="D251"/>
  <c r="H256"/>
  <c r="G256"/>
  <c r="F256"/>
  <c r="E256"/>
  <c r="Z25" i="14"/>
  <c r="T25"/>
  <c r="Q25"/>
  <c r="N25"/>
  <c r="K25"/>
  <c r="H25"/>
  <c r="E25"/>
  <c r="R25" i="13"/>
  <c r="P25"/>
  <c r="N25"/>
  <c r="L25"/>
  <c r="J25"/>
  <c r="Q25" i="35"/>
  <c r="O25"/>
  <c r="L25"/>
  <c r="J25"/>
  <c r="E25"/>
  <c r="G25"/>
  <c r="O52"/>
  <c r="N52"/>
  <c r="J52"/>
  <c r="I52"/>
  <c r="E52"/>
  <c r="D52"/>
  <c r="C52"/>
  <c r="B52"/>
  <c r="B94" i="11"/>
  <c r="O94"/>
  <c r="N94"/>
  <c r="J94"/>
  <c r="I94"/>
  <c r="E94"/>
  <c r="D94"/>
  <c r="Q45"/>
  <c r="O45"/>
  <c r="L45"/>
  <c r="J45"/>
  <c r="G45"/>
  <c r="E45"/>
  <c r="N87" i="7"/>
  <c r="I94" i="10"/>
  <c r="E94"/>
  <c r="D94"/>
  <c r="B94"/>
  <c r="O94"/>
  <c r="N94"/>
  <c r="J94"/>
  <c r="Q45"/>
  <c r="O45"/>
  <c r="L45"/>
  <c r="J45"/>
  <c r="G45"/>
  <c r="E45"/>
  <c r="L130" i="8"/>
  <c r="AF50" i="9"/>
  <c r="AC50"/>
  <c r="Z50"/>
  <c r="W50"/>
  <c r="T50"/>
  <c r="Q50"/>
  <c r="K50"/>
  <c r="H50"/>
  <c r="E50"/>
  <c r="O260" i="8"/>
  <c r="K260"/>
  <c r="E260"/>
  <c r="C260"/>
  <c r="B260"/>
  <c r="Q260"/>
  <c r="M260"/>
  <c r="T216"/>
  <c r="R216"/>
  <c r="P216"/>
  <c r="N216"/>
  <c r="L216"/>
  <c r="J216"/>
  <c r="H216"/>
  <c r="F216"/>
  <c r="D216"/>
  <c r="T129"/>
  <c r="R129"/>
  <c r="P129"/>
  <c r="N129"/>
  <c r="L129"/>
  <c r="J129"/>
  <c r="H129"/>
  <c r="E85"/>
  <c r="C85"/>
  <c r="B85"/>
  <c r="Q85"/>
  <c r="O85"/>
  <c r="M85"/>
  <c r="K85"/>
  <c r="I85"/>
  <c r="T41"/>
  <c r="R41"/>
  <c r="P41"/>
  <c r="N41"/>
  <c r="L41"/>
  <c r="J41"/>
  <c r="H41"/>
  <c r="F41"/>
  <c r="D41"/>
  <c r="E87" i="7"/>
  <c r="H88" i="3"/>
  <c r="O87" i="7"/>
  <c r="J87"/>
  <c r="I87"/>
  <c r="D87"/>
  <c r="H41"/>
  <c r="J41" s="1"/>
  <c r="E41"/>
  <c r="Q41"/>
  <c r="O41"/>
  <c r="L41"/>
  <c r="G41"/>
  <c r="B87"/>
  <c r="B83"/>
  <c r="N87" i="3"/>
  <c r="B87"/>
  <c r="H344" i="27" l="1"/>
  <c r="I95" s="1"/>
  <c r="H95"/>
  <c r="F120" i="26"/>
  <c r="L8"/>
  <c r="L13"/>
  <c r="L117"/>
  <c r="J120"/>
  <c r="M13"/>
  <c r="M156"/>
  <c r="L156"/>
  <c r="M23"/>
  <c r="M28"/>
  <c r="L118"/>
  <c r="D120"/>
  <c r="H120"/>
  <c r="M8"/>
  <c r="L23"/>
  <c r="L28"/>
  <c r="G135"/>
  <c r="G140"/>
  <c r="F42" i="30"/>
  <c r="H47"/>
  <c r="M111" i="26"/>
  <c r="M113"/>
  <c r="M33"/>
  <c r="I115"/>
  <c r="K115"/>
  <c r="L123"/>
  <c r="D125"/>
  <c r="F125"/>
  <c r="J125"/>
  <c r="L128"/>
  <c r="J130"/>
  <c r="M18"/>
  <c r="L18"/>
  <c r="T30"/>
  <c r="L112"/>
  <c r="D115"/>
  <c r="F115"/>
  <c r="H115"/>
  <c r="J115"/>
  <c r="M116"/>
  <c r="M117"/>
  <c r="M118"/>
  <c r="E120"/>
  <c r="G120"/>
  <c r="I120"/>
  <c r="K120"/>
  <c r="M121"/>
  <c r="M122"/>
  <c r="M123"/>
  <c r="M124"/>
  <c r="E125"/>
  <c r="G125"/>
  <c r="I125"/>
  <c r="K125"/>
  <c r="M126"/>
  <c r="M127"/>
  <c r="M128"/>
  <c r="M129"/>
  <c r="E130"/>
  <c r="G130"/>
  <c r="I130"/>
  <c r="K130"/>
  <c r="M131"/>
  <c r="M132"/>
  <c r="M133"/>
  <c r="M134"/>
  <c r="E135"/>
  <c r="I135"/>
  <c r="K135"/>
  <c r="M136"/>
  <c r="M137"/>
  <c r="M138"/>
  <c r="M139"/>
  <c r="E140"/>
  <c r="I140"/>
  <c r="K140"/>
  <c r="M141"/>
  <c r="M142"/>
  <c r="M143"/>
  <c r="M144"/>
  <c r="E145"/>
  <c r="G145"/>
  <c r="I145"/>
  <c r="K145"/>
  <c r="M146"/>
  <c r="M147"/>
  <c r="M148"/>
  <c r="M149"/>
  <c r="E150"/>
  <c r="G150"/>
  <c r="I150"/>
  <c r="K150"/>
  <c r="M151"/>
  <c r="M152"/>
  <c r="M153"/>
  <c r="M154"/>
  <c r="E155"/>
  <c r="G155"/>
  <c r="I155"/>
  <c r="K155"/>
  <c r="M112"/>
  <c r="G115"/>
  <c r="L122"/>
  <c r="L124"/>
  <c r="H125"/>
  <c r="L126"/>
  <c r="L127"/>
  <c r="L129"/>
  <c r="D130"/>
  <c r="F130"/>
  <c r="H130"/>
  <c r="L131"/>
  <c r="L132"/>
  <c r="L133"/>
  <c r="L134"/>
  <c r="D135"/>
  <c r="F135"/>
  <c r="H135"/>
  <c r="J135"/>
  <c r="L136"/>
  <c r="L137"/>
  <c r="L138"/>
  <c r="L139"/>
  <c r="D140"/>
  <c r="F140"/>
  <c r="H140"/>
  <c r="J140"/>
  <c r="L141"/>
  <c r="L142"/>
  <c r="L143"/>
  <c r="L144"/>
  <c r="D145"/>
  <c r="F145"/>
  <c r="H145"/>
  <c r="J145"/>
  <c r="L146"/>
  <c r="L147"/>
  <c r="L148"/>
  <c r="L149"/>
  <c r="D150"/>
  <c r="F150"/>
  <c r="H150"/>
  <c r="J150"/>
  <c r="L151"/>
  <c r="L152"/>
  <c r="L153"/>
  <c r="L154"/>
  <c r="D155"/>
  <c r="F155"/>
  <c r="H155"/>
  <c r="J155"/>
  <c r="L33"/>
  <c r="M38"/>
  <c r="M43"/>
  <c r="M48"/>
  <c r="M53"/>
  <c r="M58"/>
  <c r="M63"/>
  <c r="M68"/>
  <c r="M73"/>
  <c r="E115"/>
  <c r="L38"/>
  <c r="L43"/>
  <c r="L48"/>
  <c r="L53"/>
  <c r="L58"/>
  <c r="L63"/>
  <c r="L68"/>
  <c r="L73"/>
  <c r="L111"/>
  <c r="F47" i="30"/>
  <c r="I47"/>
  <c r="E42"/>
  <c r="E47"/>
  <c r="K47"/>
  <c r="L47"/>
  <c r="D304" i="27"/>
  <c r="M115" i="26" l="1"/>
  <c r="M120"/>
  <c r="L115"/>
  <c r="L120"/>
  <c r="L150"/>
  <c r="L140"/>
  <c r="L130"/>
  <c r="M155"/>
  <c r="M145"/>
  <c r="M135"/>
  <c r="M125"/>
  <c r="L155"/>
  <c r="L145"/>
  <c r="L135"/>
  <c r="L125"/>
  <c r="M150"/>
  <c r="M140"/>
  <c r="M130"/>
  <c r="AF46" i="5" l="1"/>
  <c r="AC46"/>
  <c r="Z46"/>
  <c r="W46"/>
  <c r="T46"/>
  <c r="K46"/>
  <c r="H46"/>
  <c r="E46"/>
  <c r="G268" i="4"/>
  <c r="B268"/>
  <c r="B267"/>
  <c r="B266"/>
  <c r="B265"/>
  <c r="AC224"/>
  <c r="T224"/>
  <c r="R224"/>
  <c r="P224"/>
  <c r="N224"/>
  <c r="L224"/>
  <c r="J224"/>
  <c r="H224"/>
  <c r="F224"/>
  <c r="D224"/>
  <c r="C176"/>
  <c r="AC137"/>
  <c r="T137"/>
  <c r="R137"/>
  <c r="P137"/>
  <c r="N137"/>
  <c r="L137"/>
  <c r="J137"/>
  <c r="H137"/>
  <c r="F137"/>
  <c r="S92"/>
  <c r="Q92"/>
  <c r="O92"/>
  <c r="M92"/>
  <c r="G92"/>
  <c r="E92"/>
  <c r="C92"/>
  <c r="B88"/>
  <c r="K92"/>
  <c r="I92"/>
  <c r="D43"/>
  <c r="T44"/>
  <c r="R44"/>
  <c r="P44"/>
  <c r="N44"/>
  <c r="L44"/>
  <c r="J44"/>
  <c r="H44"/>
  <c r="F44"/>
  <c r="D44"/>
  <c r="M87" i="3" l="1"/>
  <c r="M88"/>
  <c r="N88"/>
  <c r="O42"/>
  <c r="P42"/>
  <c r="K42"/>
  <c r="J42"/>
  <c r="F42"/>
  <c r="E40"/>
  <c r="E41"/>
  <c r="E42"/>
  <c r="O43" i="36"/>
  <c r="O20"/>
  <c r="I43"/>
  <c r="I20"/>
  <c r="K43"/>
  <c r="K20"/>
  <c r="M43"/>
  <c r="M20"/>
  <c r="G43"/>
  <c r="G20"/>
  <c r="E43"/>
  <c r="E20"/>
  <c r="C20"/>
  <c r="C43"/>
  <c r="L46" i="30"/>
  <c r="K46"/>
  <c r="I46"/>
  <c r="H46"/>
  <c r="F46"/>
  <c r="E46"/>
  <c r="G496" i="27"/>
  <c r="F496"/>
  <c r="E496"/>
  <c r="D496"/>
  <c r="F399"/>
  <c r="E399"/>
  <c r="D399"/>
  <c r="H302"/>
  <c r="G302"/>
  <c r="F302"/>
  <c r="E302"/>
  <c r="D302"/>
  <c r="H206"/>
  <c r="G206"/>
  <c r="F206"/>
  <c r="E206"/>
  <c r="D206"/>
  <c r="I158"/>
  <c r="H48"/>
  <c r="D52" i="19"/>
  <c r="W52"/>
  <c r="Y52" s="1"/>
  <c r="R52"/>
  <c r="T52" s="1"/>
  <c r="M52"/>
  <c r="O52" s="1"/>
  <c r="H52"/>
  <c r="J52" s="1"/>
  <c r="AB125" i="16"/>
  <c r="AB124"/>
  <c r="AB123"/>
  <c r="AB122"/>
  <c r="AB121"/>
  <c r="AB120"/>
  <c r="AB119"/>
  <c r="AB118"/>
  <c r="AB117"/>
  <c r="AB116"/>
  <c r="AB115"/>
  <c r="U75"/>
  <c r="S75"/>
  <c r="Q75"/>
  <c r="O75"/>
  <c r="L75"/>
  <c r="J75"/>
  <c r="H75"/>
  <c r="F75"/>
  <c r="O36"/>
  <c r="Q36"/>
  <c r="S36"/>
  <c r="U36"/>
  <c r="F36"/>
  <c r="H36"/>
  <c r="J36"/>
  <c r="L36"/>
  <c r="F35"/>
  <c r="W24" i="14"/>
  <c r="Z24"/>
  <c r="T24"/>
  <c r="Q24"/>
  <c r="N24"/>
  <c r="K24"/>
  <c r="H24"/>
  <c r="E24"/>
  <c r="Q51" i="13"/>
  <c r="O51"/>
  <c r="M51"/>
  <c r="K51"/>
  <c r="I51"/>
  <c r="G51"/>
  <c r="E51"/>
  <c r="D51"/>
  <c r="C51"/>
  <c r="B51"/>
  <c r="P24"/>
  <c r="R24"/>
  <c r="N24"/>
  <c r="L24"/>
  <c r="J24"/>
  <c r="H24"/>
  <c r="F24"/>
  <c r="O51" i="35"/>
  <c r="N51"/>
  <c r="J51"/>
  <c r="I51"/>
  <c r="E51"/>
  <c r="D51"/>
  <c r="C51"/>
  <c r="B51"/>
  <c r="Q24"/>
  <c r="L24"/>
  <c r="G24"/>
  <c r="O24"/>
  <c r="J24"/>
  <c r="E24"/>
  <c r="O93" i="11"/>
  <c r="N93"/>
  <c r="J93"/>
  <c r="I93"/>
  <c r="E93"/>
  <c r="D93"/>
  <c r="B93"/>
  <c r="Q44"/>
  <c r="L44"/>
  <c r="G44"/>
  <c r="O44"/>
  <c r="J44"/>
  <c r="E44"/>
  <c r="O92" i="10"/>
  <c r="O93"/>
  <c r="N92"/>
  <c r="N93"/>
  <c r="J92"/>
  <c r="J93"/>
  <c r="I92"/>
  <c r="I93"/>
  <c r="E92"/>
  <c r="E93"/>
  <c r="D92"/>
  <c r="D93"/>
  <c r="B92"/>
  <c r="B93"/>
  <c r="O44"/>
  <c r="J44"/>
  <c r="E44"/>
  <c r="Q44"/>
  <c r="L44"/>
  <c r="G44"/>
  <c r="Q43"/>
  <c r="L43"/>
  <c r="G43"/>
  <c r="O43"/>
  <c r="J43"/>
  <c r="E43"/>
  <c r="AC49" i="9"/>
  <c r="AF49"/>
  <c r="Z49"/>
  <c r="W49"/>
  <c r="T49"/>
  <c r="Q49"/>
  <c r="K49"/>
  <c r="H49"/>
  <c r="E49"/>
  <c r="Q259" i="8"/>
  <c r="O259"/>
  <c r="K259"/>
  <c r="E259"/>
  <c r="C259"/>
  <c r="B259"/>
  <c r="R215"/>
  <c r="T215"/>
  <c r="P215"/>
  <c r="N215"/>
  <c r="L215"/>
  <c r="J215"/>
  <c r="H215"/>
  <c r="F215"/>
  <c r="D215"/>
  <c r="R130"/>
  <c r="T130"/>
  <c r="P130"/>
  <c r="N130"/>
  <c r="J130"/>
  <c r="H130"/>
  <c r="F130"/>
  <c r="D130"/>
  <c r="Q84"/>
  <c r="O84"/>
  <c r="M84"/>
  <c r="K84"/>
  <c r="I84"/>
  <c r="E84"/>
  <c r="C84"/>
  <c r="B84"/>
  <c r="R40"/>
  <c r="T40"/>
  <c r="P40"/>
  <c r="N40"/>
  <c r="L40"/>
  <c r="J40"/>
  <c r="H40"/>
  <c r="F40"/>
  <c r="D40"/>
  <c r="O86" i="7"/>
  <c r="N86"/>
  <c r="J86"/>
  <c r="I86"/>
  <c r="E86"/>
  <c r="D86"/>
  <c r="B86"/>
  <c r="Q40"/>
  <c r="L40"/>
  <c r="G40"/>
  <c r="O40"/>
  <c r="J40"/>
  <c r="E40"/>
  <c r="Q45" i="5"/>
  <c r="N45"/>
  <c r="AF45"/>
  <c r="AC45"/>
  <c r="Z45"/>
  <c r="W45"/>
  <c r="T45"/>
  <c r="K45"/>
  <c r="H45"/>
  <c r="E45"/>
  <c r="C268" i="4"/>
  <c r="E268"/>
  <c r="K268"/>
  <c r="M268"/>
  <c r="O268"/>
  <c r="Q268"/>
  <c r="S268"/>
  <c r="R223"/>
  <c r="T223"/>
  <c r="AC223"/>
  <c r="P223"/>
  <c r="N223"/>
  <c r="L223"/>
  <c r="J223"/>
  <c r="H223"/>
  <c r="F223"/>
  <c r="D223"/>
  <c r="S179"/>
  <c r="Q179"/>
  <c r="O179"/>
  <c r="M179"/>
  <c r="K179"/>
  <c r="G179"/>
  <c r="E179"/>
  <c r="C179"/>
  <c r="B179"/>
  <c r="R136"/>
  <c r="T136"/>
  <c r="AC136"/>
  <c r="P136"/>
  <c r="N136"/>
  <c r="L136"/>
  <c r="J136"/>
  <c r="H136"/>
  <c r="F136"/>
  <c r="D136"/>
  <c r="S91"/>
  <c r="Q91"/>
  <c r="O91"/>
  <c r="M91"/>
  <c r="K91"/>
  <c r="I91"/>
  <c r="G91"/>
  <c r="E91"/>
  <c r="C91"/>
  <c r="B91"/>
  <c r="R43"/>
  <c r="T43"/>
  <c r="P43"/>
  <c r="N43"/>
  <c r="L43"/>
  <c r="J43"/>
  <c r="H43"/>
  <c r="F43"/>
  <c r="C87" i="3"/>
  <c r="I87"/>
  <c r="H87"/>
  <c r="D87"/>
  <c r="O41"/>
  <c r="P41"/>
  <c r="J41"/>
  <c r="K41"/>
  <c r="F41"/>
  <c r="B83"/>
  <c r="H301" i="27"/>
  <c r="H205"/>
  <c r="I157"/>
  <c r="G301"/>
  <c r="G205"/>
  <c r="F301"/>
  <c r="F205"/>
  <c r="E301"/>
  <c r="E205"/>
  <c r="D301"/>
  <c r="F495"/>
  <c r="E495"/>
  <c r="D495"/>
  <c r="G447"/>
  <c r="F398"/>
  <c r="E398"/>
  <c r="D398"/>
  <c r="O42" i="36"/>
  <c r="O19"/>
  <c r="M42"/>
  <c r="M19"/>
  <c r="K42"/>
  <c r="K19"/>
  <c r="I42"/>
  <c r="I19"/>
  <c r="G42"/>
  <c r="G19"/>
  <c r="E42"/>
  <c r="C42"/>
  <c r="E19"/>
  <c r="C19"/>
  <c r="L45" i="30"/>
  <c r="K45"/>
  <c r="I45"/>
  <c r="H45"/>
  <c r="F45"/>
  <c r="E45"/>
  <c r="F51" i="19"/>
  <c r="R51"/>
  <c r="T51" s="1"/>
  <c r="D51"/>
  <c r="M51"/>
  <c r="O51" s="1"/>
  <c r="H51"/>
  <c r="J51" s="1"/>
  <c r="W51"/>
  <c r="Y51" s="1"/>
  <c r="M54" i="18"/>
  <c r="M55"/>
  <c r="M56"/>
  <c r="M57"/>
  <c r="M58"/>
  <c r="M59"/>
  <c r="R125" i="16"/>
  <c r="R124"/>
  <c r="R123"/>
  <c r="R122"/>
  <c r="R121"/>
  <c r="R120"/>
  <c r="R119"/>
  <c r="R118"/>
  <c r="R117"/>
  <c r="R116"/>
  <c r="R115"/>
  <c r="U74"/>
  <c r="S74"/>
  <c r="Q74"/>
  <c r="O74"/>
  <c r="L74"/>
  <c r="J74"/>
  <c r="H74"/>
  <c r="F73"/>
  <c r="F74"/>
  <c r="U35"/>
  <c r="S35"/>
  <c r="Q35"/>
  <c r="O35"/>
  <c r="L35"/>
  <c r="J35"/>
  <c r="H35"/>
  <c r="W23" i="14"/>
  <c r="Z23"/>
  <c r="T23"/>
  <c r="Q23"/>
  <c r="N23"/>
  <c r="K23"/>
  <c r="H23"/>
  <c r="E23"/>
  <c r="O50" i="13"/>
  <c r="M50"/>
  <c r="K50"/>
  <c r="I50"/>
  <c r="G50"/>
  <c r="E50"/>
  <c r="D50"/>
  <c r="C50"/>
  <c r="B50"/>
  <c r="P23"/>
  <c r="R23"/>
  <c r="N23"/>
  <c r="L23"/>
  <c r="J23"/>
  <c r="H23"/>
  <c r="F23"/>
  <c r="O50" i="35"/>
  <c r="N50"/>
  <c r="J50"/>
  <c r="I50"/>
  <c r="E50"/>
  <c r="D50"/>
  <c r="C50"/>
  <c r="B50"/>
  <c r="Q23"/>
  <c r="L23"/>
  <c r="O23"/>
  <c r="J23"/>
  <c r="G23"/>
  <c r="E23"/>
  <c r="O92" i="11"/>
  <c r="N92"/>
  <c r="J92"/>
  <c r="I92"/>
  <c r="E92"/>
  <c r="D92"/>
  <c r="B92"/>
  <c r="Q43"/>
  <c r="L43"/>
  <c r="O43"/>
  <c r="J43"/>
  <c r="G43"/>
  <c r="E43"/>
  <c r="E46" i="27"/>
  <c r="AF48" i="9"/>
  <c r="AC48"/>
  <c r="Z48"/>
  <c r="W48"/>
  <c r="T48"/>
  <c r="Q48"/>
  <c r="K48"/>
  <c r="H48"/>
  <c r="E48"/>
  <c r="Q258" i="8"/>
  <c r="O258"/>
  <c r="M258"/>
  <c r="K258"/>
  <c r="E258"/>
  <c r="B258"/>
  <c r="R214"/>
  <c r="D214"/>
  <c r="F214"/>
  <c r="H214"/>
  <c r="J214"/>
  <c r="L214"/>
  <c r="N214"/>
  <c r="P214"/>
  <c r="T214"/>
  <c r="Q171"/>
  <c r="O171"/>
  <c r="M171"/>
  <c r="K171"/>
  <c r="E171"/>
  <c r="B171"/>
  <c r="R128"/>
  <c r="T128"/>
  <c r="P128"/>
  <c r="N128"/>
  <c r="L128"/>
  <c r="J128"/>
  <c r="H128"/>
  <c r="F128"/>
  <c r="D128"/>
  <c r="V51" i="19" l="1"/>
  <c r="Q52"/>
  <c r="AA52"/>
  <c r="V52"/>
  <c r="C51"/>
  <c r="E51" s="1"/>
  <c r="L52"/>
  <c r="Q42" i="3"/>
  <c r="L42"/>
  <c r="G42"/>
  <c r="G450" i="27"/>
  <c r="L41" i="3"/>
  <c r="G41"/>
  <c r="C52" i="19"/>
  <c r="E52" s="1"/>
  <c r="AA51"/>
  <c r="L51"/>
  <c r="Q51"/>
  <c r="G52"/>
  <c r="AB126" i="16"/>
  <c r="G495" i="27"/>
  <c r="G398"/>
  <c r="G399"/>
  <c r="Q41" i="3"/>
  <c r="R126" i="16"/>
  <c r="G51" i="19"/>
  <c r="Q83" i="8"/>
  <c r="O83"/>
  <c r="M83"/>
  <c r="K83"/>
  <c r="I83"/>
  <c r="E83"/>
  <c r="C83"/>
  <c r="B83"/>
  <c r="R39"/>
  <c r="T39"/>
  <c r="D39"/>
  <c r="F39"/>
  <c r="L39"/>
  <c r="N39"/>
  <c r="P39"/>
  <c r="J39"/>
  <c r="H39"/>
  <c r="O85" i="7"/>
  <c r="N85"/>
  <c r="J85"/>
  <c r="I85"/>
  <c r="I83"/>
  <c r="E85"/>
  <c r="D85"/>
  <c r="B85"/>
  <c r="Q39"/>
  <c r="L39"/>
  <c r="G39"/>
  <c r="O39"/>
  <c r="J39"/>
  <c r="E39"/>
  <c r="AF44" i="5"/>
  <c r="AC44"/>
  <c r="Z44"/>
  <c r="W44"/>
  <c r="T44"/>
  <c r="K44"/>
  <c r="H44"/>
  <c r="E44"/>
  <c r="S267" i="4"/>
  <c r="Q267"/>
  <c r="O267"/>
  <c r="M267"/>
  <c r="K267"/>
  <c r="E267"/>
  <c r="C267"/>
  <c r="R222"/>
  <c r="T222"/>
  <c r="AC222"/>
  <c r="P222"/>
  <c r="N222"/>
  <c r="L222"/>
  <c r="J222"/>
  <c r="H222"/>
  <c r="F222"/>
  <c r="D222"/>
  <c r="S178"/>
  <c r="Q178"/>
  <c r="O178"/>
  <c r="M178"/>
  <c r="K178"/>
  <c r="G178"/>
  <c r="E178"/>
  <c r="C178"/>
  <c r="B178"/>
  <c r="R135"/>
  <c r="T135"/>
  <c r="AC135"/>
  <c r="P135"/>
  <c r="N135"/>
  <c r="L135"/>
  <c r="J135"/>
  <c r="H135"/>
  <c r="F135"/>
  <c r="D135"/>
  <c r="S90"/>
  <c r="Q90"/>
  <c r="O90"/>
  <c r="M90"/>
  <c r="K90"/>
  <c r="I90"/>
  <c r="G90"/>
  <c r="E90"/>
  <c r="C90"/>
  <c r="B90"/>
  <c r="R42"/>
  <c r="T42"/>
  <c r="P42"/>
  <c r="N42"/>
  <c r="L42"/>
  <c r="J42"/>
  <c r="H42"/>
  <c r="F42"/>
  <c r="D42"/>
  <c r="N86" i="3"/>
  <c r="M86"/>
  <c r="I86"/>
  <c r="H86"/>
  <c r="D86"/>
  <c r="C86"/>
  <c r="B86"/>
  <c r="O40"/>
  <c r="P40"/>
  <c r="J40"/>
  <c r="K40"/>
  <c r="F40"/>
  <c r="T121" i="20"/>
  <c r="R121"/>
  <c r="P121"/>
  <c r="N121"/>
  <c r="L121"/>
  <c r="J121"/>
  <c r="H121"/>
  <c r="F121"/>
  <c r="P89"/>
  <c r="N89"/>
  <c r="L89"/>
  <c r="J89"/>
  <c r="H89"/>
  <c r="F89"/>
  <c r="T89"/>
  <c r="R89"/>
  <c r="T150"/>
  <c r="R150"/>
  <c r="P150"/>
  <c r="N150"/>
  <c r="L150"/>
  <c r="J150"/>
  <c r="H150"/>
  <c r="F150"/>
  <c r="O59"/>
  <c r="M59"/>
  <c r="K59"/>
  <c r="I59"/>
  <c r="G59"/>
  <c r="E59"/>
  <c r="D59"/>
  <c r="C59"/>
  <c r="P23"/>
  <c r="N23"/>
  <c r="L23"/>
  <c r="J23"/>
  <c r="H23"/>
  <c r="F23"/>
  <c r="O41" i="36"/>
  <c r="O18"/>
  <c r="M41"/>
  <c r="M18"/>
  <c r="K41"/>
  <c r="K18"/>
  <c r="I41"/>
  <c r="I18"/>
  <c r="G41"/>
  <c r="E41"/>
  <c r="C41"/>
  <c r="G18"/>
  <c r="E18"/>
  <c r="C18"/>
  <c r="G494" i="27"/>
  <c r="F494"/>
  <c r="E494"/>
  <c r="D494"/>
  <c r="G397"/>
  <c r="F397"/>
  <c r="E397"/>
  <c r="D397"/>
  <c r="H300"/>
  <c r="G300"/>
  <c r="F300"/>
  <c r="E300"/>
  <c r="D300"/>
  <c r="I250"/>
  <c r="I156"/>
  <c r="E45"/>
  <c r="L44" i="30"/>
  <c r="K44"/>
  <c r="K43"/>
  <c r="I44"/>
  <c r="H44"/>
  <c r="E44"/>
  <c r="F44"/>
  <c r="L43"/>
  <c r="I43"/>
  <c r="H43"/>
  <c r="F43"/>
  <c r="E43"/>
  <c r="F12"/>
  <c r="I12"/>
  <c r="L12"/>
  <c r="W50" i="19"/>
  <c r="Y50" s="1"/>
  <c r="R50"/>
  <c r="T50" s="1"/>
  <c r="M50"/>
  <c r="O50" s="1"/>
  <c r="H50"/>
  <c r="J50" s="1"/>
  <c r="F50"/>
  <c r="D50"/>
  <c r="R21" i="17"/>
  <c r="P306" i="16"/>
  <c r="R305" s="1"/>
  <c r="E306"/>
  <c r="G305" s="1"/>
  <c r="E290"/>
  <c r="G289" s="1"/>
  <c r="E274"/>
  <c r="G273" s="1"/>
  <c r="R273"/>
  <c r="R272"/>
  <c r="R271"/>
  <c r="R270"/>
  <c r="R269"/>
  <c r="R268"/>
  <c r="R267"/>
  <c r="R266"/>
  <c r="R265"/>
  <c r="R264"/>
  <c r="R263"/>
  <c r="R257"/>
  <c r="G257"/>
  <c r="R256"/>
  <c r="G256"/>
  <c r="R255"/>
  <c r="G255"/>
  <c r="R254"/>
  <c r="G254"/>
  <c r="R253"/>
  <c r="G253"/>
  <c r="R252"/>
  <c r="G252"/>
  <c r="R251"/>
  <c r="G251"/>
  <c r="R250"/>
  <c r="G250"/>
  <c r="R249"/>
  <c r="G249"/>
  <c r="R248"/>
  <c r="G248"/>
  <c r="R247"/>
  <c r="G247"/>
  <c r="P242"/>
  <c r="R240" s="1"/>
  <c r="E242"/>
  <c r="G241" s="1"/>
  <c r="P225"/>
  <c r="R221" s="1"/>
  <c r="E225"/>
  <c r="G224" s="1"/>
  <c r="P209"/>
  <c r="R205" s="1"/>
  <c r="E209"/>
  <c r="G208" s="1"/>
  <c r="AD192"/>
  <c r="AF189" s="1"/>
  <c r="V192"/>
  <c r="X191" s="1"/>
  <c r="N192"/>
  <c r="P191" s="1"/>
  <c r="E192"/>
  <c r="G191" s="1"/>
  <c r="E175"/>
  <c r="AF174"/>
  <c r="X174"/>
  <c r="P174"/>
  <c r="G174"/>
  <c r="AF173"/>
  <c r="X173"/>
  <c r="P173"/>
  <c r="G173"/>
  <c r="AF172"/>
  <c r="X172"/>
  <c r="P172"/>
  <c r="G172"/>
  <c r="AF171"/>
  <c r="X171"/>
  <c r="P171"/>
  <c r="G171"/>
  <c r="AF170"/>
  <c r="X170"/>
  <c r="P170"/>
  <c r="G170"/>
  <c r="AF169"/>
  <c r="X169"/>
  <c r="P169"/>
  <c r="G169"/>
  <c r="AF168"/>
  <c r="X168"/>
  <c r="P168"/>
  <c r="G168"/>
  <c r="AF167"/>
  <c r="X167"/>
  <c r="P167"/>
  <c r="G167"/>
  <c r="AF166"/>
  <c r="X166"/>
  <c r="P166"/>
  <c r="G166"/>
  <c r="AF165"/>
  <c r="X165"/>
  <c r="P165"/>
  <c r="G165"/>
  <c r="AF164"/>
  <c r="AF175" s="1"/>
  <c r="X164"/>
  <c r="X175" s="1"/>
  <c r="P164"/>
  <c r="P175" s="1"/>
  <c r="G164"/>
  <c r="G175" s="1"/>
  <c r="AD159"/>
  <c r="AF158" s="1"/>
  <c r="N159"/>
  <c r="P157" s="1"/>
  <c r="E159"/>
  <c r="G158" s="1"/>
  <c r="X158"/>
  <c r="X157"/>
  <c r="X156"/>
  <c r="X155"/>
  <c r="X154"/>
  <c r="X153"/>
  <c r="X152"/>
  <c r="X151"/>
  <c r="X150"/>
  <c r="X149"/>
  <c r="X148"/>
  <c r="AD143"/>
  <c r="AF139" s="1"/>
  <c r="V143"/>
  <c r="X142" s="1"/>
  <c r="N143"/>
  <c r="P142" s="1"/>
  <c r="E143"/>
  <c r="G142" s="1"/>
  <c r="G219" l="1"/>
  <c r="X183"/>
  <c r="AF191"/>
  <c r="X189"/>
  <c r="G186"/>
  <c r="G182"/>
  <c r="R217"/>
  <c r="G135"/>
  <c r="X187"/>
  <c r="X184"/>
  <c r="R220"/>
  <c r="G295"/>
  <c r="X181"/>
  <c r="G184"/>
  <c r="X186"/>
  <c r="G139"/>
  <c r="P151"/>
  <c r="P154"/>
  <c r="X182"/>
  <c r="X185"/>
  <c r="X188"/>
  <c r="G299"/>
  <c r="G298"/>
  <c r="G181"/>
  <c r="G183"/>
  <c r="G185"/>
  <c r="G190"/>
  <c r="G297"/>
  <c r="G301"/>
  <c r="G188"/>
  <c r="G303"/>
  <c r="G296"/>
  <c r="G300"/>
  <c r="P148"/>
  <c r="P149"/>
  <c r="P158"/>
  <c r="G201"/>
  <c r="G302"/>
  <c r="AF134"/>
  <c r="AF132"/>
  <c r="AF136"/>
  <c r="AF190"/>
  <c r="G263"/>
  <c r="G265"/>
  <c r="G267"/>
  <c r="G269"/>
  <c r="G271"/>
  <c r="R295"/>
  <c r="R297"/>
  <c r="R299"/>
  <c r="R301"/>
  <c r="AF138"/>
  <c r="P135"/>
  <c r="AF142"/>
  <c r="G149"/>
  <c r="G151"/>
  <c r="G153"/>
  <c r="G199"/>
  <c r="R216"/>
  <c r="G264"/>
  <c r="G266"/>
  <c r="G268"/>
  <c r="G270"/>
  <c r="G272"/>
  <c r="R296"/>
  <c r="R298"/>
  <c r="R300"/>
  <c r="R302"/>
  <c r="G215"/>
  <c r="R304"/>
  <c r="P137"/>
  <c r="R224"/>
  <c r="G304"/>
  <c r="P133"/>
  <c r="G187"/>
  <c r="G189"/>
  <c r="G203"/>
  <c r="R222"/>
  <c r="G233"/>
  <c r="R201"/>
  <c r="R204"/>
  <c r="R208"/>
  <c r="G133"/>
  <c r="P181"/>
  <c r="P182"/>
  <c r="P183"/>
  <c r="P184"/>
  <c r="P185"/>
  <c r="P186"/>
  <c r="P187"/>
  <c r="P188"/>
  <c r="P189"/>
  <c r="X190"/>
  <c r="R198"/>
  <c r="R203"/>
  <c r="R207"/>
  <c r="R214"/>
  <c r="G217"/>
  <c r="R219"/>
  <c r="R223"/>
  <c r="G232"/>
  <c r="R200"/>
  <c r="R206"/>
  <c r="R303"/>
  <c r="G137"/>
  <c r="P156"/>
  <c r="AF181"/>
  <c r="AF182"/>
  <c r="AF183"/>
  <c r="AF184"/>
  <c r="AF185"/>
  <c r="AF186"/>
  <c r="AF187"/>
  <c r="AF188"/>
  <c r="R199"/>
  <c r="R202"/>
  <c r="R215"/>
  <c r="R218"/>
  <c r="R237"/>
  <c r="G132"/>
  <c r="G136"/>
  <c r="G138"/>
  <c r="AF140"/>
  <c r="P152"/>
  <c r="G140"/>
  <c r="P150"/>
  <c r="P153"/>
  <c r="G155"/>
  <c r="G234"/>
  <c r="R239"/>
  <c r="P190"/>
  <c r="G236"/>
  <c r="G134"/>
  <c r="P155"/>
  <c r="G198"/>
  <c r="G200"/>
  <c r="G202"/>
  <c r="G204"/>
  <c r="G214"/>
  <c r="G216"/>
  <c r="G218"/>
  <c r="G220"/>
  <c r="G231"/>
  <c r="G235"/>
  <c r="R241"/>
  <c r="I209" i="27"/>
  <c r="K49"/>
  <c r="L40" i="3"/>
  <c r="G40"/>
  <c r="S8" i="17"/>
  <c r="P139" i="16"/>
  <c r="AF141"/>
  <c r="G148"/>
  <c r="X159"/>
  <c r="G150"/>
  <c r="G152"/>
  <c r="G154"/>
  <c r="G156"/>
  <c r="R231"/>
  <c r="R232"/>
  <c r="R233"/>
  <c r="R234"/>
  <c r="R235"/>
  <c r="R236"/>
  <c r="R238"/>
  <c r="G157"/>
  <c r="G205"/>
  <c r="G206"/>
  <c r="G207"/>
  <c r="G221"/>
  <c r="G222"/>
  <c r="G223"/>
  <c r="G237"/>
  <c r="G238"/>
  <c r="G239"/>
  <c r="G240"/>
  <c r="AF148"/>
  <c r="AF149"/>
  <c r="AF150"/>
  <c r="AF151"/>
  <c r="AF152"/>
  <c r="AF153"/>
  <c r="AF154"/>
  <c r="AF155"/>
  <c r="AF156"/>
  <c r="AF157"/>
  <c r="P132"/>
  <c r="AF133"/>
  <c r="P134"/>
  <c r="AF135"/>
  <c r="P136"/>
  <c r="AF137"/>
  <c r="P138"/>
  <c r="P140"/>
  <c r="P141"/>
  <c r="I303" i="27"/>
  <c r="I160"/>
  <c r="G282" i="16"/>
  <c r="G280"/>
  <c r="G284"/>
  <c r="G286"/>
  <c r="G141"/>
  <c r="Q40" i="3"/>
  <c r="L50" i="19"/>
  <c r="Q50"/>
  <c r="V50"/>
  <c r="AA50"/>
  <c r="C50"/>
  <c r="E50" s="1"/>
  <c r="G288" i="16"/>
  <c r="X132"/>
  <c r="X133"/>
  <c r="X134"/>
  <c r="X135"/>
  <c r="X136"/>
  <c r="X137"/>
  <c r="X138"/>
  <c r="X139"/>
  <c r="X140"/>
  <c r="X141"/>
  <c r="G279"/>
  <c r="G281"/>
  <c r="G283"/>
  <c r="G285"/>
  <c r="G287"/>
  <c r="G50" i="19" l="1"/>
  <c r="AF143" i="16"/>
  <c r="P159"/>
  <c r="G143"/>
  <c r="G159"/>
  <c r="AF159"/>
  <c r="P143"/>
  <c r="X143"/>
  <c r="O73" l="1"/>
  <c r="Q73"/>
  <c r="S73"/>
  <c r="U73"/>
  <c r="L73"/>
  <c r="J73"/>
  <c r="H73"/>
  <c r="F34"/>
  <c r="U34"/>
  <c r="S34"/>
  <c r="Q34"/>
  <c r="O34"/>
  <c r="L34"/>
  <c r="J34"/>
  <c r="H34"/>
  <c r="W22" i="14"/>
  <c r="Z22"/>
  <c r="T22"/>
  <c r="Q22"/>
  <c r="N22"/>
  <c r="K22"/>
  <c r="E22"/>
  <c r="H22"/>
  <c r="Q49" i="13"/>
  <c r="O49"/>
  <c r="M49"/>
  <c r="K49"/>
  <c r="I49"/>
  <c r="G49"/>
  <c r="E49"/>
  <c r="D49"/>
  <c r="C49"/>
  <c r="B49"/>
  <c r="P22"/>
  <c r="R22"/>
  <c r="N22"/>
  <c r="L22"/>
  <c r="J22"/>
  <c r="H22"/>
  <c r="F22"/>
  <c r="O49" i="35"/>
  <c r="N49"/>
  <c r="J49"/>
  <c r="I49"/>
  <c r="E49"/>
  <c r="D49"/>
  <c r="C49"/>
  <c r="B49"/>
  <c r="Q22"/>
  <c r="L22"/>
  <c r="G22"/>
  <c r="O22"/>
  <c r="J22"/>
  <c r="E22"/>
  <c r="O91" i="11"/>
  <c r="N91"/>
  <c r="J91"/>
  <c r="I91"/>
  <c r="E91"/>
  <c r="D91"/>
  <c r="B91"/>
  <c r="O42"/>
  <c r="J42"/>
  <c r="Q42"/>
  <c r="L42"/>
  <c r="G42"/>
  <c r="E42"/>
  <c r="O91" i="10"/>
  <c r="N91"/>
  <c r="J91"/>
  <c r="I91"/>
  <c r="E91"/>
  <c r="D91"/>
  <c r="B91"/>
  <c r="Q42"/>
  <c r="L42"/>
  <c r="G42"/>
  <c r="O42"/>
  <c r="J42"/>
  <c r="E42"/>
  <c r="AC47" i="9"/>
  <c r="AF47"/>
  <c r="Z47"/>
  <c r="W47"/>
  <c r="T47"/>
  <c r="Q47"/>
  <c r="K47"/>
  <c r="H47"/>
  <c r="E47"/>
  <c r="Q257" i="8"/>
  <c r="O257"/>
  <c r="K257"/>
  <c r="E257"/>
  <c r="C257"/>
  <c r="B257"/>
  <c r="R213"/>
  <c r="T213"/>
  <c r="P213"/>
  <c r="N213"/>
  <c r="L213"/>
  <c r="J213"/>
  <c r="H213"/>
  <c r="F213"/>
  <c r="D213"/>
  <c r="Q170"/>
  <c r="M170"/>
  <c r="K170"/>
  <c r="E170"/>
  <c r="B170"/>
  <c r="R127"/>
  <c r="T127"/>
  <c r="P127"/>
  <c r="N127"/>
  <c r="L127"/>
  <c r="J127"/>
  <c r="H127"/>
  <c r="F127"/>
  <c r="D127"/>
  <c r="Q82"/>
  <c r="O82"/>
  <c r="M82"/>
  <c r="K82"/>
  <c r="I82"/>
  <c r="E82"/>
  <c r="C82"/>
  <c r="B82"/>
  <c r="N38"/>
  <c r="L38"/>
  <c r="F38"/>
  <c r="D38"/>
  <c r="R38"/>
  <c r="T38"/>
  <c r="P38"/>
  <c r="J38"/>
  <c r="H38"/>
  <c r="O84" i="7"/>
  <c r="N84"/>
  <c r="J84"/>
  <c r="I84"/>
  <c r="E84"/>
  <c r="D84"/>
  <c r="B84"/>
  <c r="Q38"/>
  <c r="L38"/>
  <c r="G38"/>
  <c r="O38"/>
  <c r="J38"/>
  <c r="E38"/>
  <c r="AC43" i="5" l="1"/>
  <c r="AF43"/>
  <c r="Z43"/>
  <c r="W43"/>
  <c r="T43"/>
  <c r="K43"/>
  <c r="H43"/>
  <c r="E43"/>
  <c r="S266" i="4"/>
  <c r="Q266"/>
  <c r="O266"/>
  <c r="M266"/>
  <c r="K266"/>
  <c r="E266"/>
  <c r="C266"/>
  <c r="R221"/>
  <c r="T221"/>
  <c r="AC221"/>
  <c r="P221"/>
  <c r="N221"/>
  <c r="L221"/>
  <c r="J221"/>
  <c r="H221"/>
  <c r="F221"/>
  <c r="D221"/>
  <c r="S177"/>
  <c r="Q177"/>
  <c r="O177"/>
  <c r="M177"/>
  <c r="K177"/>
  <c r="G177"/>
  <c r="E177"/>
  <c r="C177"/>
  <c r="B177"/>
  <c r="R134"/>
  <c r="T134"/>
  <c r="AC134"/>
  <c r="P134"/>
  <c r="N134"/>
  <c r="L134"/>
  <c r="J134"/>
  <c r="H134"/>
  <c r="F134"/>
  <c r="D134"/>
  <c r="S89"/>
  <c r="Q89"/>
  <c r="O89"/>
  <c r="M89"/>
  <c r="K89"/>
  <c r="I89"/>
  <c r="G89"/>
  <c r="E89"/>
  <c r="C89"/>
  <c r="B89"/>
  <c r="R41"/>
  <c r="T41"/>
  <c r="P41"/>
  <c r="N41"/>
  <c r="L41"/>
  <c r="J41"/>
  <c r="H41"/>
  <c r="F41"/>
  <c r="D41"/>
  <c r="N85" i="3"/>
  <c r="M85"/>
  <c r="I85"/>
  <c r="H85"/>
  <c r="D85"/>
  <c r="C85"/>
  <c r="B85"/>
  <c r="O39"/>
  <c r="P39"/>
  <c r="J39"/>
  <c r="K39"/>
  <c r="E39"/>
  <c r="F39"/>
  <c r="G39" l="1"/>
  <c r="Q39"/>
  <c r="L39"/>
  <c r="C40" i="36"/>
  <c r="O40"/>
  <c r="M40"/>
  <c r="K40"/>
  <c r="I40"/>
  <c r="G40"/>
  <c r="E40"/>
  <c r="O17"/>
  <c r="M17"/>
  <c r="K17"/>
  <c r="I17"/>
  <c r="G17"/>
  <c r="E17"/>
  <c r="C17"/>
  <c r="T149" i="20"/>
  <c r="P149"/>
  <c r="L149"/>
  <c r="H149"/>
  <c r="R149"/>
  <c r="N149"/>
  <c r="J149"/>
  <c r="F149"/>
  <c r="T120"/>
  <c r="P120"/>
  <c r="L120"/>
  <c r="H120"/>
  <c r="R120"/>
  <c r="N120"/>
  <c r="J120"/>
  <c r="F120"/>
  <c r="T88"/>
  <c r="P88"/>
  <c r="L88"/>
  <c r="H88"/>
  <c r="R88"/>
  <c r="N88"/>
  <c r="J88"/>
  <c r="F88"/>
  <c r="D58"/>
  <c r="C58"/>
  <c r="P22"/>
  <c r="N22"/>
  <c r="L22"/>
  <c r="J22"/>
  <c r="H22"/>
  <c r="F22"/>
  <c r="M49" i="19"/>
  <c r="O49" s="1"/>
  <c r="W49"/>
  <c r="Y49" s="1"/>
  <c r="R49"/>
  <c r="V49" s="1"/>
  <c r="H49"/>
  <c r="L49" s="1"/>
  <c r="F49"/>
  <c r="D49"/>
  <c r="P50" i="17"/>
  <c r="Q49" s="1"/>
  <c r="Q37"/>
  <c r="Q32"/>
  <c r="P21"/>
  <c r="Q20" s="1"/>
  <c r="G115" i="16"/>
  <c r="U72"/>
  <c r="S72"/>
  <c r="Q72"/>
  <c r="O72"/>
  <c r="L72"/>
  <c r="J72"/>
  <c r="H72"/>
  <c r="F72"/>
  <c r="U33"/>
  <c r="S33"/>
  <c r="Q33"/>
  <c r="O33"/>
  <c r="L33"/>
  <c r="J33"/>
  <c r="H33"/>
  <c r="F33"/>
  <c r="W21" i="14"/>
  <c r="Z21"/>
  <c r="T21"/>
  <c r="Q21"/>
  <c r="N21"/>
  <c r="K21"/>
  <c r="H21"/>
  <c r="E21"/>
  <c r="Q48" i="13"/>
  <c r="O48"/>
  <c r="M48"/>
  <c r="K48"/>
  <c r="I48"/>
  <c r="G48"/>
  <c r="E48"/>
  <c r="D48"/>
  <c r="C48"/>
  <c r="B48"/>
  <c r="P21"/>
  <c r="P52" s="1"/>
  <c r="R21"/>
  <c r="R52" s="1"/>
  <c r="N21"/>
  <c r="N52" s="1"/>
  <c r="L21"/>
  <c r="L52" s="1"/>
  <c r="J21"/>
  <c r="J52" s="1"/>
  <c r="H21"/>
  <c r="H52" s="1"/>
  <c r="F21"/>
  <c r="F52" s="1"/>
  <c r="O48" i="35"/>
  <c r="N48"/>
  <c r="J48"/>
  <c r="I48"/>
  <c r="E48"/>
  <c r="D48"/>
  <c r="C48"/>
  <c r="B48"/>
  <c r="Q21"/>
  <c r="Q52" s="1"/>
  <c r="L21"/>
  <c r="L52" s="1"/>
  <c r="G21"/>
  <c r="G52" s="1"/>
  <c r="O21"/>
  <c r="J21"/>
  <c r="E21"/>
  <c r="O90" i="11"/>
  <c r="N90"/>
  <c r="J90"/>
  <c r="I90"/>
  <c r="E90"/>
  <c r="D90"/>
  <c r="B90"/>
  <c r="Q41"/>
  <c r="Q94" s="1"/>
  <c r="L41"/>
  <c r="L94" s="1"/>
  <c r="G41"/>
  <c r="G94" s="1"/>
  <c r="O41"/>
  <c r="J41"/>
  <c r="E41"/>
  <c r="O90" i="10"/>
  <c r="N90"/>
  <c r="J90"/>
  <c r="I90"/>
  <c r="E90"/>
  <c r="D90"/>
  <c r="B90"/>
  <c r="Q41"/>
  <c r="Q94" s="1"/>
  <c r="L41"/>
  <c r="L94" s="1"/>
  <c r="G41"/>
  <c r="G94" s="1"/>
  <c r="O41"/>
  <c r="J41"/>
  <c r="E41"/>
  <c r="AC46" i="9"/>
  <c r="AF46"/>
  <c r="Z46"/>
  <c r="W46"/>
  <c r="T46"/>
  <c r="Q46"/>
  <c r="K46"/>
  <c r="H46"/>
  <c r="E46"/>
  <c r="Q256" i="8"/>
  <c r="O256"/>
  <c r="M256"/>
  <c r="K256"/>
  <c r="E256"/>
  <c r="C256"/>
  <c r="B256"/>
  <c r="R212"/>
  <c r="T212"/>
  <c r="P212"/>
  <c r="N212"/>
  <c r="L212"/>
  <c r="J212"/>
  <c r="H212"/>
  <c r="F212"/>
  <c r="D212"/>
  <c r="Q169"/>
  <c r="O169"/>
  <c r="M169"/>
  <c r="K169"/>
  <c r="E169"/>
  <c r="B169"/>
  <c r="R126"/>
  <c r="T126"/>
  <c r="P126"/>
  <c r="N126"/>
  <c r="L126"/>
  <c r="J126"/>
  <c r="H126"/>
  <c r="F126"/>
  <c r="D126"/>
  <c r="Q81"/>
  <c r="O81"/>
  <c r="M81"/>
  <c r="K81"/>
  <c r="I81"/>
  <c r="E81"/>
  <c r="C81"/>
  <c r="B81"/>
  <c r="R37"/>
  <c r="T37"/>
  <c r="P37"/>
  <c r="N37"/>
  <c r="L37"/>
  <c r="J37"/>
  <c r="H37"/>
  <c r="F37"/>
  <c r="D37"/>
  <c r="O83" i="7"/>
  <c r="N83"/>
  <c r="J83"/>
  <c r="E83"/>
  <c r="D83"/>
  <c r="O37"/>
  <c r="J37"/>
  <c r="Q37"/>
  <c r="Q87" s="1"/>
  <c r="L37"/>
  <c r="L87" s="1"/>
  <c r="G37"/>
  <c r="G87" s="1"/>
  <c r="E37"/>
  <c r="AC40" i="5"/>
  <c r="AC41"/>
  <c r="AC42"/>
  <c r="AF42"/>
  <c r="Z42"/>
  <c r="W42"/>
  <c r="T42"/>
  <c r="K42"/>
  <c r="H42"/>
  <c r="E42"/>
  <c r="E265" i="4"/>
  <c r="S265"/>
  <c r="Q265"/>
  <c r="O265"/>
  <c r="M265"/>
  <c r="K265"/>
  <c r="C265"/>
  <c r="R220"/>
  <c r="T220"/>
  <c r="AC220"/>
  <c r="P220"/>
  <c r="N220"/>
  <c r="L220"/>
  <c r="J220"/>
  <c r="H220"/>
  <c r="F220"/>
  <c r="D220"/>
  <c r="S176"/>
  <c r="Q176"/>
  <c r="O176"/>
  <c r="M176"/>
  <c r="K176"/>
  <c r="G176"/>
  <c r="E176"/>
  <c r="R133"/>
  <c r="T133"/>
  <c r="AC133"/>
  <c r="P133"/>
  <c r="N133"/>
  <c r="L133"/>
  <c r="J133"/>
  <c r="H133"/>
  <c r="F133"/>
  <c r="D133"/>
  <c r="S88"/>
  <c r="Q88"/>
  <c r="O88"/>
  <c r="M88"/>
  <c r="K88"/>
  <c r="I88"/>
  <c r="G88"/>
  <c r="E88"/>
  <c r="C88"/>
  <c r="R40"/>
  <c r="T40"/>
  <c r="P40"/>
  <c r="N40"/>
  <c r="L40"/>
  <c r="J40"/>
  <c r="H40"/>
  <c r="F40"/>
  <c r="D40"/>
  <c r="N84" i="3"/>
  <c r="M84"/>
  <c r="I84"/>
  <c r="H84"/>
  <c r="D84"/>
  <c r="C84"/>
  <c r="B84"/>
  <c r="O38"/>
  <c r="P38"/>
  <c r="J38"/>
  <c r="K38"/>
  <c r="E38"/>
  <c r="F38"/>
  <c r="L38" l="1"/>
  <c r="K88"/>
  <c r="Q38"/>
  <c r="P88"/>
  <c r="G38"/>
  <c r="F88"/>
  <c r="Q34" i="17"/>
  <c r="Q39"/>
  <c r="Q42"/>
  <c r="Q33"/>
  <c r="Q36"/>
  <c r="Q38"/>
  <c r="Q40"/>
  <c r="Q45"/>
  <c r="Q6"/>
  <c r="Q8"/>
  <c r="Q10"/>
  <c r="Q12"/>
  <c r="Q14"/>
  <c r="Q16"/>
  <c r="Q5"/>
  <c r="Q7"/>
  <c r="Q9"/>
  <c r="Q11"/>
  <c r="Q13"/>
  <c r="Q15"/>
  <c r="Q17"/>
  <c r="T49" i="19"/>
  <c r="C49"/>
  <c r="G49" s="1"/>
  <c r="J49"/>
  <c r="Q49"/>
  <c r="AA49"/>
  <c r="Q41" i="17"/>
  <c r="Q43"/>
  <c r="Q47"/>
  <c r="Q19"/>
  <c r="Q44"/>
  <c r="Q46"/>
  <c r="Q48"/>
  <c r="Q18"/>
  <c r="F43" i="34"/>
  <c r="D43"/>
  <c r="G445" i="27"/>
  <c r="G498" s="1"/>
  <c r="F445"/>
  <c r="F498" s="1"/>
  <c r="E445"/>
  <c r="E498" s="1"/>
  <c r="D445"/>
  <c r="D498" s="1"/>
  <c r="G348"/>
  <c r="F348"/>
  <c r="F401" s="1"/>
  <c r="E348"/>
  <c r="E401" s="1"/>
  <c r="D348"/>
  <c r="D401" s="1"/>
  <c r="H251"/>
  <c r="H304" s="1"/>
  <c r="G251"/>
  <c r="G304" s="1"/>
  <c r="F251"/>
  <c r="F304" s="1"/>
  <c r="E251"/>
  <c r="E304" s="1"/>
  <c r="H155"/>
  <c r="H208" s="1"/>
  <c r="G155"/>
  <c r="G208" s="1"/>
  <c r="F155"/>
  <c r="F208" s="1"/>
  <c r="E155"/>
  <c r="E208" s="1"/>
  <c r="D155"/>
  <c r="D208" s="1"/>
  <c r="G492"/>
  <c r="F492"/>
  <c r="E492"/>
  <c r="D492"/>
  <c r="G395"/>
  <c r="F395"/>
  <c r="E395"/>
  <c r="D395"/>
  <c r="H342"/>
  <c r="H395" s="1"/>
  <c r="H298"/>
  <c r="G298"/>
  <c r="F298"/>
  <c r="E298"/>
  <c r="D298"/>
  <c r="H202"/>
  <c r="G202"/>
  <c r="F202"/>
  <c r="E202"/>
  <c r="D202"/>
  <c r="I154"/>
  <c r="I207" s="1"/>
  <c r="J44"/>
  <c r="H44"/>
  <c r="E44"/>
  <c r="K48" s="1"/>
  <c r="C39" i="36"/>
  <c r="E39"/>
  <c r="G39"/>
  <c r="I39"/>
  <c r="K39"/>
  <c r="M39"/>
  <c r="O39"/>
  <c r="C16"/>
  <c r="E16"/>
  <c r="G16"/>
  <c r="I16"/>
  <c r="K16"/>
  <c r="M16"/>
  <c r="O16"/>
  <c r="D48" i="19"/>
  <c r="E48" s="1"/>
  <c r="F48"/>
  <c r="G48" s="1"/>
  <c r="H48"/>
  <c r="J48" s="1"/>
  <c r="M48"/>
  <c r="O48" s="1"/>
  <c r="R48"/>
  <c r="T48" s="1"/>
  <c r="W48"/>
  <c r="Y48" s="1"/>
  <c r="M46" i="18"/>
  <c r="F71" i="16"/>
  <c r="H71"/>
  <c r="J71"/>
  <c r="L71"/>
  <c r="O71"/>
  <c r="Q71"/>
  <c r="S71"/>
  <c r="U71"/>
  <c r="F32"/>
  <c r="H32"/>
  <c r="J32"/>
  <c r="L32"/>
  <c r="O32"/>
  <c r="Q32"/>
  <c r="S32"/>
  <c r="U32"/>
  <c r="W20" i="14"/>
  <c r="Z20"/>
  <c r="T20"/>
  <c r="Q20"/>
  <c r="N20"/>
  <c r="K20"/>
  <c r="H20"/>
  <c r="E20"/>
  <c r="Q47" i="13"/>
  <c r="O47"/>
  <c r="M47"/>
  <c r="K47"/>
  <c r="I47"/>
  <c r="G47"/>
  <c r="E47"/>
  <c r="D47"/>
  <c r="C47"/>
  <c r="B47"/>
  <c r="P20"/>
  <c r="P51" s="1"/>
  <c r="R20"/>
  <c r="R51" s="1"/>
  <c r="N20"/>
  <c r="N51" s="1"/>
  <c r="L20"/>
  <c r="L51" s="1"/>
  <c r="J20"/>
  <c r="J51" s="1"/>
  <c r="H20"/>
  <c r="H51" s="1"/>
  <c r="F20"/>
  <c r="F51" s="1"/>
  <c r="E41" i="35"/>
  <c r="O47"/>
  <c r="N47"/>
  <c r="J47"/>
  <c r="I47"/>
  <c r="E47"/>
  <c r="D47"/>
  <c r="C47"/>
  <c r="B47"/>
  <c r="Q20"/>
  <c r="Q51" s="1"/>
  <c r="L20"/>
  <c r="L51" s="1"/>
  <c r="G20"/>
  <c r="G51" s="1"/>
  <c r="O20"/>
  <c r="J20"/>
  <c r="E20"/>
  <c r="J89" i="11"/>
  <c r="O89"/>
  <c r="N89"/>
  <c r="I89"/>
  <c r="E89"/>
  <c r="D89"/>
  <c r="B89"/>
  <c r="Q40"/>
  <c r="Q93" s="1"/>
  <c r="O40"/>
  <c r="L40"/>
  <c r="L93" s="1"/>
  <c r="J40"/>
  <c r="E40"/>
  <c r="G40"/>
  <c r="G93" s="1"/>
  <c r="J89" i="10"/>
  <c r="N89"/>
  <c r="O89"/>
  <c r="I89"/>
  <c r="E89"/>
  <c r="D89"/>
  <c r="B89"/>
  <c r="Q40"/>
  <c r="Q93" s="1"/>
  <c r="O40"/>
  <c r="L40"/>
  <c r="L93" s="1"/>
  <c r="J40"/>
  <c r="G40"/>
  <c r="G93" s="1"/>
  <c r="E40"/>
  <c r="AC45" i="9"/>
  <c r="E45"/>
  <c r="AF45"/>
  <c r="Z45"/>
  <c r="W45"/>
  <c r="T45"/>
  <c r="Q45"/>
  <c r="K45"/>
  <c r="H45"/>
  <c r="Q255" i="8"/>
  <c r="O255"/>
  <c r="M255"/>
  <c r="K255"/>
  <c r="E255"/>
  <c r="C255"/>
  <c r="B255"/>
  <c r="Q254"/>
  <c r="O254"/>
  <c r="M254"/>
  <c r="K254"/>
  <c r="E254"/>
  <c r="B254"/>
  <c r="R211"/>
  <c r="T211"/>
  <c r="P211"/>
  <c r="N211"/>
  <c r="L211"/>
  <c r="J211"/>
  <c r="H211"/>
  <c r="F211"/>
  <c r="D211"/>
  <c r="Q168"/>
  <c r="O168"/>
  <c r="M168"/>
  <c r="K168"/>
  <c r="E168"/>
  <c r="B168"/>
  <c r="R125"/>
  <c r="T125"/>
  <c r="P125"/>
  <c r="N125"/>
  <c r="L125"/>
  <c r="J125"/>
  <c r="H125"/>
  <c r="F125"/>
  <c r="D125"/>
  <c r="Q80"/>
  <c r="O80"/>
  <c r="M80"/>
  <c r="K80"/>
  <c r="I80"/>
  <c r="E80"/>
  <c r="C80"/>
  <c r="B80"/>
  <c r="D36"/>
  <c r="F36"/>
  <c r="H36"/>
  <c r="J36"/>
  <c r="L36"/>
  <c r="N36"/>
  <c r="P36"/>
  <c r="R36"/>
  <c r="T36"/>
  <c r="I82" i="7"/>
  <c r="O82"/>
  <c r="N82"/>
  <c r="J82"/>
  <c r="E82"/>
  <c r="D82"/>
  <c r="B82"/>
  <c r="Q36"/>
  <c r="Q86" s="1"/>
  <c r="O36"/>
  <c r="L36"/>
  <c r="L86" s="1"/>
  <c r="J36"/>
  <c r="G36"/>
  <c r="G86" s="1"/>
  <c r="E36"/>
  <c r="E41" i="5"/>
  <c r="AF41"/>
  <c r="Z41"/>
  <c r="W41"/>
  <c r="T41"/>
  <c r="Q41"/>
  <c r="N41"/>
  <c r="K41"/>
  <c r="H41"/>
  <c r="E49" i="19" l="1"/>
  <c r="G401" i="27"/>
  <c r="H400"/>
  <c r="Q50" i="17"/>
  <c r="Q21"/>
  <c r="AA48" i="19"/>
  <c r="Q48"/>
  <c r="L48"/>
  <c r="V48"/>
  <c r="C264" i="4"/>
  <c r="S264"/>
  <c r="Q264"/>
  <c r="O264"/>
  <c r="M264"/>
  <c r="K264"/>
  <c r="E264"/>
  <c r="B264"/>
  <c r="R219"/>
  <c r="T219"/>
  <c r="AC219"/>
  <c r="P219"/>
  <c r="N219"/>
  <c r="L219"/>
  <c r="J219"/>
  <c r="H219"/>
  <c r="F219"/>
  <c r="D219"/>
  <c r="E175"/>
  <c r="K175"/>
  <c r="S175"/>
  <c r="Q175"/>
  <c r="O175"/>
  <c r="M175"/>
  <c r="C175"/>
  <c r="B175"/>
  <c r="R132"/>
  <c r="T132"/>
  <c r="AC132"/>
  <c r="P132"/>
  <c r="N132"/>
  <c r="L132"/>
  <c r="J132"/>
  <c r="H132"/>
  <c r="F132"/>
  <c r="D132"/>
  <c r="O85"/>
  <c r="Q85"/>
  <c r="B87"/>
  <c r="C87"/>
  <c r="E87"/>
  <c r="G87"/>
  <c r="I87"/>
  <c r="K87"/>
  <c r="M87"/>
  <c r="O87"/>
  <c r="S87"/>
  <c r="D39"/>
  <c r="F39"/>
  <c r="H39"/>
  <c r="J39"/>
  <c r="L39"/>
  <c r="N39"/>
  <c r="P39"/>
  <c r="R39"/>
  <c r="T39"/>
  <c r="C83" i="3" l="1"/>
  <c r="D83"/>
  <c r="H83"/>
  <c r="I83"/>
  <c r="M83"/>
  <c r="N83"/>
  <c r="O37"/>
  <c r="P37"/>
  <c r="J37"/>
  <c r="K37"/>
  <c r="E37"/>
  <c r="F37"/>
  <c r="G37" l="1"/>
  <c r="F87"/>
  <c r="L37"/>
  <c r="K87"/>
  <c r="Q37"/>
  <c r="P87"/>
  <c r="F42" i="34"/>
  <c r="D42"/>
  <c r="L41" i="30"/>
  <c r="K41"/>
  <c r="I41"/>
  <c r="H41"/>
  <c r="F41"/>
  <c r="E41"/>
  <c r="E40"/>
  <c r="F40"/>
  <c r="G491" i="27" l="1"/>
  <c r="F491"/>
  <c r="E491"/>
  <c r="D491"/>
  <c r="G394"/>
  <c r="F394"/>
  <c r="E394"/>
  <c r="D394"/>
  <c r="H297"/>
  <c r="G297"/>
  <c r="F297"/>
  <c r="E297"/>
  <c r="D297"/>
  <c r="I249"/>
  <c r="D201"/>
  <c r="E201"/>
  <c r="F201"/>
  <c r="G201"/>
  <c r="H201"/>
  <c r="H43"/>
  <c r="I153"/>
  <c r="M51" i="18"/>
  <c r="M50"/>
  <c r="M49"/>
  <c r="M48"/>
  <c r="M47"/>
  <c r="K44"/>
  <c r="L51" s="1"/>
  <c r="I44"/>
  <c r="J51" s="1"/>
  <c r="G44"/>
  <c r="H51" s="1"/>
  <c r="E44"/>
  <c r="F51" s="1"/>
  <c r="Q35" i="21"/>
  <c r="Q36"/>
  <c r="N35"/>
  <c r="N36"/>
  <c r="J35"/>
  <c r="K35"/>
  <c r="J36"/>
  <c r="K36"/>
  <c r="T119" i="20"/>
  <c r="P119"/>
  <c r="L119"/>
  <c r="H119"/>
  <c r="R119"/>
  <c r="N119"/>
  <c r="J119"/>
  <c r="F119"/>
  <c r="T148"/>
  <c r="P148"/>
  <c r="L148"/>
  <c r="H148"/>
  <c r="R148"/>
  <c r="N148"/>
  <c r="J148"/>
  <c r="F148"/>
  <c r="T87"/>
  <c r="P87"/>
  <c r="L87"/>
  <c r="H87"/>
  <c r="R87"/>
  <c r="N87"/>
  <c r="J87"/>
  <c r="F87"/>
  <c r="O57"/>
  <c r="M57"/>
  <c r="K57"/>
  <c r="I57"/>
  <c r="G57"/>
  <c r="E57"/>
  <c r="C57"/>
  <c r="L21"/>
  <c r="H21"/>
  <c r="P21"/>
  <c r="F21"/>
  <c r="N21"/>
  <c r="J21"/>
  <c r="D47" i="19"/>
  <c r="F47"/>
  <c r="H47"/>
  <c r="J47" s="1"/>
  <c r="M47"/>
  <c r="O47" s="1"/>
  <c r="R47"/>
  <c r="V47" s="1"/>
  <c r="W47"/>
  <c r="Y47" s="1"/>
  <c r="U70" i="16"/>
  <c r="S70"/>
  <c r="Q70"/>
  <c r="O70"/>
  <c r="L70"/>
  <c r="J70"/>
  <c r="H70"/>
  <c r="F70"/>
  <c r="U31"/>
  <c r="S31"/>
  <c r="Q31"/>
  <c r="O31"/>
  <c r="L31"/>
  <c r="J31"/>
  <c r="H31"/>
  <c r="F31"/>
  <c r="W19" i="14"/>
  <c r="Z19"/>
  <c r="T19"/>
  <c r="Q19"/>
  <c r="N19"/>
  <c r="K19"/>
  <c r="H19"/>
  <c r="E19"/>
  <c r="B46" i="13"/>
  <c r="C46"/>
  <c r="D46"/>
  <c r="E46"/>
  <c r="G46"/>
  <c r="I46"/>
  <c r="K46"/>
  <c r="M46"/>
  <c r="O46"/>
  <c r="Q46"/>
  <c r="P19"/>
  <c r="P50" s="1"/>
  <c r="R19"/>
  <c r="R50" s="1"/>
  <c r="N19"/>
  <c r="N50" s="1"/>
  <c r="L19"/>
  <c r="L50" s="1"/>
  <c r="J19"/>
  <c r="J50" s="1"/>
  <c r="H19"/>
  <c r="H50" s="1"/>
  <c r="F19"/>
  <c r="F50" s="1"/>
  <c r="Q19" i="35"/>
  <c r="Q50" s="1"/>
  <c r="L19"/>
  <c r="L50" s="1"/>
  <c r="O19"/>
  <c r="J19"/>
  <c r="G19"/>
  <c r="G50" s="1"/>
  <c r="E19"/>
  <c r="B46"/>
  <c r="C46"/>
  <c r="D46"/>
  <c r="E46"/>
  <c r="I46"/>
  <c r="J46"/>
  <c r="N46"/>
  <c r="O46"/>
  <c r="AC44" i="9"/>
  <c r="AF44"/>
  <c r="Z44"/>
  <c r="W44"/>
  <c r="T44"/>
  <c r="Q44"/>
  <c r="K44"/>
  <c r="H44"/>
  <c r="E44"/>
  <c r="R210" i="8"/>
  <c r="T210"/>
  <c r="P210"/>
  <c r="N210"/>
  <c r="L210"/>
  <c r="J210"/>
  <c r="H210"/>
  <c r="F210"/>
  <c r="D210"/>
  <c r="B167"/>
  <c r="E167"/>
  <c r="K167"/>
  <c r="O167"/>
  <c r="Q167"/>
  <c r="R124"/>
  <c r="T124"/>
  <c r="P124"/>
  <c r="N124"/>
  <c r="L124"/>
  <c r="J124"/>
  <c r="H124"/>
  <c r="F124"/>
  <c r="D124"/>
  <c r="B79"/>
  <c r="C79"/>
  <c r="E79"/>
  <c r="I79"/>
  <c r="K79"/>
  <c r="M79"/>
  <c r="O79"/>
  <c r="Q79"/>
  <c r="R35"/>
  <c r="T35"/>
  <c r="P35"/>
  <c r="N35"/>
  <c r="L35"/>
  <c r="J35"/>
  <c r="H35"/>
  <c r="F35"/>
  <c r="D35"/>
  <c r="Q35" i="7"/>
  <c r="Q85" s="1"/>
  <c r="L35"/>
  <c r="L85" s="1"/>
  <c r="O35"/>
  <c r="J35"/>
  <c r="G35"/>
  <c r="G85" s="1"/>
  <c r="E35"/>
  <c r="B81"/>
  <c r="D81"/>
  <c r="E81"/>
  <c r="I81"/>
  <c r="J81"/>
  <c r="N81"/>
  <c r="O81"/>
  <c r="C38" i="36"/>
  <c r="E38"/>
  <c r="G38"/>
  <c r="I38"/>
  <c r="K38"/>
  <c r="M38"/>
  <c r="O38"/>
  <c r="E15"/>
  <c r="O15"/>
  <c r="M15"/>
  <c r="K15"/>
  <c r="I15"/>
  <c r="G15"/>
  <c r="C15"/>
  <c r="Q39" i="11"/>
  <c r="Q92" s="1"/>
  <c r="O39"/>
  <c r="L39"/>
  <c r="L92" s="1"/>
  <c r="J39"/>
  <c r="G39"/>
  <c r="G92" s="1"/>
  <c r="E39"/>
  <c r="B88"/>
  <c r="D88"/>
  <c r="E88"/>
  <c r="I88"/>
  <c r="J88"/>
  <c r="N88"/>
  <c r="O88"/>
  <c r="Q39" i="10"/>
  <c r="Q92" s="1"/>
  <c r="O39"/>
  <c r="L39"/>
  <c r="L92" s="1"/>
  <c r="J39"/>
  <c r="G39"/>
  <c r="G92" s="1"/>
  <c r="E39"/>
  <c r="B88"/>
  <c r="D88"/>
  <c r="E88"/>
  <c r="I88"/>
  <c r="J88"/>
  <c r="N88"/>
  <c r="O88"/>
  <c r="E40" i="5"/>
  <c r="H40"/>
  <c r="K40"/>
  <c r="N40"/>
  <c r="Q40"/>
  <c r="T40"/>
  <c r="W40"/>
  <c r="Z40"/>
  <c r="AF40"/>
  <c r="E263" i="4"/>
  <c r="C263"/>
  <c r="B263"/>
  <c r="K263"/>
  <c r="M263"/>
  <c r="O263"/>
  <c r="Q263"/>
  <c r="S263"/>
  <c r="R218"/>
  <c r="T218"/>
  <c r="AC218"/>
  <c r="P218"/>
  <c r="N218"/>
  <c r="L218"/>
  <c r="J218"/>
  <c r="H218"/>
  <c r="F218"/>
  <c r="D218"/>
  <c r="S174"/>
  <c r="B174"/>
  <c r="C174"/>
  <c r="E174"/>
  <c r="G174"/>
  <c r="K174"/>
  <c r="M174"/>
  <c r="O174"/>
  <c r="Q174"/>
  <c r="R131"/>
  <c r="T131"/>
  <c r="AC131"/>
  <c r="P131"/>
  <c r="N131"/>
  <c r="L131"/>
  <c r="J131"/>
  <c r="H131"/>
  <c r="F131"/>
  <c r="D131"/>
  <c r="E86"/>
  <c r="O86"/>
  <c r="Q86"/>
  <c r="B86"/>
  <c r="C86"/>
  <c r="G86"/>
  <c r="I86"/>
  <c r="K86"/>
  <c r="M86"/>
  <c r="S86"/>
  <c r="R38"/>
  <c r="T38"/>
  <c r="P38"/>
  <c r="N38"/>
  <c r="L38"/>
  <c r="J38"/>
  <c r="H38"/>
  <c r="F38"/>
  <c r="D38"/>
  <c r="D82" i="3"/>
  <c r="C82"/>
  <c r="B82"/>
  <c r="H82"/>
  <c r="I82"/>
  <c r="M82"/>
  <c r="N82"/>
  <c r="O36"/>
  <c r="P36"/>
  <c r="J36"/>
  <c r="K36"/>
  <c r="E36"/>
  <c r="F36"/>
  <c r="L40" i="30"/>
  <c r="K40"/>
  <c r="I40"/>
  <c r="H40"/>
  <c r="F41" i="34"/>
  <c r="D41"/>
  <c r="G490" i="27"/>
  <c r="F490"/>
  <c r="E490"/>
  <c r="D490"/>
  <c r="H442"/>
  <c r="G393"/>
  <c r="F393"/>
  <c r="E393"/>
  <c r="D393"/>
  <c r="H296"/>
  <c r="G296"/>
  <c r="F296"/>
  <c r="E296"/>
  <c r="D296"/>
  <c r="I248"/>
  <c r="D200"/>
  <c r="E200"/>
  <c r="F200"/>
  <c r="G200"/>
  <c r="H200"/>
  <c r="I152"/>
  <c r="H42"/>
  <c r="I301" l="1"/>
  <c r="I205"/>
  <c r="I206"/>
  <c r="D43"/>
  <c r="J47" s="1"/>
  <c r="I302"/>
  <c r="H496"/>
  <c r="H399"/>
  <c r="H398"/>
  <c r="H495"/>
  <c r="G36" i="3"/>
  <c r="F86"/>
  <c r="L36"/>
  <c r="K86"/>
  <c r="Q36"/>
  <c r="P86"/>
  <c r="T47" i="19"/>
  <c r="C43" i="27"/>
  <c r="I47" s="1"/>
  <c r="L46" i="18"/>
  <c r="H46"/>
  <c r="M44"/>
  <c r="N51" s="1"/>
  <c r="H47"/>
  <c r="L47"/>
  <c r="H48"/>
  <c r="L48"/>
  <c r="H49"/>
  <c r="L49"/>
  <c r="H50"/>
  <c r="L50"/>
  <c r="F46"/>
  <c r="J46"/>
  <c r="F47"/>
  <c r="J47"/>
  <c r="F48"/>
  <c r="J48"/>
  <c r="F49"/>
  <c r="J49"/>
  <c r="F50"/>
  <c r="J50"/>
  <c r="Q47" i="19"/>
  <c r="C47"/>
  <c r="E47" s="1"/>
  <c r="AA47"/>
  <c r="L47"/>
  <c r="E42" i="27"/>
  <c r="K46" s="1"/>
  <c r="H113" i="38"/>
  <c r="G113"/>
  <c r="G116" s="1"/>
  <c r="F113"/>
  <c r="E113"/>
  <c r="D113"/>
  <c r="H112"/>
  <c r="H116" s="1"/>
  <c r="G112"/>
  <c r="F112"/>
  <c r="E112"/>
  <c r="E116" s="1"/>
  <c r="D112"/>
  <c r="H110"/>
  <c r="G110"/>
  <c r="F110"/>
  <c r="E110"/>
  <c r="C110" s="1"/>
  <c r="D110"/>
  <c r="H109"/>
  <c r="G109"/>
  <c r="F109"/>
  <c r="E109"/>
  <c r="D109"/>
  <c r="H108"/>
  <c r="G108"/>
  <c r="F108"/>
  <c r="E108"/>
  <c r="D108"/>
  <c r="H107"/>
  <c r="H111" s="1"/>
  <c r="G107"/>
  <c r="F107"/>
  <c r="E107"/>
  <c r="E111" s="1"/>
  <c r="D107"/>
  <c r="H105"/>
  <c r="G105"/>
  <c r="F105"/>
  <c r="E105"/>
  <c r="C105" s="1"/>
  <c r="D105"/>
  <c r="H104"/>
  <c r="G104"/>
  <c r="F104"/>
  <c r="E104"/>
  <c r="D104"/>
  <c r="H103"/>
  <c r="G103"/>
  <c r="G106" s="1"/>
  <c r="F103"/>
  <c r="E103"/>
  <c r="D103"/>
  <c r="H102"/>
  <c r="H106" s="1"/>
  <c r="G102"/>
  <c r="F102"/>
  <c r="E102"/>
  <c r="D102"/>
  <c r="H100"/>
  <c r="G100"/>
  <c r="F100"/>
  <c r="E100"/>
  <c r="C100" s="1"/>
  <c r="D100"/>
  <c r="H99"/>
  <c r="G99"/>
  <c r="F99"/>
  <c r="F101" s="1"/>
  <c r="E99"/>
  <c r="D99"/>
  <c r="H98"/>
  <c r="G98"/>
  <c r="G101" s="1"/>
  <c r="F98"/>
  <c r="E98"/>
  <c r="D98"/>
  <c r="H97"/>
  <c r="H101" s="1"/>
  <c r="G97"/>
  <c r="F97"/>
  <c r="E97"/>
  <c r="D97"/>
  <c r="H95"/>
  <c r="G95"/>
  <c r="F95"/>
  <c r="E95"/>
  <c r="C95" s="1"/>
  <c r="D95"/>
  <c r="H94"/>
  <c r="G94"/>
  <c r="F94"/>
  <c r="F96" s="1"/>
  <c r="E94"/>
  <c r="D94"/>
  <c r="H93"/>
  <c r="G93"/>
  <c r="G96" s="1"/>
  <c r="F93"/>
  <c r="E93"/>
  <c r="D93"/>
  <c r="H92"/>
  <c r="H96" s="1"/>
  <c r="G92"/>
  <c r="F92"/>
  <c r="E92"/>
  <c r="D92"/>
  <c r="C92" s="1"/>
  <c r="F90"/>
  <c r="E90"/>
  <c r="D90"/>
  <c r="C90" s="1"/>
  <c r="F89"/>
  <c r="C89" s="1"/>
  <c r="E89"/>
  <c r="D89"/>
  <c r="F88"/>
  <c r="E88"/>
  <c r="C88" s="1"/>
  <c r="D88"/>
  <c r="F87"/>
  <c r="E87"/>
  <c r="D87"/>
  <c r="F85"/>
  <c r="E85"/>
  <c r="D85"/>
  <c r="C85" s="1"/>
  <c r="F84"/>
  <c r="C84" s="1"/>
  <c r="E84"/>
  <c r="D84"/>
  <c r="F83"/>
  <c r="E83"/>
  <c r="C83" s="1"/>
  <c r="D83"/>
  <c r="F82"/>
  <c r="E82"/>
  <c r="D82"/>
  <c r="D86" s="1"/>
  <c r="F78"/>
  <c r="F79"/>
  <c r="F80"/>
  <c r="F77"/>
  <c r="F81" s="1"/>
  <c r="E78"/>
  <c r="E79"/>
  <c r="E80"/>
  <c r="E77"/>
  <c r="E81" s="1"/>
  <c r="D78"/>
  <c r="D79"/>
  <c r="D80"/>
  <c r="C80" s="1"/>
  <c r="D77"/>
  <c r="F116"/>
  <c r="D96"/>
  <c r="H91"/>
  <c r="G91"/>
  <c r="H86"/>
  <c r="G86"/>
  <c r="H81"/>
  <c r="G81"/>
  <c r="C115"/>
  <c r="C114"/>
  <c r="C94"/>
  <c r="C79"/>
  <c r="C78"/>
  <c r="E163"/>
  <c r="D163"/>
  <c r="E162"/>
  <c r="D162"/>
  <c r="E161"/>
  <c r="D161"/>
  <c r="E160"/>
  <c r="D160"/>
  <c r="E158"/>
  <c r="D158"/>
  <c r="E157"/>
  <c r="D157"/>
  <c r="E156"/>
  <c r="D156"/>
  <c r="E155"/>
  <c r="E159" s="1"/>
  <c r="D155"/>
  <c r="E153"/>
  <c r="D153"/>
  <c r="E152"/>
  <c r="D152"/>
  <c r="C152" s="1"/>
  <c r="E151"/>
  <c r="D151"/>
  <c r="E150"/>
  <c r="E154" s="1"/>
  <c r="D150"/>
  <c r="D154" s="1"/>
  <c r="C154" s="1"/>
  <c r="E148"/>
  <c r="D148"/>
  <c r="E147"/>
  <c r="D147"/>
  <c r="C147" s="1"/>
  <c r="E146"/>
  <c r="D146"/>
  <c r="E145"/>
  <c r="E149" s="1"/>
  <c r="D145"/>
  <c r="C280"/>
  <c r="C249"/>
  <c r="C192"/>
  <c r="E143"/>
  <c r="E142"/>
  <c r="E141"/>
  <c r="E140"/>
  <c r="D143"/>
  <c r="C143" s="1"/>
  <c r="D142"/>
  <c r="D141"/>
  <c r="D140"/>
  <c r="E138"/>
  <c r="D138"/>
  <c r="E137"/>
  <c r="D137"/>
  <c r="E136"/>
  <c r="D136"/>
  <c r="E135"/>
  <c r="D135"/>
  <c r="E133"/>
  <c r="C133" s="1"/>
  <c r="D133"/>
  <c r="E132"/>
  <c r="D132"/>
  <c r="C132" s="1"/>
  <c r="E131"/>
  <c r="D131"/>
  <c r="E130"/>
  <c r="D130"/>
  <c r="D134" s="1"/>
  <c r="E128"/>
  <c r="E127"/>
  <c r="E126"/>
  <c r="E125"/>
  <c r="D128"/>
  <c r="D127"/>
  <c r="D126"/>
  <c r="D125"/>
  <c r="D129" s="1"/>
  <c r="E164"/>
  <c r="D149"/>
  <c r="C149" s="1"/>
  <c r="E144"/>
  <c r="C163"/>
  <c r="C162"/>
  <c r="C161"/>
  <c r="C158"/>
  <c r="C157"/>
  <c r="C156"/>
  <c r="C153"/>
  <c r="C151"/>
  <c r="C150"/>
  <c r="C148"/>
  <c r="C146"/>
  <c r="C145"/>
  <c r="C142"/>
  <c r="C141"/>
  <c r="C138"/>
  <c r="C137"/>
  <c r="C130"/>
  <c r="C128"/>
  <c r="C127"/>
  <c r="C126"/>
  <c r="C173"/>
  <c r="E6" s="1"/>
  <c r="H212"/>
  <c r="G212"/>
  <c r="H207"/>
  <c r="G207"/>
  <c r="H202"/>
  <c r="G202"/>
  <c r="H197"/>
  <c r="G197"/>
  <c r="H192"/>
  <c r="G192"/>
  <c r="H187"/>
  <c r="G187"/>
  <c r="H182"/>
  <c r="G182"/>
  <c r="H177"/>
  <c r="G177"/>
  <c r="F212"/>
  <c r="E212"/>
  <c r="D212"/>
  <c r="F207"/>
  <c r="E207"/>
  <c r="D207"/>
  <c r="F202"/>
  <c r="E202"/>
  <c r="D202"/>
  <c r="F197"/>
  <c r="E197"/>
  <c r="D197"/>
  <c r="F192"/>
  <c r="E192"/>
  <c r="D192"/>
  <c r="F187"/>
  <c r="E187"/>
  <c r="D187"/>
  <c r="F182"/>
  <c r="E182"/>
  <c r="C182" s="1"/>
  <c r="D182"/>
  <c r="F177"/>
  <c r="E177"/>
  <c r="D177"/>
  <c r="C177" s="1"/>
  <c r="C211"/>
  <c r="E44" s="1"/>
  <c r="C210"/>
  <c r="E43" s="1"/>
  <c r="C209"/>
  <c r="E42" s="1"/>
  <c r="C208"/>
  <c r="E41" s="1"/>
  <c r="C206"/>
  <c r="E39" s="1"/>
  <c r="C205"/>
  <c r="E38" s="1"/>
  <c r="C204"/>
  <c r="E37" s="1"/>
  <c r="C203"/>
  <c r="E36" s="1"/>
  <c r="C201"/>
  <c r="E34" s="1"/>
  <c r="C200"/>
  <c r="E33" s="1"/>
  <c r="C199"/>
  <c r="E32" s="1"/>
  <c r="C198"/>
  <c r="E31" s="1"/>
  <c r="C196"/>
  <c r="E29" s="1"/>
  <c r="C195"/>
  <c r="E28" s="1"/>
  <c r="C194"/>
  <c r="E27" s="1"/>
  <c r="C193"/>
  <c r="E26" s="1"/>
  <c r="C191"/>
  <c r="E24" s="1"/>
  <c r="C190"/>
  <c r="E23" s="1"/>
  <c r="C189"/>
  <c r="E22" s="1"/>
  <c r="C188"/>
  <c r="E21" s="1"/>
  <c r="C187"/>
  <c r="C186"/>
  <c r="E19" s="1"/>
  <c r="C185"/>
  <c r="E18" s="1"/>
  <c r="C184"/>
  <c r="E17" s="1"/>
  <c r="C183"/>
  <c r="E16" s="1"/>
  <c r="C181"/>
  <c r="E14" s="1"/>
  <c r="C180"/>
  <c r="E13" s="1"/>
  <c r="C179"/>
  <c r="E12" s="1"/>
  <c r="C178"/>
  <c r="E11" s="1"/>
  <c r="C176"/>
  <c r="E9" s="1"/>
  <c r="C175"/>
  <c r="E8" s="1"/>
  <c r="C174"/>
  <c r="E7" s="1"/>
  <c r="C329"/>
  <c r="C328"/>
  <c r="C327"/>
  <c r="C326"/>
  <c r="C324"/>
  <c r="C323"/>
  <c r="C322"/>
  <c r="C321"/>
  <c r="C319"/>
  <c r="C318"/>
  <c r="C317"/>
  <c r="C316"/>
  <c r="C314"/>
  <c r="C313"/>
  <c r="C312"/>
  <c r="C311"/>
  <c r="C307"/>
  <c r="C308"/>
  <c r="C309"/>
  <c r="C306"/>
  <c r="H269"/>
  <c r="G269"/>
  <c r="F269"/>
  <c r="E269"/>
  <c r="D269"/>
  <c r="H264"/>
  <c r="G264"/>
  <c r="F264"/>
  <c r="E264"/>
  <c r="D264"/>
  <c r="H259"/>
  <c r="G259"/>
  <c r="F259"/>
  <c r="E259"/>
  <c r="D259"/>
  <c r="H254"/>
  <c r="G254"/>
  <c r="F254"/>
  <c r="E254"/>
  <c r="D254"/>
  <c r="H249"/>
  <c r="G249"/>
  <c r="F249"/>
  <c r="E249"/>
  <c r="D249"/>
  <c r="H244"/>
  <c r="G244"/>
  <c r="F244"/>
  <c r="E244"/>
  <c r="D244"/>
  <c r="H239"/>
  <c r="G239"/>
  <c r="F239"/>
  <c r="C239" s="1"/>
  <c r="E239"/>
  <c r="D239"/>
  <c r="H234"/>
  <c r="G234"/>
  <c r="F234"/>
  <c r="E234"/>
  <c r="D234"/>
  <c r="C269"/>
  <c r="C268"/>
  <c r="F44" s="1"/>
  <c r="C267"/>
  <c r="F43" s="1"/>
  <c r="C266"/>
  <c r="F42" s="1"/>
  <c r="C265"/>
  <c r="F41" s="1"/>
  <c r="C263"/>
  <c r="F39" s="1"/>
  <c r="C262"/>
  <c r="F38" s="1"/>
  <c r="C261"/>
  <c r="F37" s="1"/>
  <c r="C260"/>
  <c r="F36" s="1"/>
  <c r="C258"/>
  <c r="F34" s="1"/>
  <c r="C257"/>
  <c r="F33" s="1"/>
  <c r="C256"/>
  <c r="F32" s="1"/>
  <c r="C255"/>
  <c r="F31" s="1"/>
  <c r="C253"/>
  <c r="F29" s="1"/>
  <c r="C252"/>
  <c r="F28" s="1"/>
  <c r="C251"/>
  <c r="F27" s="1"/>
  <c r="C250"/>
  <c r="F26" s="1"/>
  <c r="C248"/>
  <c r="F24" s="1"/>
  <c r="C247"/>
  <c r="F23" s="1"/>
  <c r="C246"/>
  <c r="F22" s="1"/>
  <c r="C245"/>
  <c r="F21" s="1"/>
  <c r="C243"/>
  <c r="F19" s="1"/>
  <c r="C242"/>
  <c r="F18" s="1"/>
  <c r="C241"/>
  <c r="F17" s="1"/>
  <c r="C240"/>
  <c r="F16" s="1"/>
  <c r="C238"/>
  <c r="F14" s="1"/>
  <c r="C237"/>
  <c r="F13" s="1"/>
  <c r="C236"/>
  <c r="F12" s="1"/>
  <c r="C235"/>
  <c r="F11" s="1"/>
  <c r="C231"/>
  <c r="F7" s="1"/>
  <c r="C232"/>
  <c r="F8" s="1"/>
  <c r="C233"/>
  <c r="F9" s="1"/>
  <c r="C9" s="1"/>
  <c r="C230"/>
  <c r="F6" s="1"/>
  <c r="C299"/>
  <c r="G44" s="1"/>
  <c r="C298"/>
  <c r="G43" s="1"/>
  <c r="C297"/>
  <c r="G42" s="1"/>
  <c r="C296"/>
  <c r="G41" s="1"/>
  <c r="C294"/>
  <c r="G39" s="1"/>
  <c r="C293"/>
  <c r="G38" s="1"/>
  <c r="C292"/>
  <c r="G37" s="1"/>
  <c r="C291"/>
  <c r="G36" s="1"/>
  <c r="C289"/>
  <c r="G34" s="1"/>
  <c r="C288"/>
  <c r="G33" s="1"/>
  <c r="C287"/>
  <c r="G32" s="1"/>
  <c r="C286"/>
  <c r="G31" s="1"/>
  <c r="C284"/>
  <c r="G29" s="1"/>
  <c r="C283"/>
  <c r="G28" s="1"/>
  <c r="C282"/>
  <c r="G27" s="1"/>
  <c r="C281"/>
  <c r="G26" s="1"/>
  <c r="C277"/>
  <c r="G22" s="1"/>
  <c r="C278"/>
  <c r="G23" s="1"/>
  <c r="C279"/>
  <c r="G24" s="1"/>
  <c r="C276"/>
  <c r="G21" s="1"/>
  <c r="H300"/>
  <c r="G300"/>
  <c r="F300"/>
  <c r="E300"/>
  <c r="D300"/>
  <c r="C300" s="1"/>
  <c r="H295"/>
  <c r="G295"/>
  <c r="F295"/>
  <c r="E295"/>
  <c r="D295"/>
  <c r="H290"/>
  <c r="G290"/>
  <c r="F290"/>
  <c r="E290"/>
  <c r="D290"/>
  <c r="H285"/>
  <c r="G285"/>
  <c r="F285"/>
  <c r="E285"/>
  <c r="D285"/>
  <c r="F280"/>
  <c r="G280"/>
  <c r="H280"/>
  <c r="E280"/>
  <c r="D280"/>
  <c r="F330"/>
  <c r="E330"/>
  <c r="D330"/>
  <c r="C330" s="1"/>
  <c r="D325"/>
  <c r="C325" s="1"/>
  <c r="E325"/>
  <c r="D320"/>
  <c r="E320"/>
  <c r="D315"/>
  <c r="C315" s="1"/>
  <c r="E315"/>
  <c r="E310"/>
  <c r="D310"/>
  <c r="C310" s="1"/>
  <c r="F325"/>
  <c r="F320"/>
  <c r="F315"/>
  <c r="O37" i="36"/>
  <c r="M37"/>
  <c r="K37"/>
  <c r="I37"/>
  <c r="G37"/>
  <c r="E37"/>
  <c r="C37"/>
  <c r="O14"/>
  <c r="M14"/>
  <c r="K14"/>
  <c r="I14"/>
  <c r="G14"/>
  <c r="E14"/>
  <c r="C14"/>
  <c r="AC43" i="9"/>
  <c r="AF43"/>
  <c r="Z43"/>
  <c r="W43"/>
  <c r="T43"/>
  <c r="Q43"/>
  <c r="K43"/>
  <c r="H43"/>
  <c r="E43"/>
  <c r="B253" i="8"/>
  <c r="Q253"/>
  <c r="O253"/>
  <c r="M253"/>
  <c r="K253"/>
  <c r="E253"/>
  <c r="C253"/>
  <c r="C252"/>
  <c r="R209"/>
  <c r="T209"/>
  <c r="P209"/>
  <c r="N209"/>
  <c r="L209"/>
  <c r="J209"/>
  <c r="H209"/>
  <c r="F209"/>
  <c r="D209"/>
  <c r="C166"/>
  <c r="Q166"/>
  <c r="O166"/>
  <c r="M166"/>
  <c r="K166"/>
  <c r="E166"/>
  <c r="B166"/>
  <c r="R123"/>
  <c r="T123"/>
  <c r="P123"/>
  <c r="N123"/>
  <c r="L123"/>
  <c r="J123"/>
  <c r="H123"/>
  <c r="F123"/>
  <c r="D123"/>
  <c r="E78"/>
  <c r="Q78"/>
  <c r="O78"/>
  <c r="M78"/>
  <c r="K78"/>
  <c r="I78"/>
  <c r="C78"/>
  <c r="B78"/>
  <c r="R34"/>
  <c r="T34"/>
  <c r="P34"/>
  <c r="N34"/>
  <c r="L34"/>
  <c r="J34"/>
  <c r="H34"/>
  <c r="F34"/>
  <c r="D34"/>
  <c r="J80" i="7"/>
  <c r="E80"/>
  <c r="O80"/>
  <c r="N80"/>
  <c r="I80"/>
  <c r="D80"/>
  <c r="B80"/>
  <c r="Q34"/>
  <c r="Q84" s="1"/>
  <c r="L34"/>
  <c r="L84" s="1"/>
  <c r="G34"/>
  <c r="G84" s="1"/>
  <c r="O34"/>
  <c r="J34"/>
  <c r="E34"/>
  <c r="W46" i="19"/>
  <c r="Y46" s="1"/>
  <c r="R46"/>
  <c r="V46" s="1"/>
  <c r="M46"/>
  <c r="O46" s="1"/>
  <c r="H46"/>
  <c r="L46" s="1"/>
  <c r="F46"/>
  <c r="D46"/>
  <c r="M14" i="18"/>
  <c r="S30" i="16"/>
  <c r="U69"/>
  <c r="S69"/>
  <c r="Q69"/>
  <c r="O69"/>
  <c r="L69"/>
  <c r="J69"/>
  <c r="H69"/>
  <c r="F69"/>
  <c r="U30"/>
  <c r="Q30"/>
  <c r="O30"/>
  <c r="L30"/>
  <c r="J30"/>
  <c r="H30"/>
  <c r="F30"/>
  <c r="W18" i="14"/>
  <c r="Z18"/>
  <c r="T18"/>
  <c r="Q18"/>
  <c r="N18"/>
  <c r="K18"/>
  <c r="H18"/>
  <c r="E18"/>
  <c r="Q45" i="13"/>
  <c r="O45"/>
  <c r="M45"/>
  <c r="K45"/>
  <c r="I45"/>
  <c r="G45"/>
  <c r="E45"/>
  <c r="D45"/>
  <c r="C45"/>
  <c r="B45"/>
  <c r="P18"/>
  <c r="P49" s="1"/>
  <c r="R18"/>
  <c r="R49" s="1"/>
  <c r="N18"/>
  <c r="N49" s="1"/>
  <c r="L18"/>
  <c r="L49" s="1"/>
  <c r="J18"/>
  <c r="J49" s="1"/>
  <c r="H18"/>
  <c r="H49" s="1"/>
  <c r="F18"/>
  <c r="F49" s="1"/>
  <c r="D45" i="35"/>
  <c r="O45"/>
  <c r="N45"/>
  <c r="J45"/>
  <c r="I45"/>
  <c r="E45"/>
  <c r="C45"/>
  <c r="B45"/>
  <c r="Q18"/>
  <c r="Q49" s="1"/>
  <c r="L18"/>
  <c r="L49" s="1"/>
  <c r="G18"/>
  <c r="G49" s="1"/>
  <c r="O18"/>
  <c r="J18"/>
  <c r="E18"/>
  <c r="E87" i="11"/>
  <c r="O87"/>
  <c r="N87"/>
  <c r="J87"/>
  <c r="I87"/>
  <c r="D87"/>
  <c r="B87"/>
  <c r="Q38"/>
  <c r="Q91" s="1"/>
  <c r="L38"/>
  <c r="L91" s="1"/>
  <c r="G38"/>
  <c r="G91" s="1"/>
  <c r="O38"/>
  <c r="J38"/>
  <c r="E38"/>
  <c r="B87" i="10"/>
  <c r="O87"/>
  <c r="N87"/>
  <c r="J87"/>
  <c r="I87"/>
  <c r="E87"/>
  <c r="D87"/>
  <c r="O38"/>
  <c r="J38"/>
  <c r="Q38"/>
  <c r="Q91" s="1"/>
  <c r="L38"/>
  <c r="L91" s="1"/>
  <c r="G38"/>
  <c r="G91" s="1"/>
  <c r="E38"/>
  <c r="H39" i="5"/>
  <c r="K39"/>
  <c r="T39"/>
  <c r="W39"/>
  <c r="Z39"/>
  <c r="AF39"/>
  <c r="AF38"/>
  <c r="AC39"/>
  <c r="Q39"/>
  <c r="N39"/>
  <c r="E39"/>
  <c r="O262" i="4"/>
  <c r="M262"/>
  <c r="K262"/>
  <c r="E262"/>
  <c r="C262"/>
  <c r="S262"/>
  <c r="Q262"/>
  <c r="B262"/>
  <c r="R217"/>
  <c r="T217"/>
  <c r="AC217"/>
  <c r="P217"/>
  <c r="N217"/>
  <c r="L217"/>
  <c r="J217"/>
  <c r="H217"/>
  <c r="F217"/>
  <c r="D217"/>
  <c r="S173"/>
  <c r="G173"/>
  <c r="Q173"/>
  <c r="O173"/>
  <c r="M173"/>
  <c r="K173"/>
  <c r="E173"/>
  <c r="C173"/>
  <c r="B173"/>
  <c r="R130"/>
  <c r="T130"/>
  <c r="AC130"/>
  <c r="P130"/>
  <c r="N130"/>
  <c r="L130"/>
  <c r="J130"/>
  <c r="H130"/>
  <c r="F130"/>
  <c r="D130"/>
  <c r="S85"/>
  <c r="C85"/>
  <c r="M85"/>
  <c r="K85"/>
  <c r="I85"/>
  <c r="G85"/>
  <c r="E85"/>
  <c r="B85"/>
  <c r="R37"/>
  <c r="F37"/>
  <c r="R36"/>
  <c r="T37"/>
  <c r="P37"/>
  <c r="N37"/>
  <c r="L37"/>
  <c r="J37"/>
  <c r="H37"/>
  <c r="D37"/>
  <c r="M81" i="3"/>
  <c r="H81"/>
  <c r="D81"/>
  <c r="C81"/>
  <c r="B81"/>
  <c r="I81"/>
  <c r="N81"/>
  <c r="O35"/>
  <c r="P35"/>
  <c r="P85" s="1"/>
  <c r="J35"/>
  <c r="K35"/>
  <c r="K85" s="1"/>
  <c r="E35"/>
  <c r="F35"/>
  <c r="L38" i="30"/>
  <c r="K38"/>
  <c r="I38"/>
  <c r="H38"/>
  <c r="F38"/>
  <c r="E38"/>
  <c r="L39"/>
  <c r="K39"/>
  <c r="F39"/>
  <c r="E39"/>
  <c r="H39"/>
  <c r="I39"/>
  <c r="F40" i="34"/>
  <c r="D40"/>
  <c r="G489" i="27"/>
  <c r="F489"/>
  <c r="E489"/>
  <c r="D489"/>
  <c r="G392"/>
  <c r="F392"/>
  <c r="E392"/>
  <c r="D392"/>
  <c r="H441"/>
  <c r="I96" s="1"/>
  <c r="E295"/>
  <c r="H295"/>
  <c r="G295"/>
  <c r="F295"/>
  <c r="D295"/>
  <c r="E199"/>
  <c r="H199"/>
  <c r="G199"/>
  <c r="F199"/>
  <c r="D199"/>
  <c r="E194"/>
  <c r="D194"/>
  <c r="I151"/>
  <c r="H41"/>
  <c r="D487"/>
  <c r="E487"/>
  <c r="F487"/>
  <c r="G487"/>
  <c r="G440"/>
  <c r="G493" s="1"/>
  <c r="F440"/>
  <c r="F493" s="1"/>
  <c r="E440"/>
  <c r="E493" s="1"/>
  <c r="D440"/>
  <c r="D493" s="1"/>
  <c r="H439"/>
  <c r="H492" s="1"/>
  <c r="D390"/>
  <c r="G390"/>
  <c r="F390"/>
  <c r="E390"/>
  <c r="D343"/>
  <c r="G343"/>
  <c r="G396" s="1"/>
  <c r="F343"/>
  <c r="F396" s="1"/>
  <c r="E343"/>
  <c r="E396" s="1"/>
  <c r="E293"/>
  <c r="H293"/>
  <c r="G293"/>
  <c r="F293"/>
  <c r="D293"/>
  <c r="H246"/>
  <c r="H299" s="1"/>
  <c r="G246"/>
  <c r="G299" s="1"/>
  <c r="F246"/>
  <c r="F299" s="1"/>
  <c r="E246"/>
  <c r="E299" s="1"/>
  <c r="D246"/>
  <c r="D299" s="1"/>
  <c r="I245"/>
  <c r="D241"/>
  <c r="D197"/>
  <c r="E197"/>
  <c r="F197"/>
  <c r="G197"/>
  <c r="D150"/>
  <c r="D203" s="1"/>
  <c r="H150"/>
  <c r="H203" s="1"/>
  <c r="G150"/>
  <c r="G203" s="1"/>
  <c r="F150"/>
  <c r="F203" s="1"/>
  <c r="E150"/>
  <c r="E203" s="1"/>
  <c r="I149"/>
  <c r="H40"/>
  <c r="F39" i="34"/>
  <c r="D39"/>
  <c r="P218" i="21"/>
  <c r="Q218"/>
  <c r="T218" s="1"/>
  <c r="R218"/>
  <c r="S218"/>
  <c r="P219"/>
  <c r="Q219"/>
  <c r="R219"/>
  <c r="S219"/>
  <c r="P220"/>
  <c r="Q220"/>
  <c r="R220"/>
  <c r="S220"/>
  <c r="N218"/>
  <c r="N219"/>
  <c r="N220"/>
  <c r="H218"/>
  <c r="H219"/>
  <c r="H220"/>
  <c r="U123"/>
  <c r="U124"/>
  <c r="U125"/>
  <c r="S123"/>
  <c r="S124"/>
  <c r="S125"/>
  <c r="Q123"/>
  <c r="Q124"/>
  <c r="Q125"/>
  <c r="O123"/>
  <c r="O124"/>
  <c r="O125"/>
  <c r="M123"/>
  <c r="M124"/>
  <c r="M125"/>
  <c r="K123"/>
  <c r="K124"/>
  <c r="K125"/>
  <c r="I123"/>
  <c r="I124"/>
  <c r="I125"/>
  <c r="G123"/>
  <c r="G124"/>
  <c r="G125"/>
  <c r="I76"/>
  <c r="G76"/>
  <c r="F76"/>
  <c r="P76"/>
  <c r="L76"/>
  <c r="M76"/>
  <c r="O76"/>
  <c r="P74"/>
  <c r="F74"/>
  <c r="G74"/>
  <c r="I74"/>
  <c r="L74"/>
  <c r="M74"/>
  <c r="O74"/>
  <c r="F75"/>
  <c r="G75"/>
  <c r="I75"/>
  <c r="L75"/>
  <c r="M75"/>
  <c r="O75"/>
  <c r="Q166"/>
  <c r="U164"/>
  <c r="U165"/>
  <c r="U166"/>
  <c r="S164"/>
  <c r="S165"/>
  <c r="S166"/>
  <c r="Q164"/>
  <c r="Q165"/>
  <c r="O164"/>
  <c r="O165"/>
  <c r="O166"/>
  <c r="M164"/>
  <c r="M165"/>
  <c r="M166"/>
  <c r="K164"/>
  <c r="K165"/>
  <c r="K166"/>
  <c r="I164"/>
  <c r="I165"/>
  <c r="I166"/>
  <c r="G164"/>
  <c r="G165"/>
  <c r="G166"/>
  <c r="Q34"/>
  <c r="N34"/>
  <c r="K34"/>
  <c r="H34"/>
  <c r="H76" s="1"/>
  <c r="K33"/>
  <c r="H33"/>
  <c r="H75" s="1"/>
  <c r="Q33"/>
  <c r="N33"/>
  <c r="K32"/>
  <c r="H32"/>
  <c r="J32" s="1"/>
  <c r="Q32"/>
  <c r="N32"/>
  <c r="AF42" i="9"/>
  <c r="Z42"/>
  <c r="W42"/>
  <c r="T42"/>
  <c r="Q42"/>
  <c r="K42"/>
  <c r="H42"/>
  <c r="AC42"/>
  <c r="E42"/>
  <c r="Q252" i="8"/>
  <c r="O252"/>
  <c r="K252"/>
  <c r="E252"/>
  <c r="M252"/>
  <c r="B252"/>
  <c r="R208"/>
  <c r="T208"/>
  <c r="P208"/>
  <c r="N208"/>
  <c r="L208"/>
  <c r="J208"/>
  <c r="H208"/>
  <c r="F208"/>
  <c r="D208"/>
  <c r="S165"/>
  <c r="Q165"/>
  <c r="O165"/>
  <c r="E165"/>
  <c r="M165"/>
  <c r="K165"/>
  <c r="B165"/>
  <c r="R122"/>
  <c r="T122"/>
  <c r="P122"/>
  <c r="N122"/>
  <c r="L122"/>
  <c r="J122"/>
  <c r="H122"/>
  <c r="F122"/>
  <c r="D122"/>
  <c r="K77"/>
  <c r="S77"/>
  <c r="O77"/>
  <c r="M77"/>
  <c r="I77"/>
  <c r="E77"/>
  <c r="C77"/>
  <c r="Q77"/>
  <c r="B77"/>
  <c r="R33"/>
  <c r="T33"/>
  <c r="P33"/>
  <c r="N33"/>
  <c r="L33"/>
  <c r="J33"/>
  <c r="H33"/>
  <c r="F33"/>
  <c r="D33"/>
  <c r="D79" i="7"/>
  <c r="N79"/>
  <c r="I79"/>
  <c r="J79"/>
  <c r="E79"/>
  <c r="B79"/>
  <c r="O79"/>
  <c r="Q33"/>
  <c r="Q83" s="1"/>
  <c r="L33"/>
  <c r="L83" s="1"/>
  <c r="G33"/>
  <c r="G83" s="1"/>
  <c r="O33"/>
  <c r="J33"/>
  <c r="E33"/>
  <c r="I29" i="36"/>
  <c r="I36"/>
  <c r="I35"/>
  <c r="I34"/>
  <c r="I33"/>
  <c r="I32"/>
  <c r="I31"/>
  <c r="I30"/>
  <c r="I6"/>
  <c r="I12"/>
  <c r="I11"/>
  <c r="I10"/>
  <c r="I9"/>
  <c r="I8"/>
  <c r="I7"/>
  <c r="I13"/>
  <c r="O13"/>
  <c r="M13"/>
  <c r="K13"/>
  <c r="G13"/>
  <c r="E13"/>
  <c r="C13"/>
  <c r="O36"/>
  <c r="M36"/>
  <c r="K36"/>
  <c r="G36"/>
  <c r="E36"/>
  <c r="C36"/>
  <c r="C56" i="20"/>
  <c r="D56"/>
  <c r="E43" i="19"/>
  <c r="F45"/>
  <c r="D45"/>
  <c r="W45"/>
  <c r="Y45" s="1"/>
  <c r="R45"/>
  <c r="T45" s="1"/>
  <c r="M45"/>
  <c r="Q45" s="1"/>
  <c r="H45"/>
  <c r="J45" s="1"/>
  <c r="AA45"/>
  <c r="V45"/>
  <c r="O45"/>
  <c r="L45"/>
  <c r="E52" i="18"/>
  <c r="R50" i="17"/>
  <c r="S40" s="1"/>
  <c r="N50"/>
  <c r="O33" s="1"/>
  <c r="N21"/>
  <c r="O5" s="1"/>
  <c r="U68" i="16"/>
  <c r="S68"/>
  <c r="Q68"/>
  <c r="O68"/>
  <c r="L68"/>
  <c r="J68"/>
  <c r="H68"/>
  <c r="F68"/>
  <c r="U29"/>
  <c r="S29"/>
  <c r="Q29"/>
  <c r="O29"/>
  <c r="L29"/>
  <c r="J29"/>
  <c r="H29"/>
  <c r="F29"/>
  <c r="W17" i="14"/>
  <c r="Z17"/>
  <c r="T17"/>
  <c r="Q17"/>
  <c r="N17"/>
  <c r="K17"/>
  <c r="H17"/>
  <c r="E17"/>
  <c r="I37" i="13"/>
  <c r="Q44"/>
  <c r="O44"/>
  <c r="M44"/>
  <c r="K44"/>
  <c r="I44"/>
  <c r="G44"/>
  <c r="E44"/>
  <c r="D44"/>
  <c r="C44"/>
  <c r="B44"/>
  <c r="P17"/>
  <c r="P48" s="1"/>
  <c r="R17"/>
  <c r="R48" s="1"/>
  <c r="N17"/>
  <c r="N48" s="1"/>
  <c r="L17"/>
  <c r="L48" s="1"/>
  <c r="J17"/>
  <c r="J48" s="1"/>
  <c r="H17"/>
  <c r="H48" s="1"/>
  <c r="F17"/>
  <c r="F48" s="1"/>
  <c r="O44" i="35"/>
  <c r="J44"/>
  <c r="E44"/>
  <c r="N44"/>
  <c r="I44"/>
  <c r="D44"/>
  <c r="C44"/>
  <c r="B44"/>
  <c r="Q17"/>
  <c r="Q48" s="1"/>
  <c r="L17"/>
  <c r="L48" s="1"/>
  <c r="G17"/>
  <c r="G48" s="1"/>
  <c r="O17"/>
  <c r="J17"/>
  <c r="E17"/>
  <c r="N86" i="11"/>
  <c r="J86"/>
  <c r="E86"/>
  <c r="D86"/>
  <c r="O86"/>
  <c r="I86"/>
  <c r="B86"/>
  <c r="O37"/>
  <c r="Q37"/>
  <c r="Q90" s="1"/>
  <c r="J37"/>
  <c r="L37"/>
  <c r="L90" s="1"/>
  <c r="E37"/>
  <c r="G37"/>
  <c r="G90" s="1"/>
  <c r="O85"/>
  <c r="N85"/>
  <c r="J85"/>
  <c r="I85"/>
  <c r="E85"/>
  <c r="D85"/>
  <c r="B85"/>
  <c r="B86" i="10"/>
  <c r="I86"/>
  <c r="N86"/>
  <c r="G64"/>
  <c r="G65"/>
  <c r="D13"/>
  <c r="G13" s="1"/>
  <c r="E86"/>
  <c r="D86"/>
  <c r="J86"/>
  <c r="O86"/>
  <c r="Q37"/>
  <c r="Q90" s="1"/>
  <c r="L37"/>
  <c r="L90" s="1"/>
  <c r="G37"/>
  <c r="G90" s="1"/>
  <c r="O37"/>
  <c r="J37"/>
  <c r="E37"/>
  <c r="AC38" i="5"/>
  <c r="AK38"/>
  <c r="AK36"/>
  <c r="AK37"/>
  <c r="Z38"/>
  <c r="W38"/>
  <c r="T38"/>
  <c r="Q38"/>
  <c r="N38"/>
  <c r="K38"/>
  <c r="H38"/>
  <c r="E38"/>
  <c r="S261" i="4"/>
  <c r="Q261"/>
  <c r="O261"/>
  <c r="K261"/>
  <c r="C261"/>
  <c r="M261"/>
  <c r="G261"/>
  <c r="E261"/>
  <c r="B261"/>
  <c r="R216"/>
  <c r="AC216"/>
  <c r="T216"/>
  <c r="P216"/>
  <c r="N216"/>
  <c r="L216"/>
  <c r="J216"/>
  <c r="H216"/>
  <c r="F216"/>
  <c r="D216"/>
  <c r="O172"/>
  <c r="K172"/>
  <c r="S172"/>
  <c r="Q172"/>
  <c r="M172"/>
  <c r="E172"/>
  <c r="C172"/>
  <c r="B172"/>
  <c r="R129"/>
  <c r="T129"/>
  <c r="AC129"/>
  <c r="P129"/>
  <c r="N129"/>
  <c r="L129"/>
  <c r="J129"/>
  <c r="H129"/>
  <c r="F129"/>
  <c r="D129"/>
  <c r="Q84"/>
  <c r="K84"/>
  <c r="C84"/>
  <c r="S84"/>
  <c r="O84"/>
  <c r="M84"/>
  <c r="I84"/>
  <c r="G84"/>
  <c r="E84"/>
  <c r="B84"/>
  <c r="F36"/>
  <c r="T36"/>
  <c r="P36"/>
  <c r="N36"/>
  <c r="L36"/>
  <c r="J36"/>
  <c r="H36"/>
  <c r="D36"/>
  <c r="N80" i="3"/>
  <c r="I80"/>
  <c r="D80"/>
  <c r="M80"/>
  <c r="H80"/>
  <c r="C80"/>
  <c r="B80"/>
  <c r="O34"/>
  <c r="P34"/>
  <c r="P84" s="1"/>
  <c r="J34"/>
  <c r="K34"/>
  <c r="E34"/>
  <c r="F34"/>
  <c r="F19" i="20"/>
  <c r="D147"/>
  <c r="H147" s="1"/>
  <c r="C147"/>
  <c r="D118"/>
  <c r="C118"/>
  <c r="N118" s="1"/>
  <c r="D86"/>
  <c r="T86" s="1"/>
  <c r="C86"/>
  <c r="F86" s="1"/>
  <c r="E55"/>
  <c r="J37" i="30"/>
  <c r="J32"/>
  <c r="G37"/>
  <c r="G32"/>
  <c r="D32"/>
  <c r="K36"/>
  <c r="L36"/>
  <c r="H36"/>
  <c r="I36"/>
  <c r="E36"/>
  <c r="F36"/>
  <c r="C12" i="36"/>
  <c r="C32"/>
  <c r="O35"/>
  <c r="M35"/>
  <c r="K35"/>
  <c r="G35"/>
  <c r="E35"/>
  <c r="C35"/>
  <c r="O12"/>
  <c r="M12"/>
  <c r="K12"/>
  <c r="G12"/>
  <c r="E12"/>
  <c r="D38" i="34"/>
  <c r="F38"/>
  <c r="G44" i="19"/>
  <c r="Y44"/>
  <c r="AA44"/>
  <c r="T44"/>
  <c r="V44"/>
  <c r="O44"/>
  <c r="Q44"/>
  <c r="J44"/>
  <c r="L44"/>
  <c r="U67" i="16"/>
  <c r="S67"/>
  <c r="Q67"/>
  <c r="O67"/>
  <c r="L67"/>
  <c r="J67"/>
  <c r="H67"/>
  <c r="F67"/>
  <c r="U28"/>
  <c r="S28"/>
  <c r="Q28"/>
  <c r="O28"/>
  <c r="L28"/>
  <c r="J28"/>
  <c r="H28"/>
  <c r="F28"/>
  <c r="W16" i="14"/>
  <c r="Z16"/>
  <c r="T16"/>
  <c r="Q16"/>
  <c r="N16"/>
  <c r="K16"/>
  <c r="H16"/>
  <c r="E16"/>
  <c r="B43" i="13"/>
  <c r="Q43"/>
  <c r="O43"/>
  <c r="M43"/>
  <c r="K43"/>
  <c r="I43"/>
  <c r="G43"/>
  <c r="E43"/>
  <c r="D43"/>
  <c r="C43"/>
  <c r="P16"/>
  <c r="P47" s="1"/>
  <c r="R16"/>
  <c r="R47" s="1"/>
  <c r="N16"/>
  <c r="N47" s="1"/>
  <c r="L16"/>
  <c r="L47" s="1"/>
  <c r="J16"/>
  <c r="J47" s="1"/>
  <c r="H16"/>
  <c r="H47" s="1"/>
  <c r="F16"/>
  <c r="F47" s="1"/>
  <c r="B43" i="35"/>
  <c r="O43"/>
  <c r="N43"/>
  <c r="J43"/>
  <c r="I43"/>
  <c r="E43"/>
  <c r="D43"/>
  <c r="C43"/>
  <c r="Q16"/>
  <c r="Q47" s="1"/>
  <c r="L16"/>
  <c r="L47" s="1"/>
  <c r="E16"/>
  <c r="G16"/>
  <c r="G47" s="1"/>
  <c r="O16"/>
  <c r="J16"/>
  <c r="E63" i="11"/>
  <c r="J36"/>
  <c r="O36"/>
  <c r="Q36"/>
  <c r="Q89" s="1"/>
  <c r="L36"/>
  <c r="L89" s="1"/>
  <c r="G36"/>
  <c r="G89" s="1"/>
  <c r="E36"/>
  <c r="B85" i="10"/>
  <c r="O85"/>
  <c r="N85"/>
  <c r="J85"/>
  <c r="I85"/>
  <c r="E85"/>
  <c r="D85"/>
  <c r="O36"/>
  <c r="J36"/>
  <c r="Q36"/>
  <c r="Q89" s="1"/>
  <c r="L36"/>
  <c r="L89" s="1"/>
  <c r="G36"/>
  <c r="G89" s="1"/>
  <c r="E36"/>
  <c r="AC41" i="9"/>
  <c r="AF41"/>
  <c r="Z41"/>
  <c r="W41"/>
  <c r="T41"/>
  <c r="Q41"/>
  <c r="N41"/>
  <c r="K41"/>
  <c r="H41"/>
  <c r="E41"/>
  <c r="B251" i="8"/>
  <c r="Q251"/>
  <c r="O251"/>
  <c r="M251"/>
  <c r="K251"/>
  <c r="E251"/>
  <c r="R207"/>
  <c r="T207"/>
  <c r="P207"/>
  <c r="N207"/>
  <c r="L207"/>
  <c r="J207"/>
  <c r="H207"/>
  <c r="F207"/>
  <c r="D207"/>
  <c r="O164"/>
  <c r="B164"/>
  <c r="Q164"/>
  <c r="M164"/>
  <c r="K164"/>
  <c r="E164"/>
  <c r="R121"/>
  <c r="T121"/>
  <c r="P121"/>
  <c r="N121"/>
  <c r="L121"/>
  <c r="J121"/>
  <c r="H121"/>
  <c r="F121"/>
  <c r="D121"/>
  <c r="S75"/>
  <c r="B76"/>
  <c r="Q76"/>
  <c r="O76"/>
  <c r="M76"/>
  <c r="K76"/>
  <c r="I76"/>
  <c r="E76"/>
  <c r="C76"/>
  <c r="R32"/>
  <c r="F32"/>
  <c r="T32"/>
  <c r="P32"/>
  <c r="N32"/>
  <c r="L32"/>
  <c r="H32"/>
  <c r="J32"/>
  <c r="D32"/>
  <c r="B78" i="7"/>
  <c r="O78"/>
  <c r="N78"/>
  <c r="J78"/>
  <c r="I78"/>
  <c r="E78"/>
  <c r="D78"/>
  <c r="O32"/>
  <c r="Q32"/>
  <c r="Q82" s="1"/>
  <c r="J32"/>
  <c r="L32"/>
  <c r="L82" s="1"/>
  <c r="G32"/>
  <c r="G82" s="1"/>
  <c r="E32"/>
  <c r="O31"/>
  <c r="Q37" i="5"/>
  <c r="N37"/>
  <c r="AF37"/>
  <c r="AC37"/>
  <c r="Z37"/>
  <c r="W37"/>
  <c r="T37"/>
  <c r="K37"/>
  <c r="H37"/>
  <c r="E37"/>
  <c r="B260" i="4"/>
  <c r="S260"/>
  <c r="Q260"/>
  <c r="O260"/>
  <c r="M260"/>
  <c r="K260"/>
  <c r="G260"/>
  <c r="E260"/>
  <c r="C260"/>
  <c r="R215"/>
  <c r="AC215"/>
  <c r="T215"/>
  <c r="P215"/>
  <c r="N215"/>
  <c r="L215"/>
  <c r="J215"/>
  <c r="H215"/>
  <c r="F215"/>
  <c r="D215"/>
  <c r="I161"/>
  <c r="I158"/>
  <c r="B171"/>
  <c r="S171"/>
  <c r="Q171"/>
  <c r="O171"/>
  <c r="M171"/>
  <c r="K171"/>
  <c r="G171"/>
  <c r="E171"/>
  <c r="C171"/>
  <c r="B170"/>
  <c r="R128"/>
  <c r="AC128"/>
  <c r="AC127"/>
  <c r="T128"/>
  <c r="P128"/>
  <c r="N128"/>
  <c r="L128"/>
  <c r="J128"/>
  <c r="H128"/>
  <c r="F128"/>
  <c r="D128"/>
  <c r="AC214"/>
  <c r="I83"/>
  <c r="G83"/>
  <c r="S83"/>
  <c r="O83"/>
  <c r="M83"/>
  <c r="K83"/>
  <c r="E83"/>
  <c r="C83"/>
  <c r="B82"/>
  <c r="Q35"/>
  <c r="Q87" s="1"/>
  <c r="F35"/>
  <c r="T35"/>
  <c r="P35"/>
  <c r="N35"/>
  <c r="L35"/>
  <c r="J35"/>
  <c r="H35"/>
  <c r="D35"/>
  <c r="C79" i="3"/>
  <c r="B79"/>
  <c r="D79"/>
  <c r="H79"/>
  <c r="I79"/>
  <c r="M79"/>
  <c r="N79"/>
  <c r="O33"/>
  <c r="P33"/>
  <c r="J33"/>
  <c r="K33"/>
  <c r="K83" s="1"/>
  <c r="E33"/>
  <c r="F33"/>
  <c r="F83" s="1"/>
  <c r="C295" i="23"/>
  <c r="D295"/>
  <c r="E295"/>
  <c r="F295"/>
  <c r="H270"/>
  <c r="G270"/>
  <c r="F270"/>
  <c r="E270"/>
  <c r="D270"/>
  <c r="C270"/>
  <c r="H244"/>
  <c r="G244"/>
  <c r="F244"/>
  <c r="E244"/>
  <c r="D244"/>
  <c r="C244"/>
  <c r="H192"/>
  <c r="G192"/>
  <c r="F192"/>
  <c r="E192"/>
  <c r="D192"/>
  <c r="C192"/>
  <c r="F149"/>
  <c r="E149"/>
  <c r="D149"/>
  <c r="C149"/>
  <c r="H106"/>
  <c r="G106"/>
  <c r="F106"/>
  <c r="E106"/>
  <c r="D106"/>
  <c r="C106"/>
  <c r="D39"/>
  <c r="G40"/>
  <c r="F40"/>
  <c r="E40"/>
  <c r="C40"/>
  <c r="D486" i="27"/>
  <c r="E486"/>
  <c r="F486"/>
  <c r="G486"/>
  <c r="H438"/>
  <c r="H491" s="1"/>
  <c r="D389"/>
  <c r="E389"/>
  <c r="F389"/>
  <c r="G389"/>
  <c r="H394"/>
  <c r="D292"/>
  <c r="E292"/>
  <c r="F292"/>
  <c r="G292"/>
  <c r="H292"/>
  <c r="I244"/>
  <c r="D196"/>
  <c r="H196"/>
  <c r="G196"/>
  <c r="F196"/>
  <c r="E196"/>
  <c r="I148"/>
  <c r="D484"/>
  <c r="E484"/>
  <c r="F484"/>
  <c r="G484"/>
  <c r="D485"/>
  <c r="E485"/>
  <c r="F485"/>
  <c r="G485"/>
  <c r="H39"/>
  <c r="Q38" i="13"/>
  <c r="O38"/>
  <c r="M38"/>
  <c r="K38"/>
  <c r="G38"/>
  <c r="I38"/>
  <c r="F116" i="8"/>
  <c r="G124" i="16"/>
  <c r="G123"/>
  <c r="G122"/>
  <c r="G121"/>
  <c r="G120"/>
  <c r="G119"/>
  <c r="G118"/>
  <c r="G117"/>
  <c r="G116"/>
  <c r="O34" i="36"/>
  <c r="M34"/>
  <c r="K34"/>
  <c r="G34"/>
  <c r="E34"/>
  <c r="C34"/>
  <c r="O11"/>
  <c r="M11"/>
  <c r="K11"/>
  <c r="G11"/>
  <c r="E11"/>
  <c r="C11"/>
  <c r="C10"/>
  <c r="D146" i="20"/>
  <c r="C146"/>
  <c r="J146" s="1"/>
  <c r="D117"/>
  <c r="T117" s="1"/>
  <c r="C117"/>
  <c r="F117" s="1"/>
  <c r="D85"/>
  <c r="C85"/>
  <c r="R85" s="1"/>
  <c r="C84"/>
  <c r="J84" s="1"/>
  <c r="O55"/>
  <c r="M55"/>
  <c r="K55"/>
  <c r="I55"/>
  <c r="G55"/>
  <c r="C55"/>
  <c r="F10"/>
  <c r="H18"/>
  <c r="D19"/>
  <c r="D55" s="1"/>
  <c r="J19"/>
  <c r="N19"/>
  <c r="N217" i="21"/>
  <c r="N214"/>
  <c r="R217"/>
  <c r="S217"/>
  <c r="Q217"/>
  <c r="P217"/>
  <c r="T217" s="1"/>
  <c r="Q216"/>
  <c r="N216"/>
  <c r="N215"/>
  <c r="S216"/>
  <c r="R216"/>
  <c r="P216"/>
  <c r="Q208"/>
  <c r="H217"/>
  <c r="H216"/>
  <c r="E163"/>
  <c r="U163" s="1"/>
  <c r="D163"/>
  <c r="Q163"/>
  <c r="I163"/>
  <c r="E169"/>
  <c r="E162"/>
  <c r="U162" s="1"/>
  <c r="D162"/>
  <c r="O162" s="1"/>
  <c r="S162"/>
  <c r="Q162"/>
  <c r="K162"/>
  <c r="I162"/>
  <c r="G162"/>
  <c r="E122"/>
  <c r="U122"/>
  <c r="D122"/>
  <c r="Q122"/>
  <c r="M122"/>
  <c r="I122"/>
  <c r="G122"/>
  <c r="E121"/>
  <c r="U121" s="1"/>
  <c r="D121"/>
  <c r="S121" s="1"/>
  <c r="I121"/>
  <c r="D120"/>
  <c r="G121"/>
  <c r="O73"/>
  <c r="O72"/>
  <c r="Q31"/>
  <c r="Q27"/>
  <c r="Q73"/>
  <c r="Q29"/>
  <c r="P72"/>
  <c r="N30"/>
  <c r="N26"/>
  <c r="N31"/>
  <c r="N27"/>
  <c r="M72"/>
  <c r="M73"/>
  <c r="L72"/>
  <c r="L73"/>
  <c r="K30"/>
  <c r="K26"/>
  <c r="K31"/>
  <c r="K27"/>
  <c r="J30"/>
  <c r="J26"/>
  <c r="J72"/>
  <c r="J31"/>
  <c r="J27"/>
  <c r="I72"/>
  <c r="I73"/>
  <c r="H72"/>
  <c r="H73"/>
  <c r="G72"/>
  <c r="G73"/>
  <c r="F73"/>
  <c r="F72"/>
  <c r="F71"/>
  <c r="Q30"/>
  <c r="L117" i="20"/>
  <c r="AA43" i="19"/>
  <c r="Y43"/>
  <c r="V43"/>
  <c r="T43"/>
  <c r="Q43"/>
  <c r="O43"/>
  <c r="L43"/>
  <c r="J43"/>
  <c r="G43"/>
  <c r="O66" i="16"/>
  <c r="Q66"/>
  <c r="S66"/>
  <c r="U66"/>
  <c r="L66"/>
  <c r="J66"/>
  <c r="H66"/>
  <c r="F66"/>
  <c r="U27"/>
  <c r="S27"/>
  <c r="Q27"/>
  <c r="O27"/>
  <c r="L27"/>
  <c r="J27"/>
  <c r="H27"/>
  <c r="F27"/>
  <c r="W15" i="14"/>
  <c r="E15"/>
  <c r="Z15"/>
  <c r="T15"/>
  <c r="Q15"/>
  <c r="N15"/>
  <c r="K15"/>
  <c r="H15"/>
  <c r="Q42" i="13"/>
  <c r="O42"/>
  <c r="M42"/>
  <c r="K42"/>
  <c r="I42"/>
  <c r="G42"/>
  <c r="E42"/>
  <c r="D42"/>
  <c r="C42"/>
  <c r="B42"/>
  <c r="P15"/>
  <c r="P46" s="1"/>
  <c r="R15"/>
  <c r="R46" s="1"/>
  <c r="N15"/>
  <c r="N46" s="1"/>
  <c r="L15"/>
  <c r="L46" s="1"/>
  <c r="J15"/>
  <c r="J46" s="1"/>
  <c r="H15"/>
  <c r="H46" s="1"/>
  <c r="F15"/>
  <c r="F46" s="1"/>
  <c r="F10"/>
  <c r="O42" i="35"/>
  <c r="N42"/>
  <c r="J42"/>
  <c r="I42"/>
  <c r="E42"/>
  <c r="D42"/>
  <c r="C42"/>
  <c r="B42"/>
  <c r="Q15"/>
  <c r="Q46" s="1"/>
  <c r="L15"/>
  <c r="L46" s="1"/>
  <c r="G15"/>
  <c r="G46" s="1"/>
  <c r="O15"/>
  <c r="J15"/>
  <c r="E15"/>
  <c r="O84" i="11"/>
  <c r="N84"/>
  <c r="J84"/>
  <c r="I84"/>
  <c r="E84"/>
  <c r="D84"/>
  <c r="B84"/>
  <c r="B83"/>
  <c r="Q35"/>
  <c r="Q88" s="1"/>
  <c r="L35"/>
  <c r="L88" s="1"/>
  <c r="G35"/>
  <c r="G88" s="1"/>
  <c r="O35"/>
  <c r="J35"/>
  <c r="E35"/>
  <c r="O84" i="10"/>
  <c r="N84"/>
  <c r="J84"/>
  <c r="I84"/>
  <c r="E84"/>
  <c r="D84"/>
  <c r="B84"/>
  <c r="O35"/>
  <c r="J35"/>
  <c r="E35"/>
  <c r="O34"/>
  <c r="Q35"/>
  <c r="Q88" s="1"/>
  <c r="L35"/>
  <c r="L88" s="1"/>
  <c r="G35"/>
  <c r="G88" s="1"/>
  <c r="AC40" i="9"/>
  <c r="AF40"/>
  <c r="Z40"/>
  <c r="W40"/>
  <c r="T40"/>
  <c r="Q40"/>
  <c r="N40"/>
  <c r="K40"/>
  <c r="H40"/>
  <c r="E40"/>
  <c r="Q250" i="8"/>
  <c r="O250"/>
  <c r="M250"/>
  <c r="K250"/>
  <c r="E250"/>
  <c r="B250"/>
  <c r="R206"/>
  <c r="T206"/>
  <c r="P206"/>
  <c r="N206"/>
  <c r="L206"/>
  <c r="J206"/>
  <c r="H206"/>
  <c r="F206"/>
  <c r="D206"/>
  <c r="C162"/>
  <c r="S163"/>
  <c r="Q163"/>
  <c r="M163"/>
  <c r="K163"/>
  <c r="E163"/>
  <c r="B163"/>
  <c r="R120"/>
  <c r="T120"/>
  <c r="P120"/>
  <c r="N120"/>
  <c r="J120"/>
  <c r="H120"/>
  <c r="L120"/>
  <c r="F120"/>
  <c r="D120"/>
  <c r="Q75"/>
  <c r="O75"/>
  <c r="M75"/>
  <c r="K75"/>
  <c r="I75"/>
  <c r="E75"/>
  <c r="C75"/>
  <c r="B75"/>
  <c r="R31"/>
  <c r="T31"/>
  <c r="P31"/>
  <c r="N31"/>
  <c r="L31"/>
  <c r="J31"/>
  <c r="H31"/>
  <c r="F31"/>
  <c r="D31"/>
  <c r="O77" i="7"/>
  <c r="N77"/>
  <c r="J77"/>
  <c r="I77"/>
  <c r="E77"/>
  <c r="D77"/>
  <c r="D76"/>
  <c r="B77"/>
  <c r="B76"/>
  <c r="Q31"/>
  <c r="Q81" s="1"/>
  <c r="L31"/>
  <c r="L81" s="1"/>
  <c r="J31"/>
  <c r="E31"/>
  <c r="E30"/>
  <c r="G31"/>
  <c r="G81" s="1"/>
  <c r="G19"/>
  <c r="Q36" i="5"/>
  <c r="N36"/>
  <c r="N35"/>
  <c r="AC36"/>
  <c r="E36"/>
  <c r="AF36"/>
  <c r="Z36"/>
  <c r="W36"/>
  <c r="T36"/>
  <c r="K36"/>
  <c r="H36"/>
  <c r="Q259" i="4"/>
  <c r="S259"/>
  <c r="O259"/>
  <c r="M259"/>
  <c r="K259"/>
  <c r="G167"/>
  <c r="G161"/>
  <c r="G162"/>
  <c r="G168"/>
  <c r="G170"/>
  <c r="G259"/>
  <c r="G256"/>
  <c r="E259"/>
  <c r="C259"/>
  <c r="B259"/>
  <c r="R214"/>
  <c r="T214"/>
  <c r="P214"/>
  <c r="N214"/>
  <c r="L214"/>
  <c r="J214"/>
  <c r="H214"/>
  <c r="F214"/>
  <c r="D214"/>
  <c r="O170"/>
  <c r="Q170"/>
  <c r="S170"/>
  <c r="M170"/>
  <c r="K170"/>
  <c r="E169"/>
  <c r="E170"/>
  <c r="C170"/>
  <c r="R127"/>
  <c r="T127"/>
  <c r="P127"/>
  <c r="N127"/>
  <c r="L127"/>
  <c r="J127"/>
  <c r="H127"/>
  <c r="F127"/>
  <c r="D127"/>
  <c r="S82"/>
  <c r="Q82"/>
  <c r="O82"/>
  <c r="M82"/>
  <c r="K82"/>
  <c r="I81"/>
  <c r="I82"/>
  <c r="G82"/>
  <c r="E82"/>
  <c r="C82"/>
  <c r="B81"/>
  <c r="R34"/>
  <c r="D34"/>
  <c r="F34"/>
  <c r="H34"/>
  <c r="J34"/>
  <c r="L34"/>
  <c r="N34"/>
  <c r="P34"/>
  <c r="T34"/>
  <c r="N78" i="3"/>
  <c r="M78"/>
  <c r="I78"/>
  <c r="H78"/>
  <c r="D78"/>
  <c r="C78"/>
  <c r="B78"/>
  <c r="C77"/>
  <c r="B77"/>
  <c r="O32"/>
  <c r="P32"/>
  <c r="P82" s="1"/>
  <c r="J32"/>
  <c r="K32"/>
  <c r="K82" s="1"/>
  <c r="E32"/>
  <c r="F32"/>
  <c r="F82" s="1"/>
  <c r="P31"/>
  <c r="Q31" s="1"/>
  <c r="D37" i="23"/>
  <c r="D38"/>
  <c r="F32" i="34"/>
  <c r="D36"/>
  <c r="D37"/>
  <c r="F37"/>
  <c r="H437" i="27"/>
  <c r="G388"/>
  <c r="F388"/>
  <c r="E388"/>
  <c r="D388"/>
  <c r="D387"/>
  <c r="H291"/>
  <c r="G291"/>
  <c r="F291"/>
  <c r="E291"/>
  <c r="D291"/>
  <c r="D290"/>
  <c r="I243"/>
  <c r="H195"/>
  <c r="G195"/>
  <c r="F195"/>
  <c r="E195"/>
  <c r="D195"/>
  <c r="I147"/>
  <c r="H38"/>
  <c r="E37"/>
  <c r="E35" i="30"/>
  <c r="F35"/>
  <c r="I35"/>
  <c r="H35"/>
  <c r="L35"/>
  <c r="K35"/>
  <c r="L34"/>
  <c r="K34"/>
  <c r="I34"/>
  <c r="H34"/>
  <c r="F34"/>
  <c r="F33"/>
  <c r="E34"/>
  <c r="E33"/>
  <c r="O33" i="36"/>
  <c r="O32"/>
  <c r="O31"/>
  <c r="O30"/>
  <c r="O29"/>
  <c r="M33"/>
  <c r="M32"/>
  <c r="M31"/>
  <c r="M30"/>
  <c r="M29"/>
  <c r="K33"/>
  <c r="K32"/>
  <c r="K31"/>
  <c r="K30"/>
  <c r="K29"/>
  <c r="G33"/>
  <c r="G32"/>
  <c r="G31"/>
  <c r="G30"/>
  <c r="G29"/>
  <c r="E33"/>
  <c r="E32"/>
  <c r="E31"/>
  <c r="E30"/>
  <c r="E29"/>
  <c r="C33"/>
  <c r="C31"/>
  <c r="C30"/>
  <c r="C29"/>
  <c r="O10"/>
  <c r="O9"/>
  <c r="O8"/>
  <c r="O7"/>
  <c r="O6"/>
  <c r="M10"/>
  <c r="M9"/>
  <c r="M8"/>
  <c r="M7"/>
  <c r="M6"/>
  <c r="K10"/>
  <c r="K9"/>
  <c r="K8"/>
  <c r="K7"/>
  <c r="K6"/>
  <c r="G10"/>
  <c r="G9"/>
  <c r="G8"/>
  <c r="G7"/>
  <c r="G6"/>
  <c r="E10"/>
  <c r="E9"/>
  <c r="E8"/>
  <c r="E7"/>
  <c r="E6"/>
  <c r="C9"/>
  <c r="C8"/>
  <c r="C7"/>
  <c r="C6"/>
  <c r="N13" i="14"/>
  <c r="E40" i="35"/>
  <c r="R14" i="13"/>
  <c r="P14"/>
  <c r="N14"/>
  <c r="L14"/>
  <c r="J14"/>
  <c r="H14"/>
  <c r="F14"/>
  <c r="P13"/>
  <c r="R13"/>
  <c r="N13"/>
  <c r="L13"/>
  <c r="L44" s="1"/>
  <c r="J13"/>
  <c r="H13"/>
  <c r="F13"/>
  <c r="Z14" i="14"/>
  <c r="Z13"/>
  <c r="W14"/>
  <c r="W13"/>
  <c r="T14"/>
  <c r="T13"/>
  <c r="Q14"/>
  <c r="Q13"/>
  <c r="N14"/>
  <c r="K14"/>
  <c r="K13"/>
  <c r="H13"/>
  <c r="H14"/>
  <c r="E13"/>
  <c r="E14"/>
  <c r="B40" i="13"/>
  <c r="C40"/>
  <c r="D40"/>
  <c r="E40"/>
  <c r="G40"/>
  <c r="I40"/>
  <c r="K40"/>
  <c r="M40"/>
  <c r="O40"/>
  <c r="B41"/>
  <c r="C41"/>
  <c r="D41"/>
  <c r="E41"/>
  <c r="G41"/>
  <c r="I41"/>
  <c r="K41"/>
  <c r="M41"/>
  <c r="O41"/>
  <c r="Q41"/>
  <c r="O41" i="35"/>
  <c r="N41"/>
  <c r="J41"/>
  <c r="I41"/>
  <c r="D41"/>
  <c r="C41"/>
  <c r="B41"/>
  <c r="O40"/>
  <c r="N40"/>
  <c r="J40"/>
  <c r="I40"/>
  <c r="D40"/>
  <c r="C40"/>
  <c r="B40"/>
  <c r="J13"/>
  <c r="L13"/>
  <c r="O13"/>
  <c r="Q13"/>
  <c r="J14"/>
  <c r="L14"/>
  <c r="O14"/>
  <c r="Q14"/>
  <c r="E13"/>
  <c r="E14"/>
  <c r="G13"/>
  <c r="G14"/>
  <c r="F42" i="19"/>
  <c r="G42" s="1"/>
  <c r="W42"/>
  <c r="D42"/>
  <c r="E42" s="1"/>
  <c r="R42"/>
  <c r="T42" s="1"/>
  <c r="M42"/>
  <c r="H42"/>
  <c r="F65" i="16"/>
  <c r="H65"/>
  <c r="J65"/>
  <c r="L65"/>
  <c r="O65"/>
  <c r="Q65"/>
  <c r="U65"/>
  <c r="U26"/>
  <c r="O26"/>
  <c r="Q26"/>
  <c r="L26"/>
  <c r="J26"/>
  <c r="H26"/>
  <c r="F26"/>
  <c r="O83" i="11"/>
  <c r="N83"/>
  <c r="J83"/>
  <c r="I83"/>
  <c r="E83"/>
  <c r="D83"/>
  <c r="O34"/>
  <c r="J34"/>
  <c r="E34"/>
  <c r="G34"/>
  <c r="L34"/>
  <c r="Q34"/>
  <c r="O83" i="10"/>
  <c r="O82"/>
  <c r="N83"/>
  <c r="J83"/>
  <c r="I83"/>
  <c r="E83"/>
  <c r="D83"/>
  <c r="B83"/>
  <c r="J34"/>
  <c r="Q34"/>
  <c r="L34"/>
  <c r="G34"/>
  <c r="E34"/>
  <c r="S65" i="16"/>
  <c r="S26"/>
  <c r="AF39" i="9"/>
  <c r="AC39"/>
  <c r="Z39"/>
  <c r="W39"/>
  <c r="T39"/>
  <c r="Q39"/>
  <c r="N39"/>
  <c r="K39"/>
  <c r="H39"/>
  <c r="E39"/>
  <c r="Q247" i="8"/>
  <c r="B249"/>
  <c r="C249"/>
  <c r="E249"/>
  <c r="K249"/>
  <c r="M249"/>
  <c r="O249"/>
  <c r="Q249"/>
  <c r="S249"/>
  <c r="R205"/>
  <c r="T205"/>
  <c r="P205"/>
  <c r="N205"/>
  <c r="L205"/>
  <c r="J205"/>
  <c r="H205"/>
  <c r="F205"/>
  <c r="D205"/>
  <c r="E159"/>
  <c r="B162"/>
  <c r="E162"/>
  <c r="K162"/>
  <c r="M162"/>
  <c r="O162"/>
  <c r="Q162"/>
  <c r="R119"/>
  <c r="T119"/>
  <c r="P119"/>
  <c r="N119"/>
  <c r="L119"/>
  <c r="J119"/>
  <c r="H119"/>
  <c r="F119"/>
  <c r="D119"/>
  <c r="C74"/>
  <c r="E74"/>
  <c r="I74"/>
  <c r="K74"/>
  <c r="M74"/>
  <c r="Q74"/>
  <c r="O74"/>
  <c r="O73"/>
  <c r="B74"/>
  <c r="R30"/>
  <c r="T30"/>
  <c r="P30"/>
  <c r="N30"/>
  <c r="L30"/>
  <c r="J30"/>
  <c r="H30"/>
  <c r="F30"/>
  <c r="D30"/>
  <c r="J76" i="7"/>
  <c r="J73"/>
  <c r="O76"/>
  <c r="N76"/>
  <c r="I76"/>
  <c r="E76"/>
  <c r="O30"/>
  <c r="J30"/>
  <c r="Q30"/>
  <c r="L30"/>
  <c r="G30"/>
  <c r="G80" s="1"/>
  <c r="AC35" i="5"/>
  <c r="AK35"/>
  <c r="AF35"/>
  <c r="Z35"/>
  <c r="W35"/>
  <c r="T35"/>
  <c r="Q35"/>
  <c r="K35"/>
  <c r="H35"/>
  <c r="E35"/>
  <c r="E256" i="4"/>
  <c r="B258"/>
  <c r="C258"/>
  <c r="E258"/>
  <c r="K258"/>
  <c r="M258"/>
  <c r="O258"/>
  <c r="Q258"/>
  <c r="S258"/>
  <c r="AC125"/>
  <c r="AC126"/>
  <c r="AC213"/>
  <c r="R213"/>
  <c r="T213"/>
  <c r="P213"/>
  <c r="N213"/>
  <c r="L213"/>
  <c r="J213"/>
  <c r="H213"/>
  <c r="F213"/>
  <c r="D213"/>
  <c r="M169"/>
  <c r="S169"/>
  <c r="B169"/>
  <c r="C169"/>
  <c r="K169"/>
  <c r="O169"/>
  <c r="Q169"/>
  <c r="F120"/>
  <c r="R126"/>
  <c r="T126"/>
  <c r="P126"/>
  <c r="N126"/>
  <c r="L126"/>
  <c r="J126"/>
  <c r="H126"/>
  <c r="F126"/>
  <c r="D126"/>
  <c r="G81"/>
  <c r="S81"/>
  <c r="M80"/>
  <c r="M81"/>
  <c r="C81"/>
  <c r="E81"/>
  <c r="K81"/>
  <c r="O81"/>
  <c r="Q81"/>
  <c r="R33"/>
  <c r="T33"/>
  <c r="P33"/>
  <c r="N33"/>
  <c r="L33"/>
  <c r="J33"/>
  <c r="H33"/>
  <c r="F33"/>
  <c r="D33"/>
  <c r="D77" i="3"/>
  <c r="H77"/>
  <c r="I77"/>
  <c r="M77"/>
  <c r="N77"/>
  <c r="O31"/>
  <c r="J31"/>
  <c r="K31"/>
  <c r="E31"/>
  <c r="F31"/>
  <c r="F36" i="34"/>
  <c r="L31" i="3"/>
  <c r="H436" i="27"/>
  <c r="F387"/>
  <c r="G387"/>
  <c r="E387"/>
  <c r="H339"/>
  <c r="G290"/>
  <c r="H290"/>
  <c r="F290"/>
  <c r="E290"/>
  <c r="I242"/>
  <c r="H194"/>
  <c r="G194"/>
  <c r="F194"/>
  <c r="H192"/>
  <c r="G192"/>
  <c r="I146"/>
  <c r="H37"/>
  <c r="S17" i="21"/>
  <c r="R17"/>
  <c r="P17"/>
  <c r="O17"/>
  <c r="M17"/>
  <c r="M59" s="1"/>
  <c r="L17"/>
  <c r="I17"/>
  <c r="H17"/>
  <c r="G17"/>
  <c r="K17" s="1"/>
  <c r="F17"/>
  <c r="J17" s="1"/>
  <c r="L68"/>
  <c r="O71"/>
  <c r="P70"/>
  <c r="O70"/>
  <c r="O69"/>
  <c r="G71"/>
  <c r="H71"/>
  <c r="I71"/>
  <c r="L71"/>
  <c r="M71"/>
  <c r="T108"/>
  <c r="R108"/>
  <c r="P108"/>
  <c r="N108"/>
  <c r="L108"/>
  <c r="J108"/>
  <c r="H108"/>
  <c r="F108"/>
  <c r="U148"/>
  <c r="Q148"/>
  <c r="M148"/>
  <c r="I148"/>
  <c r="G148"/>
  <c r="T149"/>
  <c r="P149"/>
  <c r="L149"/>
  <c r="H149"/>
  <c r="R149"/>
  <c r="N149"/>
  <c r="J149"/>
  <c r="F149"/>
  <c r="J203"/>
  <c r="M203"/>
  <c r="L203"/>
  <c r="K203"/>
  <c r="E203"/>
  <c r="F203"/>
  <c r="G203"/>
  <c r="D203"/>
  <c r="S215"/>
  <c r="R215"/>
  <c r="Q215"/>
  <c r="P215"/>
  <c r="T215" s="1"/>
  <c r="E160"/>
  <c r="E161"/>
  <c r="Q161" s="1"/>
  <c r="D161"/>
  <c r="D149" s="1"/>
  <c r="S160"/>
  <c r="S159"/>
  <c r="S158"/>
  <c r="S157"/>
  <c r="S156"/>
  <c r="S155"/>
  <c r="S154"/>
  <c r="N29"/>
  <c r="K29"/>
  <c r="J29"/>
  <c r="E120"/>
  <c r="E108" s="1"/>
  <c r="K28"/>
  <c r="K70" s="1"/>
  <c r="H97" i="22"/>
  <c r="G97"/>
  <c r="F97"/>
  <c r="H91"/>
  <c r="H95"/>
  <c r="F40"/>
  <c r="H96"/>
  <c r="F96"/>
  <c r="G96"/>
  <c r="R144" i="20"/>
  <c r="D145"/>
  <c r="P145" s="1"/>
  <c r="C145"/>
  <c r="D116"/>
  <c r="C116"/>
  <c r="R116" s="1"/>
  <c r="J83"/>
  <c r="D84"/>
  <c r="L84" s="1"/>
  <c r="N84"/>
  <c r="L33" i="30"/>
  <c r="I33"/>
  <c r="K33"/>
  <c r="H33"/>
  <c r="E31"/>
  <c r="L145" i="20"/>
  <c r="D108" i="21"/>
  <c r="S120"/>
  <c r="M120"/>
  <c r="U120"/>
  <c r="G161"/>
  <c r="O161"/>
  <c r="M161"/>
  <c r="U161"/>
  <c r="Q17"/>
  <c r="I120"/>
  <c r="Q120"/>
  <c r="K161"/>
  <c r="S161"/>
  <c r="I161"/>
  <c r="F35" i="34"/>
  <c r="D35"/>
  <c r="C54" i="20"/>
  <c r="D54"/>
  <c r="E54"/>
  <c r="G54"/>
  <c r="I54"/>
  <c r="K54"/>
  <c r="M54"/>
  <c r="O54"/>
  <c r="N18"/>
  <c r="P18"/>
  <c r="L18"/>
  <c r="J18"/>
  <c r="F18"/>
  <c r="F17"/>
  <c r="D41" i="19"/>
  <c r="E41" s="1"/>
  <c r="F41"/>
  <c r="G41" s="1"/>
  <c r="H41"/>
  <c r="J41" s="1"/>
  <c r="M41"/>
  <c r="O41" s="1"/>
  <c r="R41"/>
  <c r="T41" s="1"/>
  <c r="W41"/>
  <c r="Y41" s="1"/>
  <c r="M35" i="18"/>
  <c r="M34"/>
  <c r="M33"/>
  <c r="M32"/>
  <c r="M31"/>
  <c r="M30"/>
  <c r="K28"/>
  <c r="L35" s="1"/>
  <c r="I28"/>
  <c r="J30" s="1"/>
  <c r="G28"/>
  <c r="H35" s="1"/>
  <c r="E28"/>
  <c r="F35" s="1"/>
  <c r="L50" i="17"/>
  <c r="M33" s="1"/>
  <c r="L21"/>
  <c r="M17" s="1"/>
  <c r="D64" i="16"/>
  <c r="F64" s="1"/>
  <c r="M64"/>
  <c r="Q64" s="1"/>
  <c r="M25"/>
  <c r="U25" s="1"/>
  <c r="D25"/>
  <c r="F25" s="1"/>
  <c r="E39" i="35"/>
  <c r="H38" i="9"/>
  <c r="AF38"/>
  <c r="AC38"/>
  <c r="Z38"/>
  <c r="W38"/>
  <c r="T38"/>
  <c r="Q38"/>
  <c r="N38"/>
  <c r="K38"/>
  <c r="E38"/>
  <c r="S248" i="8"/>
  <c r="C248"/>
  <c r="B248"/>
  <c r="E248"/>
  <c r="K248"/>
  <c r="M248"/>
  <c r="O248"/>
  <c r="Q248"/>
  <c r="T204"/>
  <c r="R204"/>
  <c r="P204"/>
  <c r="N204"/>
  <c r="L204"/>
  <c r="J204"/>
  <c r="H204"/>
  <c r="F204"/>
  <c r="D204"/>
  <c r="M161"/>
  <c r="B161"/>
  <c r="E161"/>
  <c r="K161"/>
  <c r="O161"/>
  <c r="Q161"/>
  <c r="T118"/>
  <c r="R118"/>
  <c r="P118"/>
  <c r="N118"/>
  <c r="L118"/>
  <c r="J118"/>
  <c r="H118"/>
  <c r="F118"/>
  <c r="D118"/>
  <c r="C73"/>
  <c r="B73"/>
  <c r="E73"/>
  <c r="I73"/>
  <c r="K73"/>
  <c r="M73"/>
  <c r="Q73"/>
  <c r="R29"/>
  <c r="T29"/>
  <c r="P29"/>
  <c r="N29"/>
  <c r="L29"/>
  <c r="J29"/>
  <c r="H29"/>
  <c r="F29"/>
  <c r="D29"/>
  <c r="O75" i="7"/>
  <c r="B75"/>
  <c r="D75"/>
  <c r="E75"/>
  <c r="I75"/>
  <c r="J75"/>
  <c r="N75"/>
  <c r="Q29"/>
  <c r="L29"/>
  <c r="G29"/>
  <c r="J29"/>
  <c r="O29"/>
  <c r="E29"/>
  <c r="B82" i="11"/>
  <c r="D82"/>
  <c r="E82"/>
  <c r="I82"/>
  <c r="J82"/>
  <c r="N82"/>
  <c r="O82"/>
  <c r="Q33"/>
  <c r="L33"/>
  <c r="G33"/>
  <c r="O33"/>
  <c r="J33"/>
  <c r="E33"/>
  <c r="J82" i="10"/>
  <c r="N82"/>
  <c r="B82"/>
  <c r="D82"/>
  <c r="E82"/>
  <c r="I82"/>
  <c r="Q33"/>
  <c r="L33"/>
  <c r="O33"/>
  <c r="J33"/>
  <c r="G33"/>
  <c r="E33"/>
  <c r="AC34" i="5"/>
  <c r="Q34"/>
  <c r="N34"/>
  <c r="AF34"/>
  <c r="Z34"/>
  <c r="W34"/>
  <c r="T34"/>
  <c r="K34"/>
  <c r="H34"/>
  <c r="E34"/>
  <c r="S257" i="4"/>
  <c r="B257"/>
  <c r="C257"/>
  <c r="E257"/>
  <c r="K257"/>
  <c r="M257"/>
  <c r="O257"/>
  <c r="Q257"/>
  <c r="R212"/>
  <c r="T212"/>
  <c r="P212"/>
  <c r="N212"/>
  <c r="L212"/>
  <c r="J212"/>
  <c r="H212"/>
  <c r="F212"/>
  <c r="D212"/>
  <c r="K168"/>
  <c r="B168"/>
  <c r="C168"/>
  <c r="E168"/>
  <c r="M168"/>
  <c r="O168"/>
  <c r="Q168"/>
  <c r="S168"/>
  <c r="R125"/>
  <c r="T125"/>
  <c r="P125"/>
  <c r="N125"/>
  <c r="L125"/>
  <c r="J125"/>
  <c r="H125"/>
  <c r="F125"/>
  <c r="D125"/>
  <c r="G80"/>
  <c r="O80"/>
  <c r="Q80"/>
  <c r="S80"/>
  <c r="B80"/>
  <c r="C80"/>
  <c r="E80"/>
  <c r="I80"/>
  <c r="K80"/>
  <c r="T32"/>
  <c r="R32"/>
  <c r="P32"/>
  <c r="N32"/>
  <c r="L32"/>
  <c r="J32"/>
  <c r="H32"/>
  <c r="F32"/>
  <c r="D32"/>
  <c r="D76" i="3"/>
  <c r="N76"/>
  <c r="M76"/>
  <c r="I76"/>
  <c r="H76"/>
  <c r="C76"/>
  <c r="B76"/>
  <c r="O30"/>
  <c r="P30"/>
  <c r="Q30" s="1"/>
  <c r="J30"/>
  <c r="K30"/>
  <c r="E30"/>
  <c r="F30"/>
  <c r="M46" i="17"/>
  <c r="M38"/>
  <c r="V41" i="19"/>
  <c r="F31" i="18"/>
  <c r="J34"/>
  <c r="J31"/>
  <c r="F34"/>
  <c r="E8" i="28"/>
  <c r="E13"/>
  <c r="D35"/>
  <c r="C30"/>
  <c r="C129"/>
  <c r="F129"/>
  <c r="G128"/>
  <c r="H128"/>
  <c r="D128"/>
  <c r="E128"/>
  <c r="E94"/>
  <c r="D94"/>
  <c r="H94"/>
  <c r="G94"/>
  <c r="F95"/>
  <c r="G95" s="1"/>
  <c r="C95"/>
  <c r="D95" s="1"/>
  <c r="E33"/>
  <c r="E34"/>
  <c r="C35"/>
  <c r="E35" s="1"/>
  <c r="D121" i="29"/>
  <c r="E121"/>
  <c r="H120"/>
  <c r="H121"/>
  <c r="G120"/>
  <c r="G121"/>
  <c r="F122"/>
  <c r="C122"/>
  <c r="E122" s="1"/>
  <c r="H90"/>
  <c r="G90"/>
  <c r="E90"/>
  <c r="D90"/>
  <c r="F91"/>
  <c r="G91" s="1"/>
  <c r="C91"/>
  <c r="D91" s="1"/>
  <c r="G25"/>
  <c r="H25" s="1"/>
  <c r="E27"/>
  <c r="D28"/>
  <c r="G28" s="1"/>
  <c r="D23"/>
  <c r="G23"/>
  <c r="W12" i="14"/>
  <c r="Z12"/>
  <c r="T12"/>
  <c r="Q12"/>
  <c r="N12"/>
  <c r="K12"/>
  <c r="H12"/>
  <c r="E12"/>
  <c r="D39" i="13"/>
  <c r="I39"/>
  <c r="Q39"/>
  <c r="B39"/>
  <c r="C39"/>
  <c r="E39"/>
  <c r="G39"/>
  <c r="K39"/>
  <c r="M39"/>
  <c r="O39"/>
  <c r="P12"/>
  <c r="H12"/>
  <c r="R12"/>
  <c r="R43" s="1"/>
  <c r="N12"/>
  <c r="N43" s="1"/>
  <c r="L12"/>
  <c r="J12"/>
  <c r="F12"/>
  <c r="O39" i="35"/>
  <c r="O12"/>
  <c r="J12"/>
  <c r="Q12"/>
  <c r="Q43" s="1"/>
  <c r="L12"/>
  <c r="G12"/>
  <c r="E12"/>
  <c r="B39"/>
  <c r="C39"/>
  <c r="D39"/>
  <c r="I39"/>
  <c r="J39"/>
  <c r="N39"/>
  <c r="F385" i="27"/>
  <c r="G385"/>
  <c r="E385"/>
  <c r="D385"/>
  <c r="G481"/>
  <c r="F481"/>
  <c r="E481"/>
  <c r="D481"/>
  <c r="D482"/>
  <c r="D425"/>
  <c r="G430"/>
  <c r="G425"/>
  <c r="F435"/>
  <c r="F488" s="1"/>
  <c r="G435"/>
  <c r="G488" s="1"/>
  <c r="H434"/>
  <c r="H36"/>
  <c r="G288"/>
  <c r="D288"/>
  <c r="H288"/>
  <c r="F288"/>
  <c r="E288"/>
  <c r="F241"/>
  <c r="I240"/>
  <c r="D192"/>
  <c r="E192"/>
  <c r="F192"/>
  <c r="E145"/>
  <c r="E198" s="1"/>
  <c r="I144"/>
  <c r="G482"/>
  <c r="F482"/>
  <c r="E482"/>
  <c r="E435"/>
  <c r="E488" s="1"/>
  <c r="D435"/>
  <c r="G338"/>
  <c r="F338"/>
  <c r="E338"/>
  <c r="D338"/>
  <c r="H337"/>
  <c r="H241"/>
  <c r="G241"/>
  <c r="G294" s="1"/>
  <c r="E241"/>
  <c r="E294" s="1"/>
  <c r="H145"/>
  <c r="G145"/>
  <c r="F145"/>
  <c r="F198" s="1"/>
  <c r="D145"/>
  <c r="D198" s="1"/>
  <c r="F33" i="34"/>
  <c r="F34"/>
  <c r="H119" i="29"/>
  <c r="E120"/>
  <c r="E119"/>
  <c r="G119"/>
  <c r="D119"/>
  <c r="D120"/>
  <c r="D118"/>
  <c r="H89"/>
  <c r="H88"/>
  <c r="E89"/>
  <c r="E88"/>
  <c r="G88"/>
  <c r="G89"/>
  <c r="G87"/>
  <c r="D88"/>
  <c r="D89"/>
  <c r="D87"/>
  <c r="E26"/>
  <c r="E25"/>
  <c r="G19"/>
  <c r="H93" i="28"/>
  <c r="H92"/>
  <c r="G93"/>
  <c r="G92"/>
  <c r="E93"/>
  <c r="E91"/>
  <c r="E92"/>
  <c r="D91"/>
  <c r="D92"/>
  <c r="D93"/>
  <c r="E125"/>
  <c r="E126"/>
  <c r="E127"/>
  <c r="H127"/>
  <c r="H126"/>
  <c r="H125"/>
  <c r="G126"/>
  <c r="G127"/>
  <c r="G125"/>
  <c r="D126"/>
  <c r="D127"/>
  <c r="D125"/>
  <c r="G122"/>
  <c r="E32"/>
  <c r="L31" i="30"/>
  <c r="K31"/>
  <c r="F31"/>
  <c r="H31"/>
  <c r="I31"/>
  <c r="H30"/>
  <c r="I30"/>
  <c r="K30"/>
  <c r="L30"/>
  <c r="F30"/>
  <c r="E30"/>
  <c r="J27"/>
  <c r="D27"/>
  <c r="E32" s="1"/>
  <c r="W11" i="14"/>
  <c r="Z11"/>
  <c r="T11"/>
  <c r="Q11"/>
  <c r="N11"/>
  <c r="K11"/>
  <c r="H11"/>
  <c r="E11"/>
  <c r="B38" i="13"/>
  <c r="C38"/>
  <c r="D38"/>
  <c r="E38"/>
  <c r="P11"/>
  <c r="H11"/>
  <c r="R11"/>
  <c r="N11"/>
  <c r="L11"/>
  <c r="J11"/>
  <c r="F11"/>
  <c r="J38" i="35"/>
  <c r="E38"/>
  <c r="D38"/>
  <c r="B38"/>
  <c r="C38"/>
  <c r="I38"/>
  <c r="N38"/>
  <c r="O38"/>
  <c r="O11"/>
  <c r="J11"/>
  <c r="E11"/>
  <c r="L11"/>
  <c r="Q11"/>
  <c r="G11"/>
  <c r="D34" i="34"/>
  <c r="D384" i="27"/>
  <c r="D480"/>
  <c r="G480"/>
  <c r="F480"/>
  <c r="E480"/>
  <c r="D479"/>
  <c r="G479"/>
  <c r="F479"/>
  <c r="E479"/>
  <c r="E425"/>
  <c r="E473" s="1"/>
  <c r="F430"/>
  <c r="F483" s="1"/>
  <c r="H431"/>
  <c r="H433"/>
  <c r="H432"/>
  <c r="H485" s="1"/>
  <c r="E384"/>
  <c r="F384"/>
  <c r="G384"/>
  <c r="G382"/>
  <c r="E383"/>
  <c r="F383"/>
  <c r="G383"/>
  <c r="D383"/>
  <c r="D333"/>
  <c r="D328"/>
  <c r="H329"/>
  <c r="H330"/>
  <c r="H336"/>
  <c r="H389" s="1"/>
  <c r="H334"/>
  <c r="H335"/>
  <c r="H388" s="1"/>
  <c r="H331"/>
  <c r="E287"/>
  <c r="F287"/>
  <c r="G287"/>
  <c r="H287"/>
  <c r="E286"/>
  <c r="F286"/>
  <c r="G286"/>
  <c r="H286"/>
  <c r="D287"/>
  <c r="D286"/>
  <c r="D285"/>
  <c r="F191"/>
  <c r="E191"/>
  <c r="G191"/>
  <c r="H191"/>
  <c r="F190"/>
  <c r="E190"/>
  <c r="G190"/>
  <c r="H190"/>
  <c r="D189"/>
  <c r="D190"/>
  <c r="D191"/>
  <c r="I239"/>
  <c r="D35" s="1"/>
  <c r="I142"/>
  <c r="I143"/>
  <c r="C35" s="1"/>
  <c r="I238"/>
  <c r="H35"/>
  <c r="J31"/>
  <c r="I31"/>
  <c r="H34"/>
  <c r="F290" i="23"/>
  <c r="E290"/>
  <c r="D290"/>
  <c r="C290"/>
  <c r="C265"/>
  <c r="H265"/>
  <c r="G265"/>
  <c r="F265"/>
  <c r="E265"/>
  <c r="D265"/>
  <c r="H239"/>
  <c r="G239"/>
  <c r="F239"/>
  <c r="E239"/>
  <c r="D239"/>
  <c r="C239"/>
  <c r="H187"/>
  <c r="G187"/>
  <c r="F187"/>
  <c r="E187"/>
  <c r="D187"/>
  <c r="C187"/>
  <c r="F144"/>
  <c r="E144"/>
  <c r="D144"/>
  <c r="C144"/>
  <c r="H101"/>
  <c r="G101"/>
  <c r="F101"/>
  <c r="E101"/>
  <c r="D101"/>
  <c r="C101"/>
  <c r="E35"/>
  <c r="C33"/>
  <c r="D33" s="1"/>
  <c r="C34"/>
  <c r="D36" s="1"/>
  <c r="G35"/>
  <c r="F35"/>
  <c r="F39" i="22"/>
  <c r="F38"/>
  <c r="E37" i="19"/>
  <c r="F38"/>
  <c r="G38" s="1"/>
  <c r="F39"/>
  <c r="G39" s="1"/>
  <c r="F40"/>
  <c r="G40" s="1"/>
  <c r="D39"/>
  <c r="E39" s="1"/>
  <c r="D40"/>
  <c r="E40" s="1"/>
  <c r="D38"/>
  <c r="E38" s="1"/>
  <c r="W40"/>
  <c r="Y40" s="1"/>
  <c r="W39"/>
  <c r="AA39" s="1"/>
  <c r="W38"/>
  <c r="Y38" s="1"/>
  <c r="R40"/>
  <c r="R39"/>
  <c r="T39" s="1"/>
  <c r="R38"/>
  <c r="M40"/>
  <c r="O40" s="1"/>
  <c r="M39"/>
  <c r="O39" s="1"/>
  <c r="M38"/>
  <c r="O38" s="1"/>
  <c r="H38"/>
  <c r="J38" s="1"/>
  <c r="H39"/>
  <c r="J39" s="1"/>
  <c r="H40"/>
  <c r="J40" s="1"/>
  <c r="F63" i="16"/>
  <c r="H63"/>
  <c r="J63"/>
  <c r="L63"/>
  <c r="O63"/>
  <c r="Q63"/>
  <c r="S63"/>
  <c r="U63"/>
  <c r="F24"/>
  <c r="H24"/>
  <c r="J24"/>
  <c r="L24"/>
  <c r="O24"/>
  <c r="Q24"/>
  <c r="S24"/>
  <c r="U24"/>
  <c r="K35" i="9"/>
  <c r="AF37"/>
  <c r="AC37"/>
  <c r="Z37"/>
  <c r="W37"/>
  <c r="T37"/>
  <c r="Q37"/>
  <c r="N37"/>
  <c r="K37"/>
  <c r="H37"/>
  <c r="E35"/>
  <c r="E37"/>
  <c r="E36"/>
  <c r="AF36"/>
  <c r="AC36"/>
  <c r="Z36"/>
  <c r="W36"/>
  <c r="T36"/>
  <c r="Q36"/>
  <c r="N36"/>
  <c r="K36"/>
  <c r="H36"/>
  <c r="S246" i="8"/>
  <c r="O247"/>
  <c r="E245"/>
  <c r="B245"/>
  <c r="C244"/>
  <c r="B158"/>
  <c r="B160"/>
  <c r="S158"/>
  <c r="S160"/>
  <c r="Q159"/>
  <c r="Q160"/>
  <c r="O159"/>
  <c r="O160"/>
  <c r="M158"/>
  <c r="K159"/>
  <c r="K160"/>
  <c r="E160"/>
  <c r="K158"/>
  <c r="Q158"/>
  <c r="O158"/>
  <c r="E158"/>
  <c r="C156"/>
  <c r="B157"/>
  <c r="B159"/>
  <c r="S71"/>
  <c r="S72"/>
  <c r="S70"/>
  <c r="Q71"/>
  <c r="Q72"/>
  <c r="Q70"/>
  <c r="O71"/>
  <c r="O72"/>
  <c r="O70"/>
  <c r="M71"/>
  <c r="M72"/>
  <c r="M70"/>
  <c r="K71"/>
  <c r="K72"/>
  <c r="K70"/>
  <c r="I71"/>
  <c r="I72"/>
  <c r="I70"/>
  <c r="E72"/>
  <c r="E71"/>
  <c r="E70"/>
  <c r="E69"/>
  <c r="C71"/>
  <c r="C72"/>
  <c r="C70"/>
  <c r="C69"/>
  <c r="B69"/>
  <c r="B70"/>
  <c r="B71"/>
  <c r="B72"/>
  <c r="B247"/>
  <c r="E247"/>
  <c r="K247"/>
  <c r="M247"/>
  <c r="D203"/>
  <c r="F203"/>
  <c r="H203"/>
  <c r="J203"/>
  <c r="L203"/>
  <c r="N203"/>
  <c r="P203"/>
  <c r="R203"/>
  <c r="T203"/>
  <c r="T116"/>
  <c r="R116"/>
  <c r="P116"/>
  <c r="N116"/>
  <c r="L116"/>
  <c r="J116"/>
  <c r="H116"/>
  <c r="D116"/>
  <c r="T115"/>
  <c r="R115"/>
  <c r="P115"/>
  <c r="N115"/>
  <c r="L115"/>
  <c r="J115"/>
  <c r="H115"/>
  <c r="F115"/>
  <c r="D115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O74" i="7"/>
  <c r="O73"/>
  <c r="N74"/>
  <c r="N73"/>
  <c r="J74"/>
  <c r="I74"/>
  <c r="I73"/>
  <c r="E74"/>
  <c r="E73"/>
  <c r="D74"/>
  <c r="D73"/>
  <c r="B74"/>
  <c r="B73"/>
  <c r="B72"/>
  <c r="B71"/>
  <c r="Q28"/>
  <c r="Q78" s="1"/>
  <c r="O28"/>
  <c r="L28"/>
  <c r="J28"/>
  <c r="G28"/>
  <c r="E28"/>
  <c r="Q27"/>
  <c r="O27"/>
  <c r="L27"/>
  <c r="L77" s="1"/>
  <c r="J27"/>
  <c r="G27"/>
  <c r="G77" s="1"/>
  <c r="E27"/>
  <c r="D81" i="10"/>
  <c r="D80"/>
  <c r="B80"/>
  <c r="O80" i="11"/>
  <c r="N80"/>
  <c r="J80"/>
  <c r="I80"/>
  <c r="E80"/>
  <c r="E81"/>
  <c r="D80"/>
  <c r="B80"/>
  <c r="B81"/>
  <c r="D81"/>
  <c r="I81"/>
  <c r="J81"/>
  <c r="N81"/>
  <c r="O81"/>
  <c r="G32"/>
  <c r="Q32"/>
  <c r="L32"/>
  <c r="E32"/>
  <c r="O32"/>
  <c r="J32"/>
  <c r="Q31"/>
  <c r="O31"/>
  <c r="L31"/>
  <c r="J31"/>
  <c r="G31"/>
  <c r="E31"/>
  <c r="N81" i="10"/>
  <c r="O81"/>
  <c r="J81"/>
  <c r="E81"/>
  <c r="I81"/>
  <c r="B81"/>
  <c r="O80"/>
  <c r="N80"/>
  <c r="J80"/>
  <c r="I80"/>
  <c r="I79"/>
  <c r="E80"/>
  <c r="D79"/>
  <c r="B79"/>
  <c r="E32"/>
  <c r="G32"/>
  <c r="J32"/>
  <c r="L32"/>
  <c r="O32"/>
  <c r="Q32"/>
  <c r="Q85" s="1"/>
  <c r="AC33" i="5"/>
  <c r="AF33"/>
  <c r="Z33"/>
  <c r="W33"/>
  <c r="T33"/>
  <c r="K33"/>
  <c r="H33"/>
  <c r="E33"/>
  <c r="I256" i="4"/>
  <c r="B256"/>
  <c r="C256"/>
  <c r="K256"/>
  <c r="M256"/>
  <c r="O256"/>
  <c r="Q256"/>
  <c r="S256"/>
  <c r="D211"/>
  <c r="F211"/>
  <c r="H211"/>
  <c r="J211"/>
  <c r="L211"/>
  <c r="N211"/>
  <c r="P211"/>
  <c r="R211"/>
  <c r="T211"/>
  <c r="O29" i="3"/>
  <c r="P29"/>
  <c r="Q29" s="1"/>
  <c r="S167" i="4"/>
  <c r="B167"/>
  <c r="C167"/>
  <c r="E167"/>
  <c r="K167"/>
  <c r="M167"/>
  <c r="O167"/>
  <c r="Q167"/>
  <c r="D124"/>
  <c r="F124"/>
  <c r="H124"/>
  <c r="J124"/>
  <c r="L124"/>
  <c r="N124"/>
  <c r="P124"/>
  <c r="R124"/>
  <c r="T124"/>
  <c r="S79"/>
  <c r="C79"/>
  <c r="E79"/>
  <c r="G79"/>
  <c r="I79"/>
  <c r="K79"/>
  <c r="M79"/>
  <c r="O79"/>
  <c r="Q79"/>
  <c r="B31"/>
  <c r="P31" s="1"/>
  <c r="J29" i="3"/>
  <c r="K29"/>
  <c r="L29" s="1"/>
  <c r="E29"/>
  <c r="F29"/>
  <c r="G29" s="1"/>
  <c r="B75"/>
  <c r="C75"/>
  <c r="D75"/>
  <c r="H75"/>
  <c r="I75"/>
  <c r="M75"/>
  <c r="N75"/>
  <c r="G95" i="22"/>
  <c r="F95"/>
  <c r="H118" i="29"/>
  <c r="G118"/>
  <c r="E118"/>
  <c r="H87"/>
  <c r="E87"/>
  <c r="D33" i="34"/>
  <c r="S214" i="21"/>
  <c r="R214"/>
  <c r="Q214"/>
  <c r="P214"/>
  <c r="O160"/>
  <c r="Q160"/>
  <c r="M160"/>
  <c r="K160"/>
  <c r="G160"/>
  <c r="U160"/>
  <c r="Q119"/>
  <c r="O119"/>
  <c r="M119"/>
  <c r="K119"/>
  <c r="I119"/>
  <c r="G119"/>
  <c r="M70"/>
  <c r="L70"/>
  <c r="I70"/>
  <c r="H70"/>
  <c r="G70"/>
  <c r="F70"/>
  <c r="Q28"/>
  <c r="N28"/>
  <c r="J28"/>
  <c r="L29" i="30"/>
  <c r="K29"/>
  <c r="I29"/>
  <c r="H29"/>
  <c r="F29"/>
  <c r="E29"/>
  <c r="V39" i="19"/>
  <c r="L39"/>
  <c r="U62" i="16"/>
  <c r="S62"/>
  <c r="Q62"/>
  <c r="O62"/>
  <c r="L62"/>
  <c r="J62"/>
  <c r="H62"/>
  <c r="F62"/>
  <c r="U23"/>
  <c r="S23"/>
  <c r="Q23"/>
  <c r="O23"/>
  <c r="L23"/>
  <c r="J23"/>
  <c r="H23"/>
  <c r="F23"/>
  <c r="W10" i="14"/>
  <c r="Z10"/>
  <c r="T10"/>
  <c r="Q10"/>
  <c r="N10"/>
  <c r="K10"/>
  <c r="H10"/>
  <c r="E10"/>
  <c r="G37" i="13"/>
  <c r="E37"/>
  <c r="D37"/>
  <c r="C37"/>
  <c r="B37"/>
  <c r="P10"/>
  <c r="R10"/>
  <c r="R41" s="1"/>
  <c r="N10"/>
  <c r="N41" s="1"/>
  <c r="L10"/>
  <c r="J10"/>
  <c r="J41" s="1"/>
  <c r="H10"/>
  <c r="F41"/>
  <c r="O37" i="35"/>
  <c r="N37"/>
  <c r="J37"/>
  <c r="I37"/>
  <c r="E37"/>
  <c r="D37"/>
  <c r="C37"/>
  <c r="B37"/>
  <c r="O10"/>
  <c r="J10"/>
  <c r="Q10"/>
  <c r="L10"/>
  <c r="G10"/>
  <c r="G41" s="1"/>
  <c r="E10"/>
  <c r="Q31" i="10"/>
  <c r="L31"/>
  <c r="G31"/>
  <c r="O31"/>
  <c r="E31"/>
  <c r="J31"/>
  <c r="Q246" i="8"/>
  <c r="O246"/>
  <c r="M246"/>
  <c r="K246"/>
  <c r="E246"/>
  <c r="B246"/>
  <c r="R202"/>
  <c r="T202"/>
  <c r="P202"/>
  <c r="N202"/>
  <c r="L202"/>
  <c r="J202"/>
  <c r="H202"/>
  <c r="F202"/>
  <c r="D202"/>
  <c r="J117"/>
  <c r="H117"/>
  <c r="H28"/>
  <c r="AF32" i="5"/>
  <c r="AC32"/>
  <c r="Z32"/>
  <c r="W32"/>
  <c r="T32"/>
  <c r="K32"/>
  <c r="H32"/>
  <c r="E32"/>
  <c r="S255" i="4"/>
  <c r="Q255"/>
  <c r="O255"/>
  <c r="M255"/>
  <c r="K255"/>
  <c r="E255"/>
  <c r="C255"/>
  <c r="B255"/>
  <c r="R210"/>
  <c r="T210"/>
  <c r="P210"/>
  <c r="N210"/>
  <c r="L210"/>
  <c r="J210"/>
  <c r="H210"/>
  <c r="F210"/>
  <c r="D210"/>
  <c r="S166"/>
  <c r="Q166"/>
  <c r="O166"/>
  <c r="M166"/>
  <c r="K166"/>
  <c r="E166"/>
  <c r="C166"/>
  <c r="B166"/>
  <c r="R123"/>
  <c r="T123"/>
  <c r="P123"/>
  <c r="N123"/>
  <c r="L123"/>
  <c r="J123"/>
  <c r="H123"/>
  <c r="F123"/>
  <c r="D123"/>
  <c r="S78"/>
  <c r="Q78"/>
  <c r="K78"/>
  <c r="O78"/>
  <c r="M78"/>
  <c r="I78"/>
  <c r="G78"/>
  <c r="E78"/>
  <c r="C78"/>
  <c r="B78"/>
  <c r="R30"/>
  <c r="T30"/>
  <c r="P30"/>
  <c r="N30"/>
  <c r="L30"/>
  <c r="J30"/>
  <c r="H30"/>
  <c r="F30"/>
  <c r="D30"/>
  <c r="N74" i="3"/>
  <c r="M74"/>
  <c r="I74"/>
  <c r="H74"/>
  <c r="D74"/>
  <c r="C74"/>
  <c r="B74"/>
  <c r="O28"/>
  <c r="P28"/>
  <c r="J28"/>
  <c r="K28"/>
  <c r="L28" s="1"/>
  <c r="E28"/>
  <c r="F28"/>
  <c r="G28" s="1"/>
  <c r="H94" i="22"/>
  <c r="G94"/>
  <c r="F94"/>
  <c r="F37"/>
  <c r="N213" i="21"/>
  <c r="S213"/>
  <c r="R213"/>
  <c r="Q213"/>
  <c r="P213"/>
  <c r="N212"/>
  <c r="N203" s="1"/>
  <c r="S212"/>
  <c r="S203" s="1"/>
  <c r="R212"/>
  <c r="Q212"/>
  <c r="Q203"/>
  <c r="P212"/>
  <c r="P203" s="1"/>
  <c r="H212"/>
  <c r="H203" s="1"/>
  <c r="I159"/>
  <c r="M159"/>
  <c r="Q159"/>
  <c r="U159"/>
  <c r="G159"/>
  <c r="K159"/>
  <c r="U158"/>
  <c r="O157"/>
  <c r="O154"/>
  <c r="O158"/>
  <c r="Q158"/>
  <c r="M158"/>
  <c r="K158"/>
  <c r="I158"/>
  <c r="G158"/>
  <c r="I118"/>
  <c r="M118"/>
  <c r="Q118"/>
  <c r="G118"/>
  <c r="K118"/>
  <c r="O118"/>
  <c r="U117"/>
  <c r="S117"/>
  <c r="Q117"/>
  <c r="O117"/>
  <c r="K117"/>
  <c r="M117"/>
  <c r="I117"/>
  <c r="G117"/>
  <c r="M68"/>
  <c r="M69"/>
  <c r="L69"/>
  <c r="I68"/>
  <c r="I69"/>
  <c r="H68"/>
  <c r="H69"/>
  <c r="G68"/>
  <c r="G69"/>
  <c r="F68"/>
  <c r="F69"/>
  <c r="Q26"/>
  <c r="T144" i="20"/>
  <c r="P144"/>
  <c r="N144"/>
  <c r="L144"/>
  <c r="J144"/>
  <c r="H144"/>
  <c r="F144"/>
  <c r="T115"/>
  <c r="R115"/>
  <c r="P115"/>
  <c r="N115"/>
  <c r="L115"/>
  <c r="J115"/>
  <c r="H115"/>
  <c r="F115"/>
  <c r="T83"/>
  <c r="R83"/>
  <c r="P83"/>
  <c r="N83"/>
  <c r="L83"/>
  <c r="H83"/>
  <c r="F83"/>
  <c r="O53"/>
  <c r="M53"/>
  <c r="K53"/>
  <c r="I53"/>
  <c r="G53"/>
  <c r="E53"/>
  <c r="D53"/>
  <c r="C53"/>
  <c r="P17"/>
  <c r="N17"/>
  <c r="L17"/>
  <c r="J17"/>
  <c r="H17"/>
  <c r="U61" i="16"/>
  <c r="S61"/>
  <c r="Q61"/>
  <c r="O61"/>
  <c r="L61"/>
  <c r="J61"/>
  <c r="H61"/>
  <c r="F61"/>
  <c r="U22"/>
  <c r="S22"/>
  <c r="Q22"/>
  <c r="O22"/>
  <c r="F22"/>
  <c r="H22"/>
  <c r="J22"/>
  <c r="L22"/>
  <c r="W9" i="14"/>
  <c r="Z9"/>
  <c r="T9"/>
  <c r="Q9"/>
  <c r="N9"/>
  <c r="K9"/>
  <c r="E9"/>
  <c r="H9"/>
  <c r="Q36" i="13"/>
  <c r="O36"/>
  <c r="M36"/>
  <c r="K36"/>
  <c r="I36"/>
  <c r="G36"/>
  <c r="E36"/>
  <c r="D36"/>
  <c r="C36"/>
  <c r="B36"/>
  <c r="P9"/>
  <c r="R9"/>
  <c r="R40" s="1"/>
  <c r="N9"/>
  <c r="L9"/>
  <c r="L40" s="1"/>
  <c r="J9"/>
  <c r="H9"/>
  <c r="H40" s="1"/>
  <c r="F9"/>
  <c r="O36" i="35"/>
  <c r="N36"/>
  <c r="J36"/>
  <c r="I36"/>
  <c r="G9"/>
  <c r="E36"/>
  <c r="D36"/>
  <c r="C36"/>
  <c r="B36"/>
  <c r="O9"/>
  <c r="J9"/>
  <c r="Q9"/>
  <c r="L9"/>
  <c r="E9"/>
  <c r="O79" i="11"/>
  <c r="J79"/>
  <c r="E79"/>
  <c r="Q30"/>
  <c r="L30"/>
  <c r="G30"/>
  <c r="O245" i="8"/>
  <c r="O244"/>
  <c r="Q245"/>
  <c r="M245"/>
  <c r="K245"/>
  <c r="T201"/>
  <c r="R201"/>
  <c r="P201"/>
  <c r="N201"/>
  <c r="L201"/>
  <c r="J201"/>
  <c r="H201"/>
  <c r="F201"/>
  <c r="D201"/>
  <c r="H429" i="27"/>
  <c r="H332"/>
  <c r="H426"/>
  <c r="D377"/>
  <c r="E377"/>
  <c r="F377"/>
  <c r="G377"/>
  <c r="H324"/>
  <c r="D474"/>
  <c r="E474"/>
  <c r="F474"/>
  <c r="G474"/>
  <c r="H421"/>
  <c r="Q30" i="10"/>
  <c r="Q26"/>
  <c r="O79"/>
  <c r="L30"/>
  <c r="L26"/>
  <c r="J79"/>
  <c r="G30"/>
  <c r="G26"/>
  <c r="E79"/>
  <c r="O30"/>
  <c r="J30"/>
  <c r="T117" i="8"/>
  <c r="R117"/>
  <c r="P117"/>
  <c r="N117"/>
  <c r="L117"/>
  <c r="F117"/>
  <c r="D117"/>
  <c r="Q26" i="7"/>
  <c r="Q22"/>
  <c r="O72"/>
  <c r="L26"/>
  <c r="L22"/>
  <c r="J72"/>
  <c r="G26"/>
  <c r="G22"/>
  <c r="E72"/>
  <c r="O26"/>
  <c r="J26"/>
  <c r="E26"/>
  <c r="G24" i="29"/>
  <c r="H24" s="1"/>
  <c r="E24"/>
  <c r="G91" i="28"/>
  <c r="H91"/>
  <c r="E31"/>
  <c r="E382" i="27"/>
  <c r="F382"/>
  <c r="D382"/>
  <c r="D32" i="34"/>
  <c r="N79" i="11"/>
  <c r="I79"/>
  <c r="D79"/>
  <c r="B79"/>
  <c r="J30"/>
  <c r="O30"/>
  <c r="E30"/>
  <c r="N79" i="10"/>
  <c r="E30"/>
  <c r="T28" i="8"/>
  <c r="R28"/>
  <c r="P28"/>
  <c r="N28"/>
  <c r="L28"/>
  <c r="J28"/>
  <c r="F28"/>
  <c r="D28"/>
  <c r="N72" i="7"/>
  <c r="I72"/>
  <c r="D72"/>
  <c r="AF31" i="5"/>
  <c r="AC31"/>
  <c r="Z31"/>
  <c r="W31"/>
  <c r="T31"/>
  <c r="K31"/>
  <c r="H31"/>
  <c r="E31"/>
  <c r="Q254" i="4"/>
  <c r="O254"/>
  <c r="M254"/>
  <c r="K254"/>
  <c r="E254"/>
  <c r="C254"/>
  <c r="B254"/>
  <c r="T209"/>
  <c r="R209"/>
  <c r="P209"/>
  <c r="N209"/>
  <c r="L209"/>
  <c r="J209"/>
  <c r="H209"/>
  <c r="F209"/>
  <c r="D209"/>
  <c r="I237" i="27"/>
  <c r="D33" s="1"/>
  <c r="J37" s="1"/>
  <c r="I232"/>
  <c r="H285"/>
  <c r="G285"/>
  <c r="F285"/>
  <c r="E285"/>
  <c r="I141"/>
  <c r="C33" s="1"/>
  <c r="I37" s="1"/>
  <c r="I136"/>
  <c r="H189"/>
  <c r="G189"/>
  <c r="F189"/>
  <c r="E189"/>
  <c r="H33"/>
  <c r="S165" i="4"/>
  <c r="Q165"/>
  <c r="O165"/>
  <c r="M165"/>
  <c r="K165"/>
  <c r="E165"/>
  <c r="C165"/>
  <c r="B165"/>
  <c r="R122"/>
  <c r="T122"/>
  <c r="P122"/>
  <c r="N122"/>
  <c r="L122"/>
  <c r="J122"/>
  <c r="H122"/>
  <c r="F122"/>
  <c r="D122"/>
  <c r="S77"/>
  <c r="Q77"/>
  <c r="O77"/>
  <c r="M77"/>
  <c r="K77"/>
  <c r="I77"/>
  <c r="G77"/>
  <c r="E77"/>
  <c r="C77"/>
  <c r="B77"/>
  <c r="R29"/>
  <c r="T29"/>
  <c r="P29"/>
  <c r="N29"/>
  <c r="L29"/>
  <c r="J29"/>
  <c r="H29"/>
  <c r="F29"/>
  <c r="D29"/>
  <c r="P27" i="3"/>
  <c r="Q27" s="1"/>
  <c r="P23"/>
  <c r="Q23" s="1"/>
  <c r="N73"/>
  <c r="M73"/>
  <c r="K27"/>
  <c r="K23"/>
  <c r="L23" s="1"/>
  <c r="I73"/>
  <c r="H73"/>
  <c r="F27"/>
  <c r="F23"/>
  <c r="G23" s="1"/>
  <c r="D73"/>
  <c r="C73"/>
  <c r="B73"/>
  <c r="O27"/>
  <c r="J27"/>
  <c r="E27"/>
  <c r="D7" i="23"/>
  <c r="D8"/>
  <c r="D9"/>
  <c r="C32"/>
  <c r="H93" i="22"/>
  <c r="G93"/>
  <c r="F93"/>
  <c r="F28" i="30"/>
  <c r="E28"/>
  <c r="I28"/>
  <c r="H28"/>
  <c r="L28"/>
  <c r="K28"/>
  <c r="J22"/>
  <c r="K27" s="1"/>
  <c r="G27"/>
  <c r="G22"/>
  <c r="H24" s="1"/>
  <c r="D22"/>
  <c r="E27" s="1"/>
  <c r="E26"/>
  <c r="F26"/>
  <c r="H26"/>
  <c r="I26"/>
  <c r="K26"/>
  <c r="L26"/>
  <c r="F16"/>
  <c r="W37" i="19"/>
  <c r="Y37" s="1"/>
  <c r="R37"/>
  <c r="T37" s="1"/>
  <c r="M37"/>
  <c r="O37" s="1"/>
  <c r="H37"/>
  <c r="L37" s="1"/>
  <c r="G37"/>
  <c r="V37"/>
  <c r="K52" i="18"/>
  <c r="I52"/>
  <c r="G52"/>
  <c r="M27"/>
  <c r="M22"/>
  <c r="M23"/>
  <c r="M24"/>
  <c r="M25"/>
  <c r="M26"/>
  <c r="K20"/>
  <c r="L27" s="1"/>
  <c r="I20"/>
  <c r="J27" s="1"/>
  <c r="G20"/>
  <c r="H27" s="1"/>
  <c r="E20"/>
  <c r="F27" s="1"/>
  <c r="F60" i="16"/>
  <c r="H60"/>
  <c r="J60"/>
  <c r="L60"/>
  <c r="O60"/>
  <c r="Q60"/>
  <c r="S60"/>
  <c r="U60"/>
  <c r="L21"/>
  <c r="F21"/>
  <c r="H21"/>
  <c r="J21"/>
  <c r="O21"/>
  <c r="Q21"/>
  <c r="S21"/>
  <c r="U21"/>
  <c r="Q8" i="14"/>
  <c r="N8"/>
  <c r="K8"/>
  <c r="H8"/>
  <c r="P8" i="13"/>
  <c r="R8"/>
  <c r="R39" s="1"/>
  <c r="N8"/>
  <c r="L8"/>
  <c r="J8"/>
  <c r="H8"/>
  <c r="F8"/>
  <c r="Q7" i="14"/>
  <c r="N7"/>
  <c r="K7"/>
  <c r="H7"/>
  <c r="P7" i="13"/>
  <c r="R7"/>
  <c r="N7"/>
  <c r="L7"/>
  <c r="J7"/>
  <c r="J38" s="1"/>
  <c r="H7"/>
  <c r="F7"/>
  <c r="F38" s="1"/>
  <c r="Q6" i="14"/>
  <c r="N6"/>
  <c r="K6"/>
  <c r="H6"/>
  <c r="P6" i="13"/>
  <c r="R6"/>
  <c r="R37" s="1"/>
  <c r="N6"/>
  <c r="L6"/>
  <c r="L37" s="1"/>
  <c r="J6"/>
  <c r="H6"/>
  <c r="F6"/>
  <c r="Q5" i="14"/>
  <c r="N5"/>
  <c r="K5"/>
  <c r="H5"/>
  <c r="P5" i="13"/>
  <c r="P36" s="1"/>
  <c r="R5"/>
  <c r="N5"/>
  <c r="N36" s="1"/>
  <c r="L5"/>
  <c r="J5"/>
  <c r="H5"/>
  <c r="F5"/>
  <c r="W5" i="14"/>
  <c r="W6"/>
  <c r="W7"/>
  <c r="W8"/>
  <c r="Z5"/>
  <c r="Z6"/>
  <c r="Z7"/>
  <c r="Z8"/>
  <c r="T5"/>
  <c r="T6"/>
  <c r="T7"/>
  <c r="T8"/>
  <c r="E5"/>
  <c r="E6"/>
  <c r="E7"/>
  <c r="E8"/>
  <c r="D26" i="23"/>
  <c r="C31"/>
  <c r="D31" s="1"/>
  <c r="Q8" i="35"/>
  <c r="O8"/>
  <c r="L8"/>
  <c r="J8"/>
  <c r="G8"/>
  <c r="G39" s="1"/>
  <c r="E8"/>
  <c r="Q7"/>
  <c r="Q38" s="1"/>
  <c r="O7"/>
  <c r="L7"/>
  <c r="J7"/>
  <c r="G7"/>
  <c r="E7"/>
  <c r="Q6"/>
  <c r="O6"/>
  <c r="L6"/>
  <c r="J6"/>
  <c r="G6"/>
  <c r="E6"/>
  <c r="Q5"/>
  <c r="O5"/>
  <c r="L5"/>
  <c r="L36" s="1"/>
  <c r="J5"/>
  <c r="G5"/>
  <c r="G36" s="1"/>
  <c r="E5"/>
  <c r="Q29" i="11"/>
  <c r="O29"/>
  <c r="J29"/>
  <c r="L29"/>
  <c r="G29"/>
  <c r="G25"/>
  <c r="E29"/>
  <c r="B78"/>
  <c r="D78"/>
  <c r="E78"/>
  <c r="I78"/>
  <c r="J78"/>
  <c r="L25"/>
  <c r="N78"/>
  <c r="O78"/>
  <c r="Q25"/>
  <c r="Q29" i="10"/>
  <c r="Q82" s="1"/>
  <c r="L29"/>
  <c r="G29"/>
  <c r="O29"/>
  <c r="J29"/>
  <c r="E29"/>
  <c r="B78"/>
  <c r="D78"/>
  <c r="E78"/>
  <c r="I78"/>
  <c r="J78"/>
  <c r="N78"/>
  <c r="O78"/>
  <c r="AF34" i="9"/>
  <c r="AC34"/>
  <c r="Z34"/>
  <c r="W34"/>
  <c r="T34"/>
  <c r="N30"/>
  <c r="Q34"/>
  <c r="N34"/>
  <c r="K34"/>
  <c r="H34"/>
  <c r="E34"/>
  <c r="B244" i="8"/>
  <c r="E244"/>
  <c r="K244"/>
  <c r="M244"/>
  <c r="Q244"/>
  <c r="T200"/>
  <c r="R200"/>
  <c r="P200"/>
  <c r="N200"/>
  <c r="L200"/>
  <c r="J200"/>
  <c r="H200"/>
  <c r="F200"/>
  <c r="D200"/>
  <c r="O155"/>
  <c r="O156"/>
  <c r="O157"/>
  <c r="M157"/>
  <c r="E157"/>
  <c r="K157"/>
  <c r="Q157"/>
  <c r="T114"/>
  <c r="R114"/>
  <c r="P114"/>
  <c r="N114"/>
  <c r="L114"/>
  <c r="J114"/>
  <c r="H114"/>
  <c r="F114"/>
  <c r="D114"/>
  <c r="I67"/>
  <c r="I68"/>
  <c r="I69"/>
  <c r="S69"/>
  <c r="K69"/>
  <c r="M69"/>
  <c r="O69"/>
  <c r="Q69"/>
  <c r="T25"/>
  <c r="R25"/>
  <c r="P25"/>
  <c r="N25"/>
  <c r="L25"/>
  <c r="J25"/>
  <c r="H25"/>
  <c r="F25"/>
  <c r="D25"/>
  <c r="O25" i="7"/>
  <c r="Q25"/>
  <c r="Q75" s="1"/>
  <c r="J25"/>
  <c r="L25"/>
  <c r="L75" s="1"/>
  <c r="G25"/>
  <c r="G21"/>
  <c r="E25"/>
  <c r="D71"/>
  <c r="E71"/>
  <c r="I71"/>
  <c r="J71"/>
  <c r="L21"/>
  <c r="N71"/>
  <c r="O71"/>
  <c r="Q21"/>
  <c r="AF30" i="5"/>
  <c r="AC30"/>
  <c r="Z30"/>
  <c r="W30"/>
  <c r="T30"/>
  <c r="Q30"/>
  <c r="N30"/>
  <c r="K30"/>
  <c r="H30"/>
  <c r="E30"/>
  <c r="E253" i="4"/>
  <c r="B253"/>
  <c r="C253"/>
  <c r="K253"/>
  <c r="M253"/>
  <c r="O253"/>
  <c r="Q253"/>
  <c r="S253"/>
  <c r="T208"/>
  <c r="R208"/>
  <c r="P208"/>
  <c r="N208"/>
  <c r="L208"/>
  <c r="J208"/>
  <c r="H208"/>
  <c r="F208"/>
  <c r="D208"/>
  <c r="B164"/>
  <c r="C164"/>
  <c r="E164"/>
  <c r="K164"/>
  <c r="M164"/>
  <c r="O164"/>
  <c r="Q164"/>
  <c r="S164"/>
  <c r="T121"/>
  <c r="R121"/>
  <c r="P121"/>
  <c r="N121"/>
  <c r="L121"/>
  <c r="J121"/>
  <c r="H121"/>
  <c r="F121"/>
  <c r="D121"/>
  <c r="B76"/>
  <c r="C76"/>
  <c r="E76"/>
  <c r="G76"/>
  <c r="I76"/>
  <c r="K76"/>
  <c r="M76"/>
  <c r="O76"/>
  <c r="Q76"/>
  <c r="S76"/>
  <c r="R28"/>
  <c r="J28"/>
  <c r="H28"/>
  <c r="F28"/>
  <c r="T28"/>
  <c r="P28"/>
  <c r="N28"/>
  <c r="L28"/>
  <c r="D28"/>
  <c r="O26" i="3"/>
  <c r="P26"/>
  <c r="J26"/>
  <c r="K26"/>
  <c r="L26" s="1"/>
  <c r="E26"/>
  <c r="F26"/>
  <c r="B72"/>
  <c r="C72"/>
  <c r="D72"/>
  <c r="F22"/>
  <c r="G22" s="1"/>
  <c r="H72"/>
  <c r="I72"/>
  <c r="M72"/>
  <c r="N72"/>
  <c r="P22"/>
  <c r="D31" i="34"/>
  <c r="F31"/>
  <c r="G380" i="27"/>
  <c r="D380"/>
  <c r="G186"/>
  <c r="D187"/>
  <c r="D140"/>
  <c r="I131"/>
  <c r="D477"/>
  <c r="E477"/>
  <c r="F477"/>
  <c r="G477"/>
  <c r="E430"/>
  <c r="D430"/>
  <c r="E380"/>
  <c r="F380"/>
  <c r="G333"/>
  <c r="F333"/>
  <c r="E333"/>
  <c r="E328"/>
  <c r="E376" s="1"/>
  <c r="D283"/>
  <c r="E283"/>
  <c r="F283"/>
  <c r="G283"/>
  <c r="H283"/>
  <c r="H236"/>
  <c r="G236"/>
  <c r="G289" s="1"/>
  <c r="F236"/>
  <c r="E236"/>
  <c r="E231"/>
  <c r="D236"/>
  <c r="D289" s="1"/>
  <c r="I235"/>
  <c r="I230"/>
  <c r="H140"/>
  <c r="G140"/>
  <c r="G135"/>
  <c r="F140"/>
  <c r="E140"/>
  <c r="E135"/>
  <c r="E187"/>
  <c r="F187"/>
  <c r="G187"/>
  <c r="H187"/>
  <c r="I139"/>
  <c r="E32"/>
  <c r="H32"/>
  <c r="I32"/>
  <c r="J32"/>
  <c r="E35" i="22"/>
  <c r="G40" s="1"/>
  <c r="E34"/>
  <c r="G39" s="1"/>
  <c r="N42"/>
  <c r="H92"/>
  <c r="G91"/>
  <c r="G92"/>
  <c r="F91"/>
  <c r="F92"/>
  <c r="G16" i="21"/>
  <c r="G59" s="1"/>
  <c r="H16"/>
  <c r="H59" s="1"/>
  <c r="I16"/>
  <c r="I59"/>
  <c r="L16"/>
  <c r="L59" s="1"/>
  <c r="M16"/>
  <c r="O16"/>
  <c r="O59" s="1"/>
  <c r="P16"/>
  <c r="P59" s="1"/>
  <c r="R16"/>
  <c r="S16"/>
  <c r="T16"/>
  <c r="F16"/>
  <c r="F59" s="1"/>
  <c r="E202"/>
  <c r="F202"/>
  <c r="G202"/>
  <c r="J202"/>
  <c r="K202"/>
  <c r="L202"/>
  <c r="M202"/>
  <c r="D202"/>
  <c r="E201"/>
  <c r="F201"/>
  <c r="G201"/>
  <c r="J201"/>
  <c r="K201"/>
  <c r="L201"/>
  <c r="M201"/>
  <c r="D201"/>
  <c r="E107"/>
  <c r="F107"/>
  <c r="H107"/>
  <c r="J107"/>
  <c r="L107"/>
  <c r="M107" s="1"/>
  <c r="N107"/>
  <c r="P107"/>
  <c r="Q107" s="1"/>
  <c r="R107"/>
  <c r="T107"/>
  <c r="D107"/>
  <c r="E106"/>
  <c r="I106" s="1"/>
  <c r="F106"/>
  <c r="H106"/>
  <c r="J106"/>
  <c r="L106"/>
  <c r="N106"/>
  <c r="P106"/>
  <c r="R106"/>
  <c r="T106"/>
  <c r="U106" s="1"/>
  <c r="D106"/>
  <c r="L15"/>
  <c r="L57" s="1"/>
  <c r="M15"/>
  <c r="M57" s="1"/>
  <c r="O15"/>
  <c r="O57" s="1"/>
  <c r="P15"/>
  <c r="P57" s="1"/>
  <c r="R15"/>
  <c r="S15"/>
  <c r="I15"/>
  <c r="H15"/>
  <c r="H57" s="1"/>
  <c r="G15"/>
  <c r="G57" s="1"/>
  <c r="F15"/>
  <c r="F58" s="1"/>
  <c r="J7"/>
  <c r="K7"/>
  <c r="N7"/>
  <c r="Q7"/>
  <c r="T7"/>
  <c r="J8"/>
  <c r="K8"/>
  <c r="N8"/>
  <c r="Q8"/>
  <c r="T8"/>
  <c r="J9"/>
  <c r="K9"/>
  <c r="N9"/>
  <c r="Q9"/>
  <c r="T9"/>
  <c r="J10"/>
  <c r="K10"/>
  <c r="N10"/>
  <c r="Q10"/>
  <c r="T10"/>
  <c r="G98"/>
  <c r="I98"/>
  <c r="K98"/>
  <c r="M98"/>
  <c r="O98"/>
  <c r="Q98"/>
  <c r="S98"/>
  <c r="U98"/>
  <c r="G99"/>
  <c r="I99"/>
  <c r="K99"/>
  <c r="M99"/>
  <c r="O99"/>
  <c r="Q99"/>
  <c r="S99"/>
  <c r="U99"/>
  <c r="G100"/>
  <c r="I100"/>
  <c r="K100"/>
  <c r="M100"/>
  <c r="O100"/>
  <c r="Q100"/>
  <c r="S100"/>
  <c r="U100"/>
  <c r="G101"/>
  <c r="I101"/>
  <c r="K101"/>
  <c r="M101"/>
  <c r="O101"/>
  <c r="Q101"/>
  <c r="S101"/>
  <c r="U101"/>
  <c r="G139"/>
  <c r="I139"/>
  <c r="K139"/>
  <c r="M139"/>
  <c r="O139"/>
  <c r="Q139"/>
  <c r="S139"/>
  <c r="U139"/>
  <c r="G140"/>
  <c r="I140"/>
  <c r="K140"/>
  <c r="M140"/>
  <c r="O140"/>
  <c r="Q140"/>
  <c r="S140"/>
  <c r="U140"/>
  <c r="G141"/>
  <c r="I141"/>
  <c r="K141"/>
  <c r="M141"/>
  <c r="O141"/>
  <c r="Q141"/>
  <c r="S141"/>
  <c r="U141"/>
  <c r="G142"/>
  <c r="I142"/>
  <c r="K142"/>
  <c r="M142"/>
  <c r="O142"/>
  <c r="Q142"/>
  <c r="S142"/>
  <c r="U142"/>
  <c r="Q157"/>
  <c r="M157"/>
  <c r="K157"/>
  <c r="I157"/>
  <c r="G157"/>
  <c r="U157"/>
  <c r="U156"/>
  <c r="Q156"/>
  <c r="M156"/>
  <c r="K156"/>
  <c r="I156"/>
  <c r="G156"/>
  <c r="K25"/>
  <c r="K71" s="1"/>
  <c r="K24"/>
  <c r="U116"/>
  <c r="S116"/>
  <c r="Q116"/>
  <c r="O116"/>
  <c r="M116"/>
  <c r="K116"/>
  <c r="I116"/>
  <c r="G116"/>
  <c r="U115"/>
  <c r="S115"/>
  <c r="Q115"/>
  <c r="O115"/>
  <c r="M115"/>
  <c r="K115"/>
  <c r="I115"/>
  <c r="G115"/>
  <c r="I113"/>
  <c r="F66"/>
  <c r="G66"/>
  <c r="H66"/>
  <c r="I66"/>
  <c r="L66"/>
  <c r="M66"/>
  <c r="F67"/>
  <c r="G67"/>
  <c r="H67"/>
  <c r="I67"/>
  <c r="L67"/>
  <c r="M67"/>
  <c r="N211"/>
  <c r="T211" s="1"/>
  <c r="S211"/>
  <c r="R211"/>
  <c r="Q211"/>
  <c r="P211"/>
  <c r="N210"/>
  <c r="S210"/>
  <c r="R210"/>
  <c r="Q210"/>
  <c r="Q202" s="1"/>
  <c r="P210"/>
  <c r="H211"/>
  <c r="H210"/>
  <c r="Q25"/>
  <c r="Q71" s="1"/>
  <c r="N25"/>
  <c r="N71" s="1"/>
  <c r="N24"/>
  <c r="Q24"/>
  <c r="J25"/>
  <c r="J71" s="1"/>
  <c r="J24"/>
  <c r="J70" s="1"/>
  <c r="T143" i="20"/>
  <c r="P143"/>
  <c r="N143"/>
  <c r="L143"/>
  <c r="J143"/>
  <c r="H143"/>
  <c r="F143"/>
  <c r="T114"/>
  <c r="R114"/>
  <c r="P114"/>
  <c r="N114"/>
  <c r="L114"/>
  <c r="J114"/>
  <c r="H114"/>
  <c r="F114"/>
  <c r="T82"/>
  <c r="R82"/>
  <c r="P82"/>
  <c r="N82"/>
  <c r="L82"/>
  <c r="J82"/>
  <c r="H82"/>
  <c r="F82"/>
  <c r="C52"/>
  <c r="D52"/>
  <c r="E52"/>
  <c r="G52"/>
  <c r="I52"/>
  <c r="K52"/>
  <c r="M52"/>
  <c r="O52"/>
  <c r="P16"/>
  <c r="N16"/>
  <c r="L16"/>
  <c r="J16"/>
  <c r="H16"/>
  <c r="F16"/>
  <c r="H115" i="29"/>
  <c r="H116"/>
  <c r="G115"/>
  <c r="G116"/>
  <c r="E115"/>
  <c r="E116"/>
  <c r="D115"/>
  <c r="D116"/>
  <c r="G21"/>
  <c r="G16"/>
  <c r="H21" s="1"/>
  <c r="G22"/>
  <c r="H22" s="1"/>
  <c r="E21"/>
  <c r="E22"/>
  <c r="F86"/>
  <c r="G86" s="1"/>
  <c r="C86"/>
  <c r="H84"/>
  <c r="H85"/>
  <c r="G84"/>
  <c r="G85"/>
  <c r="E84"/>
  <c r="E85"/>
  <c r="D84"/>
  <c r="D85"/>
  <c r="F117"/>
  <c r="G117" s="1"/>
  <c r="C23"/>
  <c r="C117"/>
  <c r="D117"/>
  <c r="H123" i="28"/>
  <c r="G123"/>
  <c r="E123"/>
  <c r="D123"/>
  <c r="F124"/>
  <c r="H129" s="1"/>
  <c r="C124"/>
  <c r="H89"/>
  <c r="G89"/>
  <c r="E89"/>
  <c r="D89"/>
  <c r="F90"/>
  <c r="H95" s="1"/>
  <c r="C90"/>
  <c r="G29"/>
  <c r="E29"/>
  <c r="D30"/>
  <c r="Y36" i="19"/>
  <c r="AA36"/>
  <c r="T36"/>
  <c r="V36"/>
  <c r="O36"/>
  <c r="Q36"/>
  <c r="J36"/>
  <c r="L36"/>
  <c r="F36"/>
  <c r="G36" s="1"/>
  <c r="E36"/>
  <c r="J21" i="17"/>
  <c r="J50"/>
  <c r="U59" i="16"/>
  <c r="S59"/>
  <c r="Q59"/>
  <c r="O59"/>
  <c r="L59"/>
  <c r="J59"/>
  <c r="H59"/>
  <c r="F59"/>
  <c r="U20"/>
  <c r="S20"/>
  <c r="Q20"/>
  <c r="O20"/>
  <c r="L20"/>
  <c r="J20"/>
  <c r="H20"/>
  <c r="F20"/>
  <c r="E31" i="27"/>
  <c r="E88" i="28"/>
  <c r="D471" i="27"/>
  <c r="D374"/>
  <c r="D476"/>
  <c r="D379"/>
  <c r="B77" i="11"/>
  <c r="D77"/>
  <c r="I77"/>
  <c r="J77"/>
  <c r="Q28"/>
  <c r="Q24"/>
  <c r="E77"/>
  <c r="G28"/>
  <c r="G24"/>
  <c r="L28"/>
  <c r="L24"/>
  <c r="N77"/>
  <c r="O77"/>
  <c r="O28"/>
  <c r="J28"/>
  <c r="E28"/>
  <c r="I77" i="10"/>
  <c r="E77"/>
  <c r="B77"/>
  <c r="D77"/>
  <c r="J77"/>
  <c r="N77"/>
  <c r="O77"/>
  <c r="Q28"/>
  <c r="O28"/>
  <c r="L28"/>
  <c r="J28"/>
  <c r="G28"/>
  <c r="E28"/>
  <c r="AF33" i="9"/>
  <c r="AC33"/>
  <c r="Z33"/>
  <c r="W33"/>
  <c r="T33"/>
  <c r="K33"/>
  <c r="H33"/>
  <c r="E33"/>
  <c r="S240" i="8"/>
  <c r="Q242"/>
  <c r="O242"/>
  <c r="O243"/>
  <c r="O241"/>
  <c r="M243"/>
  <c r="K243"/>
  <c r="E243"/>
  <c r="B243"/>
  <c r="Q243"/>
  <c r="T199"/>
  <c r="R199"/>
  <c r="P199"/>
  <c r="N199"/>
  <c r="L199"/>
  <c r="J199"/>
  <c r="H199"/>
  <c r="F199"/>
  <c r="D199"/>
  <c r="C154"/>
  <c r="B155"/>
  <c r="E155"/>
  <c r="K155"/>
  <c r="M155"/>
  <c r="Q155"/>
  <c r="B156"/>
  <c r="E156"/>
  <c r="K156"/>
  <c r="Q156"/>
  <c r="T113"/>
  <c r="R113"/>
  <c r="P113"/>
  <c r="N113"/>
  <c r="L113"/>
  <c r="J113"/>
  <c r="H113"/>
  <c r="F113"/>
  <c r="D113"/>
  <c r="B68"/>
  <c r="E68"/>
  <c r="Q68"/>
  <c r="S68"/>
  <c r="C68"/>
  <c r="K68"/>
  <c r="M68"/>
  <c r="O68"/>
  <c r="T24"/>
  <c r="R24"/>
  <c r="P24"/>
  <c r="N24"/>
  <c r="L24"/>
  <c r="J24"/>
  <c r="H24"/>
  <c r="F24"/>
  <c r="D24"/>
  <c r="D70" i="7"/>
  <c r="I70"/>
  <c r="N70"/>
  <c r="O70"/>
  <c r="J70"/>
  <c r="E70"/>
  <c r="B70"/>
  <c r="G24"/>
  <c r="G20"/>
  <c r="L24"/>
  <c r="L20"/>
  <c r="Q24"/>
  <c r="Q20"/>
  <c r="O24"/>
  <c r="J24"/>
  <c r="E24"/>
  <c r="AF29" i="5"/>
  <c r="AC29"/>
  <c r="Z29"/>
  <c r="W29"/>
  <c r="T29"/>
  <c r="Q29"/>
  <c r="N29"/>
  <c r="K29"/>
  <c r="H29"/>
  <c r="E29"/>
  <c r="B252" i="4"/>
  <c r="E252"/>
  <c r="K252"/>
  <c r="S252"/>
  <c r="C252"/>
  <c r="M252"/>
  <c r="O252"/>
  <c r="Q252"/>
  <c r="T207"/>
  <c r="R207"/>
  <c r="P207"/>
  <c r="N207"/>
  <c r="L207"/>
  <c r="J207"/>
  <c r="H207"/>
  <c r="F207"/>
  <c r="D207"/>
  <c r="C163"/>
  <c r="B163"/>
  <c r="E163"/>
  <c r="S163"/>
  <c r="K163"/>
  <c r="M163"/>
  <c r="O163"/>
  <c r="Q163"/>
  <c r="T120"/>
  <c r="R120"/>
  <c r="P120"/>
  <c r="N120"/>
  <c r="L120"/>
  <c r="J120"/>
  <c r="H120"/>
  <c r="D120"/>
  <c r="M75"/>
  <c r="G75"/>
  <c r="I71"/>
  <c r="I72"/>
  <c r="I73"/>
  <c r="I74"/>
  <c r="I75"/>
  <c r="S75"/>
  <c r="B75"/>
  <c r="C75"/>
  <c r="E75"/>
  <c r="K75"/>
  <c r="O75"/>
  <c r="Q75"/>
  <c r="T27"/>
  <c r="R27"/>
  <c r="P27"/>
  <c r="N27"/>
  <c r="L27"/>
  <c r="J27"/>
  <c r="H27"/>
  <c r="F27"/>
  <c r="D27"/>
  <c r="D71" i="3"/>
  <c r="H71"/>
  <c r="B71"/>
  <c r="C71"/>
  <c r="I71"/>
  <c r="M71"/>
  <c r="N71"/>
  <c r="P25"/>
  <c r="Q25" s="1"/>
  <c r="P21"/>
  <c r="O25"/>
  <c r="K25"/>
  <c r="K75" s="1"/>
  <c r="K21"/>
  <c r="J25"/>
  <c r="F25"/>
  <c r="F75" s="1"/>
  <c r="F21"/>
  <c r="E25"/>
  <c r="H122" i="28"/>
  <c r="D122"/>
  <c r="E122"/>
  <c r="H88"/>
  <c r="G88"/>
  <c r="D88"/>
  <c r="G28"/>
  <c r="E28"/>
  <c r="D30" i="34"/>
  <c r="F30"/>
  <c r="H282" i="27"/>
  <c r="G282"/>
  <c r="F282"/>
  <c r="E282"/>
  <c r="D282"/>
  <c r="H186"/>
  <c r="F186"/>
  <c r="E186"/>
  <c r="D186"/>
  <c r="I234"/>
  <c r="I233"/>
  <c r="I286" s="1"/>
  <c r="I138"/>
  <c r="H31"/>
  <c r="G476"/>
  <c r="F476"/>
  <c r="E476"/>
  <c r="H428"/>
  <c r="G379"/>
  <c r="F379"/>
  <c r="E379"/>
  <c r="D29" i="23"/>
  <c r="D29" i="34"/>
  <c r="F29"/>
  <c r="F28"/>
  <c r="D28"/>
  <c r="F27"/>
  <c r="D27"/>
  <c r="F26"/>
  <c r="D26"/>
  <c r="F25"/>
  <c r="D25"/>
  <c r="F24"/>
  <c r="D24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H7"/>
  <c r="F7"/>
  <c r="D7"/>
  <c r="AA35" i="19"/>
  <c r="Y35"/>
  <c r="V35"/>
  <c r="T35"/>
  <c r="Q35"/>
  <c r="O35"/>
  <c r="L35"/>
  <c r="J35"/>
  <c r="E35"/>
  <c r="G35"/>
  <c r="U58" i="16"/>
  <c r="S58"/>
  <c r="Q58"/>
  <c r="O58"/>
  <c r="L58"/>
  <c r="J58"/>
  <c r="H58"/>
  <c r="F58"/>
  <c r="U19"/>
  <c r="S19"/>
  <c r="Q19"/>
  <c r="O19"/>
  <c r="L19"/>
  <c r="J19"/>
  <c r="H19"/>
  <c r="F19"/>
  <c r="AF32" i="9"/>
  <c r="AC32"/>
  <c r="Z32"/>
  <c r="W32"/>
  <c r="T32"/>
  <c r="K32"/>
  <c r="H32"/>
  <c r="E32"/>
  <c r="B242" i="8"/>
  <c r="E242"/>
  <c r="K242"/>
  <c r="M242"/>
  <c r="P198"/>
  <c r="T198"/>
  <c r="R198"/>
  <c r="N198"/>
  <c r="L198"/>
  <c r="J198"/>
  <c r="H198"/>
  <c r="F198"/>
  <c r="D198"/>
  <c r="T112"/>
  <c r="R112"/>
  <c r="P112"/>
  <c r="N112"/>
  <c r="L112"/>
  <c r="J112"/>
  <c r="H112"/>
  <c r="F112"/>
  <c r="D112"/>
  <c r="B67"/>
  <c r="C67"/>
  <c r="E67"/>
  <c r="K67"/>
  <c r="M67"/>
  <c r="O67"/>
  <c r="Q67"/>
  <c r="S67"/>
  <c r="T23"/>
  <c r="R23"/>
  <c r="P23"/>
  <c r="N23"/>
  <c r="L23"/>
  <c r="H23"/>
  <c r="J23"/>
  <c r="F23"/>
  <c r="D23"/>
  <c r="B69" i="7"/>
  <c r="D69"/>
  <c r="E69"/>
  <c r="G23"/>
  <c r="I69"/>
  <c r="J69"/>
  <c r="L23"/>
  <c r="L19"/>
  <c r="N69"/>
  <c r="O69"/>
  <c r="Q23"/>
  <c r="Q19"/>
  <c r="O23"/>
  <c r="J23"/>
  <c r="E23"/>
  <c r="B76" i="11"/>
  <c r="D76"/>
  <c r="E76"/>
  <c r="G27"/>
  <c r="G23"/>
  <c r="I76"/>
  <c r="J76"/>
  <c r="L27"/>
  <c r="L23"/>
  <c r="N76"/>
  <c r="O76"/>
  <c r="Q27"/>
  <c r="Q23"/>
  <c r="O27"/>
  <c r="J27"/>
  <c r="E27"/>
  <c r="B76" i="10"/>
  <c r="D76"/>
  <c r="E76"/>
  <c r="I76"/>
  <c r="J76"/>
  <c r="N76"/>
  <c r="O76"/>
  <c r="Q27"/>
  <c r="L27"/>
  <c r="G27"/>
  <c r="E27"/>
  <c r="O27"/>
  <c r="J27"/>
  <c r="AC28" i="5"/>
  <c r="AF28"/>
  <c r="Z28"/>
  <c r="W28"/>
  <c r="T28"/>
  <c r="Q28"/>
  <c r="N28"/>
  <c r="K28"/>
  <c r="H28"/>
  <c r="E28"/>
  <c r="B251" i="4"/>
  <c r="C251"/>
  <c r="E251"/>
  <c r="K251"/>
  <c r="M251"/>
  <c r="O251"/>
  <c r="Q251"/>
  <c r="S251"/>
  <c r="T206"/>
  <c r="R206"/>
  <c r="P206"/>
  <c r="N206"/>
  <c r="L206"/>
  <c r="J206"/>
  <c r="H206"/>
  <c r="F206"/>
  <c r="D206"/>
  <c r="B162"/>
  <c r="C162"/>
  <c r="E162"/>
  <c r="K162"/>
  <c r="M162"/>
  <c r="O162"/>
  <c r="Q162"/>
  <c r="S162"/>
  <c r="T119"/>
  <c r="R119"/>
  <c r="P119"/>
  <c r="N119"/>
  <c r="L119"/>
  <c r="J119"/>
  <c r="H119"/>
  <c r="F119"/>
  <c r="D119"/>
  <c r="B74"/>
  <c r="C74"/>
  <c r="E74"/>
  <c r="G74"/>
  <c r="K74"/>
  <c r="M74"/>
  <c r="O74"/>
  <c r="Q74"/>
  <c r="S74"/>
  <c r="T26"/>
  <c r="R26"/>
  <c r="P26"/>
  <c r="N26"/>
  <c r="L26"/>
  <c r="J26"/>
  <c r="H26"/>
  <c r="F26"/>
  <c r="D26"/>
  <c r="B70" i="3"/>
  <c r="C70"/>
  <c r="D70"/>
  <c r="H70"/>
  <c r="I70"/>
  <c r="M70"/>
  <c r="N70"/>
  <c r="O24"/>
  <c r="P24"/>
  <c r="Q24" s="1"/>
  <c r="P20"/>
  <c r="Q20" s="1"/>
  <c r="J24"/>
  <c r="K24"/>
  <c r="L24" s="1"/>
  <c r="K20"/>
  <c r="L20" s="1"/>
  <c r="E24"/>
  <c r="F24"/>
  <c r="G24" s="1"/>
  <c r="F20"/>
  <c r="D28" i="23"/>
  <c r="O5" i="3"/>
  <c r="J5"/>
  <c r="D281" i="27"/>
  <c r="E281"/>
  <c r="F281"/>
  <c r="G281"/>
  <c r="H281"/>
  <c r="D185"/>
  <c r="E185"/>
  <c r="F185"/>
  <c r="G185"/>
  <c r="H185"/>
  <c r="I137"/>
  <c r="D475"/>
  <c r="E475"/>
  <c r="F475"/>
  <c r="G475"/>
  <c r="H427"/>
  <c r="D378"/>
  <c r="E378"/>
  <c r="F378"/>
  <c r="G378"/>
  <c r="J30"/>
  <c r="I30"/>
  <c r="H30"/>
  <c r="E30"/>
  <c r="H121" i="28"/>
  <c r="G121"/>
  <c r="D121"/>
  <c r="E121"/>
  <c r="G87"/>
  <c r="H87"/>
  <c r="E87"/>
  <c r="D87"/>
  <c r="G27"/>
  <c r="E27"/>
  <c r="H113" i="29"/>
  <c r="H114"/>
  <c r="G113"/>
  <c r="G114"/>
  <c r="E113"/>
  <c r="E114"/>
  <c r="D113"/>
  <c r="D114"/>
  <c r="G83"/>
  <c r="H82"/>
  <c r="H83"/>
  <c r="G82"/>
  <c r="E82"/>
  <c r="E83"/>
  <c r="D83"/>
  <c r="D82"/>
  <c r="G20"/>
  <c r="H20" s="1"/>
  <c r="E20"/>
  <c r="L25" i="30"/>
  <c r="K25"/>
  <c r="I25"/>
  <c r="H25"/>
  <c r="F25"/>
  <c r="E25"/>
  <c r="N209" i="21"/>
  <c r="S209"/>
  <c r="R209"/>
  <c r="Q209"/>
  <c r="P209"/>
  <c r="N208"/>
  <c r="N202" s="1"/>
  <c r="S208"/>
  <c r="R208"/>
  <c r="R202" s="1"/>
  <c r="P208"/>
  <c r="H209"/>
  <c r="H208"/>
  <c r="U155"/>
  <c r="Q155"/>
  <c r="M155"/>
  <c r="K155"/>
  <c r="I155"/>
  <c r="G155"/>
  <c r="U154"/>
  <c r="Q154"/>
  <c r="M154"/>
  <c r="K154"/>
  <c r="I154"/>
  <c r="G154"/>
  <c r="U114"/>
  <c r="S114"/>
  <c r="Q114"/>
  <c r="O114"/>
  <c r="M114"/>
  <c r="K114"/>
  <c r="I114"/>
  <c r="G114"/>
  <c r="U113"/>
  <c r="S113"/>
  <c r="Q113"/>
  <c r="O113"/>
  <c r="M113"/>
  <c r="K113"/>
  <c r="G113"/>
  <c r="F64"/>
  <c r="G64"/>
  <c r="H64"/>
  <c r="I64"/>
  <c r="L64"/>
  <c r="M64"/>
  <c r="F65"/>
  <c r="G65"/>
  <c r="H65"/>
  <c r="I65"/>
  <c r="L65"/>
  <c r="M65"/>
  <c r="Q23"/>
  <c r="Q22"/>
  <c r="N23"/>
  <c r="N22"/>
  <c r="N68" s="1"/>
  <c r="K23"/>
  <c r="J23"/>
  <c r="K22"/>
  <c r="J22"/>
  <c r="J64" s="1"/>
  <c r="U153"/>
  <c r="S153"/>
  <c r="Q153"/>
  <c r="O153"/>
  <c r="M153"/>
  <c r="K153"/>
  <c r="I153"/>
  <c r="G153"/>
  <c r="U112"/>
  <c r="S112"/>
  <c r="Q112"/>
  <c r="O112"/>
  <c r="M112"/>
  <c r="K112"/>
  <c r="I112"/>
  <c r="G112"/>
  <c r="Q21"/>
  <c r="N21"/>
  <c r="K21"/>
  <c r="J21"/>
  <c r="J67" s="1"/>
  <c r="T142" i="20"/>
  <c r="P142"/>
  <c r="N142"/>
  <c r="L142"/>
  <c r="J142"/>
  <c r="H142"/>
  <c r="F142"/>
  <c r="T113"/>
  <c r="R113"/>
  <c r="P113"/>
  <c r="N113"/>
  <c r="L113"/>
  <c r="J113"/>
  <c r="H113"/>
  <c r="F113"/>
  <c r="T81"/>
  <c r="R81"/>
  <c r="P81"/>
  <c r="N81"/>
  <c r="L81"/>
  <c r="J81"/>
  <c r="H81"/>
  <c r="F81"/>
  <c r="O51"/>
  <c r="M51"/>
  <c r="K51"/>
  <c r="I51"/>
  <c r="G51"/>
  <c r="E51"/>
  <c r="D51"/>
  <c r="C51"/>
  <c r="P15"/>
  <c r="N15"/>
  <c r="L15"/>
  <c r="J15"/>
  <c r="H15"/>
  <c r="F15"/>
  <c r="T25" i="4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F285" i="23"/>
  <c r="E285"/>
  <c r="D285"/>
  <c r="C285"/>
  <c r="H260"/>
  <c r="G260"/>
  <c r="F260"/>
  <c r="E260"/>
  <c r="D260"/>
  <c r="C260"/>
  <c r="H234"/>
  <c r="G234"/>
  <c r="F234"/>
  <c r="E234"/>
  <c r="D234"/>
  <c r="C234"/>
  <c r="H182"/>
  <c r="G182"/>
  <c r="F182"/>
  <c r="E182"/>
  <c r="D182"/>
  <c r="C182"/>
  <c r="F139"/>
  <c r="E139"/>
  <c r="D139"/>
  <c r="C139"/>
  <c r="H96"/>
  <c r="G96"/>
  <c r="F96"/>
  <c r="E96"/>
  <c r="D96"/>
  <c r="C96"/>
  <c r="D27"/>
  <c r="D25"/>
  <c r="D23"/>
  <c r="D24"/>
  <c r="D22"/>
  <c r="D21"/>
  <c r="D20"/>
  <c r="D19"/>
  <c r="D18"/>
  <c r="D17"/>
  <c r="D16"/>
  <c r="D15"/>
  <c r="D14"/>
  <c r="D13"/>
  <c r="D12"/>
  <c r="D11"/>
  <c r="G30"/>
  <c r="F30"/>
  <c r="E30"/>
  <c r="C30"/>
  <c r="D30"/>
  <c r="H90" i="22"/>
  <c r="G90"/>
  <c r="F90"/>
  <c r="E33"/>
  <c r="AA34" i="19"/>
  <c r="Y34"/>
  <c r="V34"/>
  <c r="T34"/>
  <c r="Q34"/>
  <c r="O34"/>
  <c r="L34"/>
  <c r="J34"/>
  <c r="G34"/>
  <c r="E34"/>
  <c r="U57" i="16"/>
  <c r="S57"/>
  <c r="Q57"/>
  <c r="L57"/>
  <c r="J57"/>
  <c r="H57"/>
  <c r="Q18"/>
  <c r="U18"/>
  <c r="S18"/>
  <c r="L18"/>
  <c r="J18"/>
  <c r="H18"/>
  <c r="O18"/>
  <c r="O57"/>
  <c r="F57"/>
  <c r="F18"/>
  <c r="AC31" i="9"/>
  <c r="Z31"/>
  <c r="W31"/>
  <c r="T31"/>
  <c r="K31"/>
  <c r="H31"/>
  <c r="AF31"/>
  <c r="E31"/>
  <c r="B241" i="8"/>
  <c r="C241"/>
  <c r="E241"/>
  <c r="K241"/>
  <c r="M241"/>
  <c r="Q241"/>
  <c r="R197"/>
  <c r="T197"/>
  <c r="P197"/>
  <c r="N197"/>
  <c r="L197"/>
  <c r="J197"/>
  <c r="H197"/>
  <c r="F197"/>
  <c r="D197"/>
  <c r="K154"/>
  <c r="M154"/>
  <c r="Q154"/>
  <c r="S154"/>
  <c r="R111"/>
  <c r="T111"/>
  <c r="P111"/>
  <c r="N111"/>
  <c r="L111"/>
  <c r="J111"/>
  <c r="H111"/>
  <c r="F111"/>
  <c r="D111"/>
  <c r="B66"/>
  <c r="C66"/>
  <c r="E66"/>
  <c r="K66"/>
  <c r="M66"/>
  <c r="O66"/>
  <c r="Q66"/>
  <c r="S66"/>
  <c r="R22"/>
  <c r="T22"/>
  <c r="P22"/>
  <c r="N22"/>
  <c r="L22"/>
  <c r="J22"/>
  <c r="H22"/>
  <c r="F22"/>
  <c r="D22"/>
  <c r="S141"/>
  <c r="S142"/>
  <c r="S144"/>
  <c r="S153"/>
  <c r="S149"/>
  <c r="S146"/>
  <c r="S147"/>
  <c r="Q153"/>
  <c r="M153"/>
  <c r="K153"/>
  <c r="E153"/>
  <c r="E154"/>
  <c r="C153"/>
  <c r="B154"/>
  <c r="B68" i="7"/>
  <c r="D68"/>
  <c r="E68"/>
  <c r="I68"/>
  <c r="J68"/>
  <c r="N68"/>
  <c r="O68"/>
  <c r="Q18"/>
  <c r="L18"/>
  <c r="G18"/>
  <c r="G68" s="1"/>
  <c r="O22"/>
  <c r="J22"/>
  <c r="E22"/>
  <c r="B75" i="11"/>
  <c r="D75"/>
  <c r="E75"/>
  <c r="G26"/>
  <c r="G22"/>
  <c r="I75"/>
  <c r="J75"/>
  <c r="L26"/>
  <c r="L22"/>
  <c r="N75"/>
  <c r="O75"/>
  <c r="Q26"/>
  <c r="Q22"/>
  <c r="O26"/>
  <c r="J26"/>
  <c r="E26"/>
  <c r="B75" i="10"/>
  <c r="D75"/>
  <c r="E75"/>
  <c r="I75"/>
  <c r="J75"/>
  <c r="N75"/>
  <c r="O75"/>
  <c r="Q25"/>
  <c r="L25"/>
  <c r="G25"/>
  <c r="J26"/>
  <c r="O26"/>
  <c r="E26"/>
  <c r="N27" i="5"/>
  <c r="Q27"/>
  <c r="AF27"/>
  <c r="AC27"/>
  <c r="Z27"/>
  <c r="W27"/>
  <c r="T27"/>
  <c r="K27"/>
  <c r="H27"/>
  <c r="E27"/>
  <c r="B250" i="4"/>
  <c r="C250"/>
  <c r="E250"/>
  <c r="K250"/>
  <c r="M250"/>
  <c r="O250"/>
  <c r="Q250"/>
  <c r="S250"/>
  <c r="R205"/>
  <c r="T205"/>
  <c r="P205"/>
  <c r="N205"/>
  <c r="L205"/>
  <c r="J205"/>
  <c r="H205"/>
  <c r="F205"/>
  <c r="D205"/>
  <c r="B161"/>
  <c r="C161"/>
  <c r="E161"/>
  <c r="K161"/>
  <c r="M161"/>
  <c r="O161"/>
  <c r="Q161"/>
  <c r="S161"/>
  <c r="J118"/>
  <c r="H118"/>
  <c r="R118"/>
  <c r="T118"/>
  <c r="P118"/>
  <c r="N118"/>
  <c r="L118"/>
  <c r="F118"/>
  <c r="D118"/>
  <c r="B73"/>
  <c r="C73"/>
  <c r="E73"/>
  <c r="G73"/>
  <c r="K73"/>
  <c r="M73"/>
  <c r="O73"/>
  <c r="Q73"/>
  <c r="S73"/>
  <c r="B69" i="3"/>
  <c r="C69"/>
  <c r="D69"/>
  <c r="H69"/>
  <c r="I69"/>
  <c r="M69"/>
  <c r="N69"/>
  <c r="O23"/>
  <c r="J23"/>
  <c r="E23"/>
  <c r="L24" i="30"/>
  <c r="I24"/>
  <c r="F24"/>
  <c r="E280" i="27"/>
  <c r="F280"/>
  <c r="G280"/>
  <c r="H280"/>
  <c r="D280"/>
  <c r="E184"/>
  <c r="F184"/>
  <c r="G184"/>
  <c r="H184"/>
  <c r="D184"/>
  <c r="I132"/>
  <c r="I133"/>
  <c r="I134"/>
  <c r="I187" s="1"/>
  <c r="J29"/>
  <c r="I29"/>
  <c r="H29"/>
  <c r="E29"/>
  <c r="E19" i="29"/>
  <c r="H120" i="28"/>
  <c r="G120"/>
  <c r="E120"/>
  <c r="D120"/>
  <c r="H86"/>
  <c r="G86"/>
  <c r="E86"/>
  <c r="D86"/>
  <c r="G26"/>
  <c r="E26"/>
  <c r="F4" i="4"/>
  <c r="J4"/>
  <c r="F5"/>
  <c r="J5"/>
  <c r="F6"/>
  <c r="J6"/>
  <c r="F7"/>
  <c r="J7"/>
  <c r="D8"/>
  <c r="F8"/>
  <c r="J8"/>
  <c r="L8"/>
  <c r="N8"/>
  <c r="P8"/>
  <c r="R8"/>
  <c r="T8"/>
  <c r="D9"/>
  <c r="F9"/>
  <c r="J9"/>
  <c r="L9"/>
  <c r="N9"/>
  <c r="P9"/>
  <c r="R9"/>
  <c r="T9"/>
  <c r="D10"/>
  <c r="F10"/>
  <c r="J10"/>
  <c r="L10"/>
  <c r="N10"/>
  <c r="P10"/>
  <c r="R10"/>
  <c r="T10"/>
  <c r="D11"/>
  <c r="J11"/>
  <c r="L11"/>
  <c r="N11"/>
  <c r="P11"/>
  <c r="R11"/>
  <c r="T11"/>
  <c r="C12"/>
  <c r="D12" s="1"/>
  <c r="F12"/>
  <c r="J12"/>
  <c r="L12"/>
  <c r="N12"/>
  <c r="P12"/>
  <c r="Q12"/>
  <c r="R12" s="1"/>
  <c r="T12"/>
  <c r="D13"/>
  <c r="F13"/>
  <c r="J13"/>
  <c r="L13"/>
  <c r="N13"/>
  <c r="P13"/>
  <c r="R13"/>
  <c r="T13"/>
  <c r="D14"/>
  <c r="F14"/>
  <c r="J14"/>
  <c r="L14"/>
  <c r="N14"/>
  <c r="P14"/>
  <c r="R14"/>
  <c r="T14"/>
  <c r="D15"/>
  <c r="F15"/>
  <c r="J15"/>
  <c r="L15"/>
  <c r="N15"/>
  <c r="P15"/>
  <c r="R15"/>
  <c r="T15"/>
  <c r="D16"/>
  <c r="F16"/>
  <c r="J16"/>
  <c r="L16"/>
  <c r="N16"/>
  <c r="P16"/>
  <c r="R16"/>
  <c r="T16"/>
  <c r="D17"/>
  <c r="F17"/>
  <c r="J17"/>
  <c r="L17"/>
  <c r="N17"/>
  <c r="P17"/>
  <c r="R17"/>
  <c r="T17"/>
  <c r="D18"/>
  <c r="F18"/>
  <c r="J18"/>
  <c r="L18"/>
  <c r="N18"/>
  <c r="P18"/>
  <c r="R18"/>
  <c r="T18"/>
  <c r="D19"/>
  <c r="F19"/>
  <c r="J19"/>
  <c r="L19"/>
  <c r="N19"/>
  <c r="P19"/>
  <c r="R19"/>
  <c r="T19"/>
  <c r="B56"/>
  <c r="C56"/>
  <c r="E56"/>
  <c r="G56"/>
  <c r="K56"/>
  <c r="M56"/>
  <c r="O56"/>
  <c r="Q56"/>
  <c r="S56"/>
  <c r="B57"/>
  <c r="C57"/>
  <c r="E57"/>
  <c r="G57"/>
  <c r="K57"/>
  <c r="M57"/>
  <c r="O57"/>
  <c r="Q57"/>
  <c r="S57"/>
  <c r="B58"/>
  <c r="C58"/>
  <c r="E58"/>
  <c r="G58"/>
  <c r="K58"/>
  <c r="M58"/>
  <c r="O58"/>
  <c r="Q58"/>
  <c r="S58"/>
  <c r="B59"/>
  <c r="C59"/>
  <c r="E59"/>
  <c r="G59"/>
  <c r="K59"/>
  <c r="M59"/>
  <c r="O59"/>
  <c r="Q59"/>
  <c r="S59"/>
  <c r="B60"/>
  <c r="E60"/>
  <c r="G60"/>
  <c r="K60"/>
  <c r="M60"/>
  <c r="O60"/>
  <c r="Q60"/>
  <c r="S60"/>
  <c r="B61"/>
  <c r="C61"/>
  <c r="E61"/>
  <c r="G61"/>
  <c r="K61"/>
  <c r="M61"/>
  <c r="O61"/>
  <c r="Q61"/>
  <c r="S61"/>
  <c r="B62"/>
  <c r="C62"/>
  <c r="E62"/>
  <c r="G62"/>
  <c r="K62"/>
  <c r="M62"/>
  <c r="O62"/>
  <c r="Q62"/>
  <c r="S62"/>
  <c r="B63"/>
  <c r="C63"/>
  <c r="E63"/>
  <c r="G63"/>
  <c r="K63"/>
  <c r="M63"/>
  <c r="O63"/>
  <c r="Q63"/>
  <c r="S63"/>
  <c r="B64"/>
  <c r="E64"/>
  <c r="G64"/>
  <c r="K64"/>
  <c r="M64"/>
  <c r="O64"/>
  <c r="S64"/>
  <c r="B65"/>
  <c r="C65"/>
  <c r="E65"/>
  <c r="G65"/>
  <c r="K65"/>
  <c r="M65"/>
  <c r="O65"/>
  <c r="Q65"/>
  <c r="S65"/>
  <c r="B66"/>
  <c r="C66"/>
  <c r="E66"/>
  <c r="G66"/>
  <c r="K66"/>
  <c r="M66"/>
  <c r="O66"/>
  <c r="Q66"/>
  <c r="S66"/>
  <c r="B67"/>
  <c r="C67"/>
  <c r="E67"/>
  <c r="G67"/>
  <c r="K67"/>
  <c r="M67"/>
  <c r="O67"/>
  <c r="Q67"/>
  <c r="S67"/>
  <c r="B68"/>
  <c r="C68"/>
  <c r="E68"/>
  <c r="G68"/>
  <c r="K68"/>
  <c r="M68"/>
  <c r="O68"/>
  <c r="Q68"/>
  <c r="S68"/>
  <c r="B69"/>
  <c r="C69"/>
  <c r="E69"/>
  <c r="G69"/>
  <c r="K69"/>
  <c r="M69"/>
  <c r="O69"/>
  <c r="Q69"/>
  <c r="S69"/>
  <c r="B70"/>
  <c r="C70"/>
  <c r="E70"/>
  <c r="G70"/>
  <c r="I70"/>
  <c r="K70"/>
  <c r="M70"/>
  <c r="O70"/>
  <c r="Q70"/>
  <c r="S70"/>
  <c r="B71"/>
  <c r="C71"/>
  <c r="E71"/>
  <c r="G71"/>
  <c r="K71"/>
  <c r="M71"/>
  <c r="O71"/>
  <c r="Q71"/>
  <c r="S71"/>
  <c r="B72"/>
  <c r="C72"/>
  <c r="E72"/>
  <c r="G72"/>
  <c r="K72"/>
  <c r="M72"/>
  <c r="O72"/>
  <c r="Q72"/>
  <c r="S72"/>
  <c r="D101"/>
  <c r="F101"/>
  <c r="J101"/>
  <c r="L101"/>
  <c r="N101"/>
  <c r="P101"/>
  <c r="R101"/>
  <c r="T101"/>
  <c r="D102"/>
  <c r="F102"/>
  <c r="J102"/>
  <c r="L102"/>
  <c r="N102"/>
  <c r="P102"/>
  <c r="R102"/>
  <c r="T102"/>
  <c r="D103"/>
  <c r="F103"/>
  <c r="J103"/>
  <c r="L103"/>
  <c r="N103"/>
  <c r="P103"/>
  <c r="R103"/>
  <c r="T103"/>
  <c r="D104"/>
  <c r="F104"/>
  <c r="J104"/>
  <c r="L104"/>
  <c r="N104"/>
  <c r="P104"/>
  <c r="R104"/>
  <c r="T104"/>
  <c r="D105"/>
  <c r="F105"/>
  <c r="J105"/>
  <c r="L105"/>
  <c r="N105"/>
  <c r="P105"/>
  <c r="R105"/>
  <c r="T105"/>
  <c r="D106"/>
  <c r="F106"/>
  <c r="J106"/>
  <c r="L106"/>
  <c r="N106"/>
  <c r="P106"/>
  <c r="R106"/>
  <c r="T106"/>
  <c r="D107"/>
  <c r="F107"/>
  <c r="J107"/>
  <c r="L107"/>
  <c r="N107"/>
  <c r="P107"/>
  <c r="R107"/>
  <c r="T107"/>
  <c r="D108"/>
  <c r="F108"/>
  <c r="J108"/>
  <c r="L108"/>
  <c r="N108"/>
  <c r="P108"/>
  <c r="R108"/>
  <c r="T108"/>
  <c r="D109"/>
  <c r="F109"/>
  <c r="J109"/>
  <c r="L109"/>
  <c r="N109"/>
  <c r="P109"/>
  <c r="R109"/>
  <c r="T109"/>
  <c r="D110"/>
  <c r="F110"/>
  <c r="J110"/>
  <c r="L110"/>
  <c r="N110"/>
  <c r="P110"/>
  <c r="R110"/>
  <c r="T110"/>
  <c r="D111"/>
  <c r="F111"/>
  <c r="J111"/>
  <c r="L111"/>
  <c r="N111"/>
  <c r="P111"/>
  <c r="R111"/>
  <c r="T111"/>
  <c r="D112"/>
  <c r="F112"/>
  <c r="J112"/>
  <c r="L112"/>
  <c r="N112"/>
  <c r="P112"/>
  <c r="R112"/>
  <c r="T112"/>
  <c r="D113"/>
  <c r="F113"/>
  <c r="J113"/>
  <c r="L113"/>
  <c r="N113"/>
  <c r="P113"/>
  <c r="R113"/>
  <c r="T113"/>
  <c r="D114"/>
  <c r="F114"/>
  <c r="J114"/>
  <c r="L114"/>
  <c r="N114"/>
  <c r="P114"/>
  <c r="R114"/>
  <c r="T114"/>
  <c r="D115"/>
  <c r="F115"/>
  <c r="H115"/>
  <c r="J115"/>
  <c r="L115"/>
  <c r="N115"/>
  <c r="P115"/>
  <c r="R115"/>
  <c r="T115"/>
  <c r="D116"/>
  <c r="F116"/>
  <c r="H116"/>
  <c r="J116"/>
  <c r="L116"/>
  <c r="N116"/>
  <c r="P116"/>
  <c r="R116"/>
  <c r="T116"/>
  <c r="D117"/>
  <c r="F117"/>
  <c r="H117"/>
  <c r="J117"/>
  <c r="L117"/>
  <c r="N117"/>
  <c r="P117"/>
  <c r="R117"/>
  <c r="T117"/>
  <c r="B148"/>
  <c r="C148"/>
  <c r="E148"/>
  <c r="K148"/>
  <c r="M148"/>
  <c r="O148"/>
  <c r="Q148"/>
  <c r="S148"/>
  <c r="B149"/>
  <c r="C149"/>
  <c r="E149"/>
  <c r="K149"/>
  <c r="M149"/>
  <c r="O149"/>
  <c r="Q149"/>
  <c r="S149"/>
  <c r="B150"/>
  <c r="C150"/>
  <c r="E150"/>
  <c r="K150"/>
  <c r="M150"/>
  <c r="O150"/>
  <c r="Q150"/>
  <c r="S150"/>
  <c r="B151"/>
  <c r="C151"/>
  <c r="E151"/>
  <c r="K151"/>
  <c r="M151"/>
  <c r="O151"/>
  <c r="Q151"/>
  <c r="S151"/>
  <c r="B152"/>
  <c r="C152"/>
  <c r="E152"/>
  <c r="G152"/>
  <c r="K152"/>
  <c r="M152"/>
  <c r="O152"/>
  <c r="Q152"/>
  <c r="S152"/>
  <c r="B153"/>
  <c r="C153"/>
  <c r="E153"/>
  <c r="K153"/>
  <c r="M153"/>
  <c r="O153"/>
  <c r="Q153"/>
  <c r="S153"/>
  <c r="B154"/>
  <c r="C154"/>
  <c r="E154"/>
  <c r="K154"/>
  <c r="M154"/>
  <c r="O154"/>
  <c r="Q154"/>
  <c r="S154"/>
  <c r="B155"/>
  <c r="C155"/>
  <c r="E155"/>
  <c r="K155"/>
  <c r="M155"/>
  <c r="O155"/>
  <c r="Q155"/>
  <c r="S155"/>
  <c r="B156"/>
  <c r="C156"/>
  <c r="E156"/>
  <c r="K156"/>
  <c r="M156"/>
  <c r="O156"/>
  <c r="Q156"/>
  <c r="S156"/>
  <c r="B157"/>
  <c r="C157"/>
  <c r="E157"/>
  <c r="G157"/>
  <c r="K157"/>
  <c r="M157"/>
  <c r="O157"/>
  <c r="Q157"/>
  <c r="S157"/>
  <c r="B158"/>
  <c r="C158"/>
  <c r="E158"/>
  <c r="G158"/>
  <c r="K158"/>
  <c r="M158"/>
  <c r="O158"/>
  <c r="Q158"/>
  <c r="S158"/>
  <c r="B159"/>
  <c r="C159"/>
  <c r="E159"/>
  <c r="K159"/>
  <c r="M159"/>
  <c r="O159"/>
  <c r="Q159"/>
  <c r="S159"/>
  <c r="B160"/>
  <c r="C160"/>
  <c r="E160"/>
  <c r="K160"/>
  <c r="M160"/>
  <c r="O160"/>
  <c r="Q160"/>
  <c r="S160"/>
  <c r="D188"/>
  <c r="F188"/>
  <c r="J188"/>
  <c r="L188"/>
  <c r="N188"/>
  <c r="P188"/>
  <c r="R188"/>
  <c r="T188"/>
  <c r="D189"/>
  <c r="F189"/>
  <c r="J189"/>
  <c r="L189"/>
  <c r="N189"/>
  <c r="P189"/>
  <c r="R189"/>
  <c r="T189"/>
  <c r="D190"/>
  <c r="F190"/>
  <c r="J190"/>
  <c r="L190"/>
  <c r="N190"/>
  <c r="P190"/>
  <c r="R190"/>
  <c r="T190"/>
  <c r="D191"/>
  <c r="F191"/>
  <c r="J191"/>
  <c r="L191"/>
  <c r="N191"/>
  <c r="P191"/>
  <c r="R191"/>
  <c r="T191"/>
  <c r="D192"/>
  <c r="F192"/>
  <c r="J192"/>
  <c r="L192"/>
  <c r="N192"/>
  <c r="P192"/>
  <c r="R192"/>
  <c r="T192"/>
  <c r="D193"/>
  <c r="F193"/>
  <c r="J193"/>
  <c r="L193"/>
  <c r="N193"/>
  <c r="P193"/>
  <c r="R193"/>
  <c r="T193"/>
  <c r="D194"/>
  <c r="F194"/>
  <c r="J194"/>
  <c r="L194"/>
  <c r="N194"/>
  <c r="P194"/>
  <c r="R194"/>
  <c r="T194"/>
  <c r="D195"/>
  <c r="F195"/>
  <c r="J195"/>
  <c r="L195"/>
  <c r="N195"/>
  <c r="P195"/>
  <c r="R195"/>
  <c r="T195"/>
  <c r="D196"/>
  <c r="F196"/>
  <c r="J196"/>
  <c r="L196"/>
  <c r="N196"/>
  <c r="P196"/>
  <c r="R196"/>
  <c r="T196"/>
  <c r="D197"/>
  <c r="F197"/>
  <c r="J197"/>
  <c r="L197"/>
  <c r="N197"/>
  <c r="P197"/>
  <c r="R197"/>
  <c r="T197"/>
  <c r="D198"/>
  <c r="F198"/>
  <c r="J198"/>
  <c r="L198"/>
  <c r="N198"/>
  <c r="P198"/>
  <c r="R198"/>
  <c r="T198"/>
  <c r="D199"/>
  <c r="F199"/>
  <c r="J199"/>
  <c r="L199"/>
  <c r="N199"/>
  <c r="P199"/>
  <c r="R199"/>
  <c r="T199"/>
  <c r="D200"/>
  <c r="F200"/>
  <c r="J200"/>
  <c r="L200"/>
  <c r="N200"/>
  <c r="P200"/>
  <c r="R200"/>
  <c r="T200"/>
  <c r="D201"/>
  <c r="F201"/>
  <c r="J201"/>
  <c r="L201"/>
  <c r="N201"/>
  <c r="P201"/>
  <c r="R201"/>
  <c r="T201"/>
  <c r="D202"/>
  <c r="F202"/>
  <c r="H202"/>
  <c r="J202"/>
  <c r="L202"/>
  <c r="N202"/>
  <c r="P202"/>
  <c r="R202"/>
  <c r="T202"/>
  <c r="D203"/>
  <c r="F203"/>
  <c r="H203"/>
  <c r="J203"/>
  <c r="L203"/>
  <c r="N203"/>
  <c r="P203"/>
  <c r="R203"/>
  <c r="T203"/>
  <c r="D204"/>
  <c r="F204"/>
  <c r="H204"/>
  <c r="J204"/>
  <c r="L204"/>
  <c r="N204"/>
  <c r="P204"/>
  <c r="R204"/>
  <c r="T204"/>
  <c r="B241"/>
  <c r="C241"/>
  <c r="E241"/>
  <c r="K241"/>
  <c r="M241"/>
  <c r="O241"/>
  <c r="Q241"/>
  <c r="S241"/>
  <c r="B242"/>
  <c r="C242"/>
  <c r="E242"/>
  <c r="G242"/>
  <c r="K242"/>
  <c r="M242"/>
  <c r="O242"/>
  <c r="Q242"/>
  <c r="S242"/>
  <c r="B243"/>
  <c r="C243"/>
  <c r="E243"/>
  <c r="K243"/>
  <c r="M243"/>
  <c r="O243"/>
  <c r="Q243"/>
  <c r="S243"/>
  <c r="B244"/>
  <c r="C244"/>
  <c r="E244"/>
  <c r="K244"/>
  <c r="M244"/>
  <c r="O244"/>
  <c r="Q244"/>
  <c r="S244"/>
  <c r="B245"/>
  <c r="C245"/>
  <c r="E245"/>
  <c r="K245"/>
  <c r="M245"/>
  <c r="O245"/>
  <c r="Q245"/>
  <c r="S245"/>
  <c r="B246"/>
  <c r="C246"/>
  <c r="E246"/>
  <c r="G246"/>
  <c r="K246"/>
  <c r="M246"/>
  <c r="O246"/>
  <c r="Q246"/>
  <c r="S246"/>
  <c r="B247"/>
  <c r="C247"/>
  <c r="E247"/>
  <c r="K247"/>
  <c r="M247"/>
  <c r="O247"/>
  <c r="Q247"/>
  <c r="S247"/>
  <c r="B248"/>
  <c r="C248"/>
  <c r="E248"/>
  <c r="K248"/>
  <c r="M248"/>
  <c r="O248"/>
  <c r="Q248"/>
  <c r="S248"/>
  <c r="B249"/>
  <c r="C249"/>
  <c r="E249"/>
  <c r="K249"/>
  <c r="M249"/>
  <c r="O249"/>
  <c r="Q249"/>
  <c r="S249"/>
  <c r="G24" i="28"/>
  <c r="H29" s="1"/>
  <c r="G102" i="29"/>
  <c r="G109"/>
  <c r="G111"/>
  <c r="G108"/>
  <c r="G110"/>
  <c r="G106"/>
  <c r="G103"/>
  <c r="G104"/>
  <c r="G105"/>
  <c r="D108"/>
  <c r="D109"/>
  <c r="D110"/>
  <c r="D111"/>
  <c r="D106"/>
  <c r="D105"/>
  <c r="D104"/>
  <c r="D103"/>
  <c r="D102"/>
  <c r="D77"/>
  <c r="D75"/>
  <c r="E74" i="11"/>
  <c r="N74"/>
  <c r="O74"/>
  <c r="J74"/>
  <c r="I74"/>
  <c r="D74"/>
  <c r="B74"/>
  <c r="B73"/>
  <c r="E24"/>
  <c r="E25"/>
  <c r="O25"/>
  <c r="J25"/>
  <c r="F112" i="29"/>
  <c r="C112"/>
  <c r="F81"/>
  <c r="D18"/>
  <c r="C81"/>
  <c r="G18"/>
  <c r="D13"/>
  <c r="G13" s="1"/>
  <c r="C18"/>
  <c r="G80"/>
  <c r="H80"/>
  <c r="E80"/>
  <c r="D80"/>
  <c r="E111"/>
  <c r="H111"/>
  <c r="G17"/>
  <c r="E17"/>
  <c r="G17" i="30"/>
  <c r="I17" s="1"/>
  <c r="C107" i="29"/>
  <c r="F107"/>
  <c r="H107" s="1"/>
  <c r="F76"/>
  <c r="C76"/>
  <c r="E76" s="1"/>
  <c r="C152" i="8"/>
  <c r="N68" i="3"/>
  <c r="N67"/>
  <c r="E32" i="19"/>
  <c r="W33"/>
  <c r="Y33" s="1"/>
  <c r="R33"/>
  <c r="V33" s="1"/>
  <c r="M33"/>
  <c r="O33" s="1"/>
  <c r="H33"/>
  <c r="J33" s="1"/>
  <c r="F33"/>
  <c r="D33"/>
  <c r="E12" i="18"/>
  <c r="F19" s="1"/>
  <c r="M56" i="16"/>
  <c r="S56" s="1"/>
  <c r="D56"/>
  <c r="J56" s="1"/>
  <c r="M17"/>
  <c r="D17"/>
  <c r="L17" s="1"/>
  <c r="O74" i="10"/>
  <c r="N74"/>
  <c r="J74"/>
  <c r="I74"/>
  <c r="E73"/>
  <c r="E74"/>
  <c r="D74"/>
  <c r="B74"/>
  <c r="O25"/>
  <c r="J25"/>
  <c r="E25"/>
  <c r="N29" i="9"/>
  <c r="N28"/>
  <c r="Q29"/>
  <c r="Q30"/>
  <c r="Q28"/>
  <c r="P2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E53" i="8"/>
  <c r="H195"/>
  <c r="H196"/>
  <c r="H194"/>
  <c r="J195"/>
  <c r="J196"/>
  <c r="J194"/>
  <c r="J181"/>
  <c r="J182"/>
  <c r="J183"/>
  <c r="J184"/>
  <c r="J185"/>
  <c r="J186"/>
  <c r="J187"/>
  <c r="J188"/>
  <c r="J189"/>
  <c r="J190"/>
  <c r="J191"/>
  <c r="J192"/>
  <c r="J193"/>
  <c r="J180"/>
  <c r="H109"/>
  <c r="H110"/>
  <c r="H108"/>
  <c r="J109"/>
  <c r="J110"/>
  <c r="J108"/>
  <c r="J99"/>
  <c r="J100"/>
  <c r="J101"/>
  <c r="J102"/>
  <c r="J103"/>
  <c r="J104"/>
  <c r="J105"/>
  <c r="J106"/>
  <c r="J107"/>
  <c r="J94"/>
  <c r="J95"/>
  <c r="J96"/>
  <c r="J97"/>
  <c r="J98"/>
  <c r="F98"/>
  <c r="H20"/>
  <c r="H21"/>
  <c r="H19"/>
  <c r="J20"/>
  <c r="J21"/>
  <c r="J19"/>
  <c r="J9"/>
  <c r="J10"/>
  <c r="J11"/>
  <c r="J12"/>
  <c r="J13"/>
  <c r="J14"/>
  <c r="J15"/>
  <c r="J16"/>
  <c r="J17"/>
  <c r="J18"/>
  <c r="J6"/>
  <c r="J7"/>
  <c r="J8"/>
  <c r="J5"/>
  <c r="F6"/>
  <c r="F7"/>
  <c r="F8"/>
  <c r="F5"/>
  <c r="F9"/>
  <c r="K5" i="5"/>
  <c r="K6"/>
  <c r="K7"/>
  <c r="K8"/>
  <c r="N25"/>
  <c r="N26"/>
  <c r="Q25"/>
  <c r="Q26"/>
  <c r="Q24"/>
  <c r="N24"/>
  <c r="P22"/>
  <c r="P6"/>
  <c r="P7"/>
  <c r="P8"/>
  <c r="P9"/>
  <c r="P10"/>
  <c r="P11"/>
  <c r="P12"/>
  <c r="P13"/>
  <c r="P14"/>
  <c r="P15"/>
  <c r="P16"/>
  <c r="P17"/>
  <c r="P18"/>
  <c r="P19"/>
  <c r="P20"/>
  <c r="P21"/>
  <c r="P5"/>
  <c r="F119" i="28"/>
  <c r="C119"/>
  <c r="H118"/>
  <c r="G118"/>
  <c r="E118"/>
  <c r="D118"/>
  <c r="H117"/>
  <c r="G117"/>
  <c r="E117"/>
  <c r="D117"/>
  <c r="H116"/>
  <c r="G116"/>
  <c r="E116"/>
  <c r="D116"/>
  <c r="H115"/>
  <c r="G115"/>
  <c r="E115"/>
  <c r="D115"/>
  <c r="F114"/>
  <c r="C114"/>
  <c r="E114" s="1"/>
  <c r="H113"/>
  <c r="G113"/>
  <c r="E113"/>
  <c r="D113"/>
  <c r="H112"/>
  <c r="G112"/>
  <c r="E112"/>
  <c r="D112"/>
  <c r="H111"/>
  <c r="G111"/>
  <c r="E111"/>
  <c r="D111"/>
  <c r="H110"/>
  <c r="G110"/>
  <c r="E110"/>
  <c r="D110"/>
  <c r="H109"/>
  <c r="E109"/>
  <c r="G108"/>
  <c r="D108"/>
  <c r="G107"/>
  <c r="D107"/>
  <c r="G106"/>
  <c r="D106"/>
  <c r="G105"/>
  <c r="D105"/>
  <c r="G104"/>
  <c r="D104"/>
  <c r="F85"/>
  <c r="H85" s="1"/>
  <c r="C85"/>
  <c r="H84"/>
  <c r="G84"/>
  <c r="E84"/>
  <c r="D84"/>
  <c r="H83"/>
  <c r="G83"/>
  <c r="E83"/>
  <c r="D83"/>
  <c r="H82"/>
  <c r="G82"/>
  <c r="E82"/>
  <c r="D82"/>
  <c r="H81"/>
  <c r="G81"/>
  <c r="E81"/>
  <c r="D81"/>
  <c r="F80"/>
  <c r="C80"/>
  <c r="H79"/>
  <c r="G79"/>
  <c r="E79"/>
  <c r="D79"/>
  <c r="H78"/>
  <c r="G78"/>
  <c r="E78"/>
  <c r="D78"/>
  <c r="H77"/>
  <c r="G77"/>
  <c r="E77"/>
  <c r="D77"/>
  <c r="H76"/>
  <c r="G76"/>
  <c r="E76"/>
  <c r="D76"/>
  <c r="H75"/>
  <c r="E75"/>
  <c r="G74"/>
  <c r="D74"/>
  <c r="G73"/>
  <c r="D73"/>
  <c r="G72"/>
  <c r="D72"/>
  <c r="G71"/>
  <c r="D71"/>
  <c r="G70"/>
  <c r="D70"/>
  <c r="D25"/>
  <c r="G25" s="1"/>
  <c r="C25"/>
  <c r="E24"/>
  <c r="G23"/>
  <c r="E23"/>
  <c r="G22"/>
  <c r="E22"/>
  <c r="G21"/>
  <c r="E21"/>
  <c r="D20"/>
  <c r="G20"/>
  <c r="C20"/>
  <c r="G19"/>
  <c r="H24" s="1"/>
  <c r="E19"/>
  <c r="G18"/>
  <c r="E18"/>
  <c r="G17"/>
  <c r="E17"/>
  <c r="G16"/>
  <c r="E16"/>
  <c r="D15"/>
  <c r="G15" s="1"/>
  <c r="C15"/>
  <c r="D109" s="1"/>
  <c r="G14"/>
  <c r="H19" s="1"/>
  <c r="E14"/>
  <c r="G13"/>
  <c r="G12"/>
  <c r="H12" s="1"/>
  <c r="E12"/>
  <c r="G11"/>
  <c r="E11"/>
  <c r="G10"/>
  <c r="E10"/>
  <c r="G9"/>
  <c r="E9"/>
  <c r="G8"/>
  <c r="H9" s="1"/>
  <c r="G7"/>
  <c r="E7"/>
  <c r="G6"/>
  <c r="H7" s="1"/>
  <c r="E6"/>
  <c r="G5"/>
  <c r="K23" i="30"/>
  <c r="H23"/>
  <c r="E23"/>
  <c r="L23"/>
  <c r="I23"/>
  <c r="F23"/>
  <c r="H278" i="27"/>
  <c r="G278"/>
  <c r="E278"/>
  <c r="D278"/>
  <c r="F278"/>
  <c r="H231"/>
  <c r="F231"/>
  <c r="D231"/>
  <c r="G231"/>
  <c r="G182"/>
  <c r="E182"/>
  <c r="H179"/>
  <c r="H182"/>
  <c r="D182"/>
  <c r="F182"/>
  <c r="H135"/>
  <c r="H188" s="1"/>
  <c r="F135"/>
  <c r="D135"/>
  <c r="E130"/>
  <c r="G472"/>
  <c r="D472"/>
  <c r="H424"/>
  <c r="G471"/>
  <c r="E472"/>
  <c r="F472"/>
  <c r="D473"/>
  <c r="F425"/>
  <c r="F473" s="1"/>
  <c r="F328"/>
  <c r="F376" s="1"/>
  <c r="G328"/>
  <c r="G376" s="1"/>
  <c r="E375"/>
  <c r="G375"/>
  <c r="F375"/>
  <c r="D375"/>
  <c r="H327"/>
  <c r="H375" s="1"/>
  <c r="H326"/>
  <c r="H374" s="1"/>
  <c r="H325"/>
  <c r="H378" s="1"/>
  <c r="J28"/>
  <c r="I28"/>
  <c r="H28"/>
  <c r="E28"/>
  <c r="K32" s="1"/>
  <c r="J27"/>
  <c r="I27"/>
  <c r="H27"/>
  <c r="E27"/>
  <c r="J26"/>
  <c r="I26"/>
  <c r="H26"/>
  <c r="E26"/>
  <c r="J25"/>
  <c r="I25"/>
  <c r="H25"/>
  <c r="E25"/>
  <c r="J24"/>
  <c r="I24"/>
  <c r="H24"/>
  <c r="E24"/>
  <c r="J23"/>
  <c r="I23"/>
  <c r="H23"/>
  <c r="E23"/>
  <c r="J22"/>
  <c r="I22"/>
  <c r="H22"/>
  <c r="E22"/>
  <c r="J21"/>
  <c r="I21"/>
  <c r="H21"/>
  <c r="E21"/>
  <c r="J20"/>
  <c r="I20"/>
  <c r="H20"/>
  <c r="E20"/>
  <c r="J19"/>
  <c r="I19"/>
  <c r="H19"/>
  <c r="E19"/>
  <c r="J18"/>
  <c r="I18"/>
  <c r="H18"/>
  <c r="E18"/>
  <c r="J17"/>
  <c r="I17"/>
  <c r="H17"/>
  <c r="E17"/>
  <c r="J16"/>
  <c r="I16"/>
  <c r="H16"/>
  <c r="E16"/>
  <c r="J15"/>
  <c r="I15"/>
  <c r="H15"/>
  <c r="E15"/>
  <c r="J14"/>
  <c r="I14"/>
  <c r="H14"/>
  <c r="E14"/>
  <c r="J13"/>
  <c r="I13"/>
  <c r="H13"/>
  <c r="E13"/>
  <c r="J12"/>
  <c r="I12"/>
  <c r="H12"/>
  <c r="E12"/>
  <c r="K12" s="1"/>
  <c r="J11"/>
  <c r="I11"/>
  <c r="H11"/>
  <c r="E11"/>
  <c r="K11" s="1"/>
  <c r="J10"/>
  <c r="I10"/>
  <c r="H10"/>
  <c r="E10"/>
  <c r="K10" s="1"/>
  <c r="J9"/>
  <c r="I9"/>
  <c r="H9"/>
  <c r="E9"/>
  <c r="K9" s="1"/>
  <c r="H89" i="22"/>
  <c r="G89"/>
  <c r="F89"/>
  <c r="E32"/>
  <c r="G36" s="1"/>
  <c r="E23"/>
  <c r="E22"/>
  <c r="O22" i="3"/>
  <c r="Q22"/>
  <c r="Q240" i="8"/>
  <c r="Q235"/>
  <c r="Q234"/>
  <c r="Q233"/>
  <c r="O239"/>
  <c r="Q239"/>
  <c r="Q238"/>
  <c r="Q237"/>
  <c r="Q236"/>
  <c r="AF30" i="9"/>
  <c r="AC30"/>
  <c r="Z30"/>
  <c r="W30"/>
  <c r="T30"/>
  <c r="K30"/>
  <c r="H30"/>
  <c r="E30"/>
  <c r="O67" i="7"/>
  <c r="N67"/>
  <c r="J67"/>
  <c r="I67"/>
  <c r="E67"/>
  <c r="B67"/>
  <c r="D67"/>
  <c r="O21"/>
  <c r="J21"/>
  <c r="E21"/>
  <c r="E240" i="8"/>
  <c r="K240"/>
  <c r="M240"/>
  <c r="C240"/>
  <c r="B240"/>
  <c r="T196"/>
  <c r="R196"/>
  <c r="P196"/>
  <c r="N196"/>
  <c r="L196"/>
  <c r="F196"/>
  <c r="D196"/>
  <c r="C142"/>
  <c r="C144"/>
  <c r="C145"/>
  <c r="C146"/>
  <c r="C149"/>
  <c r="C141"/>
  <c r="B153"/>
  <c r="T110"/>
  <c r="R110"/>
  <c r="P110"/>
  <c r="N110"/>
  <c r="L110"/>
  <c r="F110"/>
  <c r="D110"/>
  <c r="E65"/>
  <c r="K65"/>
  <c r="M65"/>
  <c r="O65"/>
  <c r="Q65"/>
  <c r="S65"/>
  <c r="C65"/>
  <c r="B65"/>
  <c r="T21"/>
  <c r="R21"/>
  <c r="P21"/>
  <c r="N21"/>
  <c r="L21"/>
  <c r="F21"/>
  <c r="D21"/>
  <c r="AF26" i="5"/>
  <c r="AC26"/>
  <c r="Z26"/>
  <c r="W26"/>
  <c r="T26"/>
  <c r="K26"/>
  <c r="H26"/>
  <c r="E26"/>
  <c r="M68" i="3"/>
  <c r="I68"/>
  <c r="H68"/>
  <c r="D67"/>
  <c r="D68"/>
  <c r="C68"/>
  <c r="B68"/>
  <c r="J22"/>
  <c r="K22"/>
  <c r="L22" s="1"/>
  <c r="E22"/>
  <c r="E14"/>
  <c r="F14"/>
  <c r="J14"/>
  <c r="K14"/>
  <c r="L14" s="1"/>
  <c r="O14"/>
  <c r="P14"/>
  <c r="E15"/>
  <c r="F15"/>
  <c r="G15" s="1"/>
  <c r="J15"/>
  <c r="K15"/>
  <c r="O15"/>
  <c r="Q15"/>
  <c r="E16"/>
  <c r="F16"/>
  <c r="J16"/>
  <c r="K16"/>
  <c r="L16" s="1"/>
  <c r="O16"/>
  <c r="P16"/>
  <c r="Q16" s="1"/>
  <c r="E17"/>
  <c r="F17"/>
  <c r="F63" s="1"/>
  <c r="J17"/>
  <c r="K17"/>
  <c r="L17" s="1"/>
  <c r="O17"/>
  <c r="P17"/>
  <c r="Q17" s="1"/>
  <c r="E18"/>
  <c r="F18"/>
  <c r="G18" s="1"/>
  <c r="J18"/>
  <c r="K18"/>
  <c r="O18"/>
  <c r="P18"/>
  <c r="Q18" s="1"/>
  <c r="E19"/>
  <c r="F19"/>
  <c r="J19"/>
  <c r="K19"/>
  <c r="L19" s="1"/>
  <c r="O19"/>
  <c r="P19"/>
  <c r="E20"/>
  <c r="J20"/>
  <c r="O20"/>
  <c r="E21"/>
  <c r="J21"/>
  <c r="O21"/>
  <c r="B60"/>
  <c r="C60"/>
  <c r="D60"/>
  <c r="H60"/>
  <c r="I60"/>
  <c r="M60"/>
  <c r="N60"/>
  <c r="B61"/>
  <c r="C61"/>
  <c r="D61"/>
  <c r="H61"/>
  <c r="I61"/>
  <c r="M61"/>
  <c r="N61"/>
  <c r="P61"/>
  <c r="B62"/>
  <c r="C62"/>
  <c r="D62"/>
  <c r="H62"/>
  <c r="I62"/>
  <c r="M62"/>
  <c r="N62"/>
  <c r="B63"/>
  <c r="C63"/>
  <c r="D63"/>
  <c r="H63"/>
  <c r="I63"/>
  <c r="M63"/>
  <c r="N63"/>
  <c r="B64"/>
  <c r="C64"/>
  <c r="D64"/>
  <c r="H64"/>
  <c r="I64"/>
  <c r="M64"/>
  <c r="N64"/>
  <c r="B65"/>
  <c r="C65"/>
  <c r="D65"/>
  <c r="H65"/>
  <c r="I65"/>
  <c r="M65"/>
  <c r="N65"/>
  <c r="B66"/>
  <c r="C66"/>
  <c r="D66"/>
  <c r="H66"/>
  <c r="I66"/>
  <c r="M66"/>
  <c r="N66"/>
  <c r="B67"/>
  <c r="C67"/>
  <c r="H67"/>
  <c r="I67"/>
  <c r="M67"/>
  <c r="E9" i="5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E17"/>
  <c r="H17"/>
  <c r="K17"/>
  <c r="T17"/>
  <c r="W17"/>
  <c r="Z17"/>
  <c r="AC17"/>
  <c r="AF17"/>
  <c r="E18"/>
  <c r="H18"/>
  <c r="K18"/>
  <c r="T18"/>
  <c r="W18"/>
  <c r="Z18"/>
  <c r="AC18"/>
  <c r="AF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4"/>
  <c r="H24"/>
  <c r="K24"/>
  <c r="T24"/>
  <c r="W24"/>
  <c r="Z24"/>
  <c r="AC24"/>
  <c r="AF24"/>
  <c r="E25"/>
  <c r="H25"/>
  <c r="K25"/>
  <c r="T25"/>
  <c r="W25"/>
  <c r="Z25"/>
  <c r="AC25"/>
  <c r="AF25"/>
  <c r="I126" i="27"/>
  <c r="I174" s="1"/>
  <c r="I127"/>
  <c r="I180" s="1"/>
  <c r="I128"/>
  <c r="I176" s="1"/>
  <c r="I129"/>
  <c r="D130"/>
  <c r="D178" s="1"/>
  <c r="F130"/>
  <c r="F178" s="1"/>
  <c r="G130"/>
  <c r="G178" s="1"/>
  <c r="H130"/>
  <c r="H178" s="1"/>
  <c r="D174"/>
  <c r="E174"/>
  <c r="F174"/>
  <c r="G174"/>
  <c r="H174"/>
  <c r="D175"/>
  <c r="E175"/>
  <c r="F175"/>
  <c r="G175"/>
  <c r="H175"/>
  <c r="D176"/>
  <c r="E176"/>
  <c r="F176"/>
  <c r="G176"/>
  <c r="D177"/>
  <c r="E177"/>
  <c r="F177"/>
  <c r="G177"/>
  <c r="D179"/>
  <c r="E179"/>
  <c r="F179"/>
  <c r="G179"/>
  <c r="D180"/>
  <c r="E180"/>
  <c r="F180"/>
  <c r="G180"/>
  <c r="D181"/>
  <c r="E181"/>
  <c r="F181"/>
  <c r="G181"/>
  <c r="I222"/>
  <c r="I270" s="1"/>
  <c r="I223"/>
  <c r="I271" s="1"/>
  <c r="I224"/>
  <c r="I272" s="1"/>
  <c r="I225"/>
  <c r="I273" s="1"/>
  <c r="D226"/>
  <c r="D274" s="1"/>
  <c r="E226"/>
  <c r="E274" s="1"/>
  <c r="F226"/>
  <c r="F274" s="1"/>
  <c r="G226"/>
  <c r="G274" s="1"/>
  <c r="H226"/>
  <c r="H274" s="1"/>
  <c r="I227"/>
  <c r="I228"/>
  <c r="I229"/>
  <c r="I282" s="1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5"/>
  <c r="E275"/>
  <c r="F275"/>
  <c r="G275"/>
  <c r="H275"/>
  <c r="D276"/>
  <c r="E276"/>
  <c r="F276"/>
  <c r="G276"/>
  <c r="H276"/>
  <c r="D277"/>
  <c r="E277"/>
  <c r="F277"/>
  <c r="G277"/>
  <c r="H277"/>
  <c r="D372"/>
  <c r="E372"/>
  <c r="F372"/>
  <c r="G372"/>
  <c r="D373"/>
  <c r="E373"/>
  <c r="F373"/>
  <c r="G373"/>
  <c r="E374"/>
  <c r="F374"/>
  <c r="G374"/>
  <c r="H422"/>
  <c r="H423"/>
  <c r="H471" s="1"/>
  <c r="D469"/>
  <c r="E469"/>
  <c r="F469"/>
  <c r="G469"/>
  <c r="D470"/>
  <c r="E470"/>
  <c r="F470"/>
  <c r="G470"/>
  <c r="E471"/>
  <c r="F471"/>
  <c r="E12" i="29"/>
  <c r="G12"/>
  <c r="H12" s="1"/>
  <c r="C13"/>
  <c r="E13"/>
  <c r="E14"/>
  <c r="G14"/>
  <c r="H14" s="1"/>
  <c r="E15"/>
  <c r="G15"/>
  <c r="H15" s="1"/>
  <c r="E16"/>
  <c r="H16"/>
  <c r="G75"/>
  <c r="G76"/>
  <c r="H76"/>
  <c r="E77"/>
  <c r="G77"/>
  <c r="H77"/>
  <c r="D78"/>
  <c r="E78"/>
  <c r="G78"/>
  <c r="H78"/>
  <c r="D79"/>
  <c r="E79"/>
  <c r="G79"/>
  <c r="H79"/>
  <c r="E107"/>
  <c r="E108"/>
  <c r="H108"/>
  <c r="E109"/>
  <c r="H109"/>
  <c r="E110"/>
  <c r="H110"/>
  <c r="E9" i="7"/>
  <c r="G9"/>
  <c r="G55" s="1"/>
  <c r="J9"/>
  <c r="L9"/>
  <c r="L55" s="1"/>
  <c r="O9"/>
  <c r="Q9"/>
  <c r="Q59" s="1"/>
  <c r="E10"/>
  <c r="G10"/>
  <c r="G56" s="1"/>
  <c r="J10"/>
  <c r="L10"/>
  <c r="L56" s="1"/>
  <c r="O10"/>
  <c r="Q10"/>
  <c r="Q56" s="1"/>
  <c r="E11"/>
  <c r="J11"/>
  <c r="O11"/>
  <c r="E12"/>
  <c r="J12"/>
  <c r="O12"/>
  <c r="E13"/>
  <c r="G13"/>
  <c r="J13"/>
  <c r="L13"/>
  <c r="O13"/>
  <c r="E14"/>
  <c r="G14"/>
  <c r="J14"/>
  <c r="L14"/>
  <c r="O14"/>
  <c r="Q14"/>
  <c r="E15"/>
  <c r="G15"/>
  <c r="J15"/>
  <c r="L15"/>
  <c r="L61" s="1"/>
  <c r="O15"/>
  <c r="Q15"/>
  <c r="Q61" s="1"/>
  <c r="E16"/>
  <c r="G16"/>
  <c r="G62" s="1"/>
  <c r="J16"/>
  <c r="L16"/>
  <c r="L62" s="1"/>
  <c r="O16"/>
  <c r="Q16"/>
  <c r="Q66" s="1"/>
  <c r="E17"/>
  <c r="G17"/>
  <c r="J17"/>
  <c r="L17"/>
  <c r="O17"/>
  <c r="E18"/>
  <c r="J18"/>
  <c r="O18"/>
  <c r="E19"/>
  <c r="J19"/>
  <c r="O19"/>
  <c r="E20"/>
  <c r="J20"/>
  <c r="O20"/>
  <c r="B55"/>
  <c r="D55"/>
  <c r="E55"/>
  <c r="I55"/>
  <c r="J55"/>
  <c r="N55"/>
  <c r="O55"/>
  <c r="B56"/>
  <c r="D56"/>
  <c r="E56"/>
  <c r="I56"/>
  <c r="J56"/>
  <c r="N56"/>
  <c r="O56"/>
  <c r="B57"/>
  <c r="D57"/>
  <c r="E57"/>
  <c r="G57"/>
  <c r="I57"/>
  <c r="J57"/>
  <c r="L57"/>
  <c r="N57"/>
  <c r="O57"/>
  <c r="Q57"/>
  <c r="B58"/>
  <c r="D58"/>
  <c r="E58"/>
  <c r="G58"/>
  <c r="I58"/>
  <c r="J58"/>
  <c r="L58"/>
  <c r="N58"/>
  <c r="O58"/>
  <c r="Q58"/>
  <c r="B59"/>
  <c r="D59"/>
  <c r="E59"/>
  <c r="I59"/>
  <c r="J59"/>
  <c r="N59"/>
  <c r="O59"/>
  <c r="B60"/>
  <c r="D60"/>
  <c r="I60"/>
  <c r="J60"/>
  <c r="N60"/>
  <c r="O60"/>
  <c r="B61"/>
  <c r="D61"/>
  <c r="E61"/>
  <c r="I61"/>
  <c r="J61"/>
  <c r="N61"/>
  <c r="O61"/>
  <c r="B62"/>
  <c r="D62"/>
  <c r="E62"/>
  <c r="I62"/>
  <c r="J62"/>
  <c r="N62"/>
  <c r="O62"/>
  <c r="B63"/>
  <c r="D63"/>
  <c r="E63"/>
  <c r="I63"/>
  <c r="J63"/>
  <c r="N63"/>
  <c r="O63"/>
  <c r="Q63"/>
  <c r="B64"/>
  <c r="D64"/>
  <c r="E64"/>
  <c r="I64"/>
  <c r="J64"/>
  <c r="N64"/>
  <c r="O64"/>
  <c r="B65"/>
  <c r="D65"/>
  <c r="E65"/>
  <c r="I65"/>
  <c r="J65"/>
  <c r="N65"/>
  <c r="O65"/>
  <c r="B66"/>
  <c r="D66"/>
  <c r="E66"/>
  <c r="I66"/>
  <c r="J66"/>
  <c r="N66"/>
  <c r="O66"/>
  <c r="D9" i="8"/>
  <c r="L9"/>
  <c r="N9"/>
  <c r="P9"/>
  <c r="R9"/>
  <c r="T9"/>
  <c r="D10"/>
  <c r="L10"/>
  <c r="N10"/>
  <c r="P10"/>
  <c r="R10"/>
  <c r="T10"/>
  <c r="D11"/>
  <c r="F11"/>
  <c r="L11"/>
  <c r="N11"/>
  <c r="P11"/>
  <c r="R11"/>
  <c r="T11"/>
  <c r="D12"/>
  <c r="F12"/>
  <c r="L12"/>
  <c r="N12"/>
  <c r="P12"/>
  <c r="R12"/>
  <c r="T12"/>
  <c r="D13"/>
  <c r="F13"/>
  <c r="L13"/>
  <c r="N13"/>
  <c r="P13"/>
  <c r="R13"/>
  <c r="T13"/>
  <c r="D14"/>
  <c r="F14"/>
  <c r="L14"/>
  <c r="N14"/>
  <c r="P14"/>
  <c r="R14"/>
  <c r="T14"/>
  <c r="D15"/>
  <c r="F15"/>
  <c r="L15"/>
  <c r="N15"/>
  <c r="P15"/>
  <c r="R15"/>
  <c r="T15"/>
  <c r="D16"/>
  <c r="F16"/>
  <c r="L16"/>
  <c r="N16"/>
  <c r="P16"/>
  <c r="R16"/>
  <c r="T16"/>
  <c r="D17"/>
  <c r="F17"/>
  <c r="L17"/>
  <c r="N17"/>
  <c r="P17"/>
  <c r="R17"/>
  <c r="T17"/>
  <c r="D18"/>
  <c r="F18"/>
  <c r="L18"/>
  <c r="N18"/>
  <c r="P18"/>
  <c r="R18"/>
  <c r="T18"/>
  <c r="D19"/>
  <c r="F19"/>
  <c r="L19"/>
  <c r="N19"/>
  <c r="P19"/>
  <c r="R19"/>
  <c r="T19"/>
  <c r="D20"/>
  <c r="F20"/>
  <c r="L20"/>
  <c r="N20"/>
  <c r="P20"/>
  <c r="R20"/>
  <c r="T20"/>
  <c r="B53"/>
  <c r="C53"/>
  <c r="K53"/>
  <c r="M53"/>
  <c r="O53"/>
  <c r="Q53"/>
  <c r="S53"/>
  <c r="B54"/>
  <c r="C54"/>
  <c r="E54"/>
  <c r="K54"/>
  <c r="M54"/>
  <c r="O54"/>
  <c r="Q54"/>
  <c r="S54"/>
  <c r="B55"/>
  <c r="C55"/>
  <c r="E55"/>
  <c r="K55"/>
  <c r="M55"/>
  <c r="O55"/>
  <c r="Q55"/>
  <c r="S55"/>
  <c r="B56"/>
  <c r="C56"/>
  <c r="E56"/>
  <c r="K56"/>
  <c r="M56"/>
  <c r="O56"/>
  <c r="Q56"/>
  <c r="S56"/>
  <c r="B57"/>
  <c r="C57"/>
  <c r="E57"/>
  <c r="K57"/>
  <c r="M57"/>
  <c r="O57"/>
  <c r="Q57"/>
  <c r="S57"/>
  <c r="B58"/>
  <c r="C58"/>
  <c r="E58"/>
  <c r="K58"/>
  <c r="M58"/>
  <c r="O58"/>
  <c r="Q58"/>
  <c r="S58"/>
  <c r="B59"/>
  <c r="C59"/>
  <c r="E59"/>
  <c r="K59"/>
  <c r="M59"/>
  <c r="O59"/>
  <c r="Q59"/>
  <c r="S59"/>
  <c r="B60"/>
  <c r="C60"/>
  <c r="E60"/>
  <c r="K60"/>
  <c r="M60"/>
  <c r="O60"/>
  <c r="Q60"/>
  <c r="S60"/>
  <c r="B61"/>
  <c r="C61"/>
  <c r="E61"/>
  <c r="K61"/>
  <c r="M61"/>
  <c r="O61"/>
  <c r="Q61"/>
  <c r="S61"/>
  <c r="B62"/>
  <c r="C62"/>
  <c r="E62"/>
  <c r="K62"/>
  <c r="M62"/>
  <c r="O62"/>
  <c r="Q62"/>
  <c r="S62"/>
  <c r="B63"/>
  <c r="C63"/>
  <c r="E63"/>
  <c r="K63"/>
  <c r="M63"/>
  <c r="O63"/>
  <c r="Q63"/>
  <c r="S63"/>
  <c r="B64"/>
  <c r="C64"/>
  <c r="E64"/>
  <c r="K64"/>
  <c r="M64"/>
  <c r="O64"/>
  <c r="Q64"/>
  <c r="S64"/>
  <c r="D98"/>
  <c r="L98"/>
  <c r="N98"/>
  <c r="P98"/>
  <c r="R98"/>
  <c r="T98"/>
  <c r="D99"/>
  <c r="F99"/>
  <c r="L99"/>
  <c r="N99"/>
  <c r="P99"/>
  <c r="R99"/>
  <c r="T99"/>
  <c r="D100"/>
  <c r="F100"/>
  <c r="L100"/>
  <c r="N100"/>
  <c r="P100"/>
  <c r="R100"/>
  <c r="T100"/>
  <c r="D101"/>
  <c r="F101"/>
  <c r="L101"/>
  <c r="N101"/>
  <c r="P101"/>
  <c r="R101"/>
  <c r="T101"/>
  <c r="D102"/>
  <c r="F102"/>
  <c r="L102"/>
  <c r="N102"/>
  <c r="P102"/>
  <c r="R102"/>
  <c r="T102"/>
  <c r="D103"/>
  <c r="F103"/>
  <c r="L103"/>
  <c r="N103"/>
  <c r="P103"/>
  <c r="R103"/>
  <c r="T103"/>
  <c r="D104"/>
  <c r="F104"/>
  <c r="L104"/>
  <c r="N104"/>
  <c r="P104"/>
  <c r="R104"/>
  <c r="T104"/>
  <c r="D105"/>
  <c r="F105"/>
  <c r="L105"/>
  <c r="N105"/>
  <c r="P105"/>
  <c r="R105"/>
  <c r="T105"/>
  <c r="D106"/>
  <c r="F106"/>
  <c r="L106"/>
  <c r="N106"/>
  <c r="P106"/>
  <c r="R106"/>
  <c r="T106"/>
  <c r="D107"/>
  <c r="F107"/>
  <c r="L107"/>
  <c r="N107"/>
  <c r="P107"/>
  <c r="R107"/>
  <c r="T107"/>
  <c r="D108"/>
  <c r="F108"/>
  <c r="L108"/>
  <c r="N108"/>
  <c r="P108"/>
  <c r="R108"/>
  <c r="T108"/>
  <c r="D109"/>
  <c r="F109"/>
  <c r="L109"/>
  <c r="N109"/>
  <c r="P109"/>
  <c r="R109"/>
  <c r="T109"/>
  <c r="B141"/>
  <c r="E141"/>
  <c r="K141"/>
  <c r="M141"/>
  <c r="Q141"/>
  <c r="B142"/>
  <c r="E142"/>
  <c r="K142"/>
  <c r="M142"/>
  <c r="Q142"/>
  <c r="B143"/>
  <c r="E143"/>
  <c r="K143"/>
  <c r="M143"/>
  <c r="Q143"/>
  <c r="B144"/>
  <c r="E144"/>
  <c r="K144"/>
  <c r="M144"/>
  <c r="Q144"/>
  <c r="B145"/>
  <c r="E145"/>
  <c r="K145"/>
  <c r="M145"/>
  <c r="Q145"/>
  <c r="B146"/>
  <c r="E146"/>
  <c r="K146"/>
  <c r="M146"/>
  <c r="Q146"/>
  <c r="B147"/>
  <c r="E147"/>
  <c r="K147"/>
  <c r="M147"/>
  <c r="Q147"/>
  <c r="B148"/>
  <c r="E148"/>
  <c r="K148"/>
  <c r="M148"/>
  <c r="Q148"/>
  <c r="B149"/>
  <c r="E149"/>
  <c r="K149"/>
  <c r="M149"/>
  <c r="Q149"/>
  <c r="B150"/>
  <c r="E150"/>
  <c r="K150"/>
  <c r="M150"/>
  <c r="Q150"/>
  <c r="B151"/>
  <c r="E151"/>
  <c r="K151"/>
  <c r="M151"/>
  <c r="Q151"/>
  <c r="B152"/>
  <c r="E152"/>
  <c r="K152"/>
  <c r="M152"/>
  <c r="Q152"/>
  <c r="D184"/>
  <c r="F184"/>
  <c r="L184"/>
  <c r="N184"/>
  <c r="P184"/>
  <c r="R184"/>
  <c r="T184"/>
  <c r="D185"/>
  <c r="F185"/>
  <c r="L185"/>
  <c r="N185"/>
  <c r="P185"/>
  <c r="R185"/>
  <c r="T185"/>
  <c r="D186"/>
  <c r="F186"/>
  <c r="L186"/>
  <c r="N186"/>
  <c r="P186"/>
  <c r="R186"/>
  <c r="T186"/>
  <c r="D187"/>
  <c r="F187"/>
  <c r="L187"/>
  <c r="N187"/>
  <c r="P187"/>
  <c r="R187"/>
  <c r="T187"/>
  <c r="D188"/>
  <c r="F188"/>
  <c r="L188"/>
  <c r="N188"/>
  <c r="P188"/>
  <c r="R188"/>
  <c r="T188"/>
  <c r="D189"/>
  <c r="F189"/>
  <c r="L189"/>
  <c r="N189"/>
  <c r="P189"/>
  <c r="R189"/>
  <c r="T189"/>
  <c r="D190"/>
  <c r="F190"/>
  <c r="L190"/>
  <c r="N190"/>
  <c r="P190"/>
  <c r="R190"/>
  <c r="T190"/>
  <c r="D191"/>
  <c r="F191"/>
  <c r="L191"/>
  <c r="N191"/>
  <c r="P191"/>
  <c r="R191"/>
  <c r="T191"/>
  <c r="D192"/>
  <c r="F192"/>
  <c r="L192"/>
  <c r="N192"/>
  <c r="P192"/>
  <c r="R192"/>
  <c r="T192"/>
  <c r="D193"/>
  <c r="F193"/>
  <c r="L193"/>
  <c r="N193"/>
  <c r="P193"/>
  <c r="R193"/>
  <c r="T193"/>
  <c r="D194"/>
  <c r="F194"/>
  <c r="L194"/>
  <c r="N194"/>
  <c r="P194"/>
  <c r="R194"/>
  <c r="T194"/>
  <c r="D195"/>
  <c r="F195"/>
  <c r="L195"/>
  <c r="N195"/>
  <c r="P195"/>
  <c r="R195"/>
  <c r="T195"/>
  <c r="B228"/>
  <c r="C228"/>
  <c r="E228"/>
  <c r="K228"/>
  <c r="M228"/>
  <c r="O228"/>
  <c r="Q228"/>
  <c r="B229"/>
  <c r="C229"/>
  <c r="E229"/>
  <c r="K229"/>
  <c r="M229"/>
  <c r="O229"/>
  <c r="Q229"/>
  <c r="B230"/>
  <c r="C230"/>
  <c r="E230"/>
  <c r="K230"/>
  <c r="M230"/>
  <c r="Q230"/>
  <c r="B231"/>
  <c r="E231"/>
  <c r="K231"/>
  <c r="M231"/>
  <c r="Q231"/>
  <c r="B232"/>
  <c r="C232"/>
  <c r="E232"/>
  <c r="K232"/>
  <c r="M232"/>
  <c r="O232"/>
  <c r="Q232"/>
  <c r="B233"/>
  <c r="C233"/>
  <c r="E233"/>
  <c r="K233"/>
  <c r="M233"/>
  <c r="B234"/>
  <c r="C234"/>
  <c r="E234"/>
  <c r="K234"/>
  <c r="M234"/>
  <c r="B235"/>
  <c r="C235"/>
  <c r="E235"/>
  <c r="K235"/>
  <c r="M235"/>
  <c r="B236"/>
  <c r="C236"/>
  <c r="E236"/>
  <c r="K236"/>
  <c r="M236"/>
  <c r="B237"/>
  <c r="C237"/>
  <c r="E237"/>
  <c r="K237"/>
  <c r="M237"/>
  <c r="B238"/>
  <c r="E238"/>
  <c r="K238"/>
  <c r="M238"/>
  <c r="B239"/>
  <c r="E239"/>
  <c r="K239"/>
  <c r="M239"/>
  <c r="E9" i="9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C17"/>
  <c r="D17"/>
  <c r="F17"/>
  <c r="G17"/>
  <c r="I17"/>
  <c r="J17"/>
  <c r="R17"/>
  <c r="S17"/>
  <c r="U17"/>
  <c r="V17"/>
  <c r="X17"/>
  <c r="Y17"/>
  <c r="AA17"/>
  <c r="AB17"/>
  <c r="AD17"/>
  <c r="AE17"/>
  <c r="C18"/>
  <c r="D18"/>
  <c r="F18"/>
  <c r="G18"/>
  <c r="I18"/>
  <c r="J18"/>
  <c r="R18"/>
  <c r="S18"/>
  <c r="U18"/>
  <c r="V18"/>
  <c r="X18"/>
  <c r="Y18"/>
  <c r="AA18"/>
  <c r="AB18"/>
  <c r="AD18"/>
  <c r="AE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3"/>
  <c r="H23"/>
  <c r="K23"/>
  <c r="T23"/>
  <c r="W23"/>
  <c r="Z23"/>
  <c r="AC23"/>
  <c r="AF23"/>
  <c r="E24"/>
  <c r="H24"/>
  <c r="K24"/>
  <c r="T24"/>
  <c r="W24"/>
  <c r="Z24"/>
  <c r="AC24"/>
  <c r="AF24"/>
  <c r="E25"/>
  <c r="H25"/>
  <c r="K25"/>
  <c r="T25"/>
  <c r="W25"/>
  <c r="Z25"/>
  <c r="AC25"/>
  <c r="AF25"/>
  <c r="E26"/>
  <c r="H26"/>
  <c r="K26"/>
  <c r="T26"/>
  <c r="W26"/>
  <c r="Z26"/>
  <c r="AC26"/>
  <c r="AF26"/>
  <c r="E28"/>
  <c r="H28"/>
  <c r="K28"/>
  <c r="T28"/>
  <c r="W28"/>
  <c r="Z28"/>
  <c r="AC28"/>
  <c r="AF28"/>
  <c r="E29"/>
  <c r="H29"/>
  <c r="K29"/>
  <c r="T29"/>
  <c r="W29"/>
  <c r="Z29"/>
  <c r="AC29"/>
  <c r="AF29"/>
  <c r="E9" i="10"/>
  <c r="J9"/>
  <c r="O9"/>
  <c r="E10"/>
  <c r="J10"/>
  <c r="O10"/>
  <c r="E11"/>
  <c r="J11"/>
  <c r="O11"/>
  <c r="E12"/>
  <c r="J12"/>
  <c r="O12"/>
  <c r="B13"/>
  <c r="B62" s="1"/>
  <c r="C13"/>
  <c r="H13"/>
  <c r="I13"/>
  <c r="I66" s="1"/>
  <c r="N13"/>
  <c r="O13" s="1"/>
  <c r="E14"/>
  <c r="G14"/>
  <c r="G63" s="1"/>
  <c r="J14"/>
  <c r="L14"/>
  <c r="L63" s="1"/>
  <c r="O14"/>
  <c r="Q14"/>
  <c r="E15"/>
  <c r="J15"/>
  <c r="O15"/>
  <c r="E16"/>
  <c r="J16"/>
  <c r="O16"/>
  <c r="E17"/>
  <c r="G17"/>
  <c r="J17"/>
  <c r="L17"/>
  <c r="O17"/>
  <c r="E18"/>
  <c r="G18"/>
  <c r="J18"/>
  <c r="L18"/>
  <c r="O18"/>
  <c r="Q18"/>
  <c r="E19"/>
  <c r="G19"/>
  <c r="G68" s="1"/>
  <c r="J19"/>
  <c r="L19"/>
  <c r="L68" s="1"/>
  <c r="O19"/>
  <c r="Q19"/>
  <c r="Q68" s="1"/>
  <c r="E20"/>
  <c r="G20"/>
  <c r="G69" s="1"/>
  <c r="J20"/>
  <c r="L20"/>
  <c r="L69" s="1"/>
  <c r="O20"/>
  <c r="Q20"/>
  <c r="Q69" s="1"/>
  <c r="E21"/>
  <c r="G21"/>
  <c r="J21"/>
  <c r="L21"/>
  <c r="O21"/>
  <c r="Q21"/>
  <c r="E22"/>
  <c r="G22"/>
  <c r="J22"/>
  <c r="L22"/>
  <c r="L75" s="1"/>
  <c r="O22"/>
  <c r="Q22"/>
  <c r="E23"/>
  <c r="G23"/>
  <c r="J23"/>
  <c r="L23"/>
  <c r="O23"/>
  <c r="Q23"/>
  <c r="E24"/>
  <c r="G24"/>
  <c r="J24"/>
  <c r="L24"/>
  <c r="O24"/>
  <c r="Q24"/>
  <c r="Q77" s="1"/>
  <c r="E62"/>
  <c r="J62"/>
  <c r="O62"/>
  <c r="B63"/>
  <c r="D63"/>
  <c r="E63"/>
  <c r="I63"/>
  <c r="J63"/>
  <c r="N63"/>
  <c r="O63"/>
  <c r="Q63"/>
  <c r="B64"/>
  <c r="D64"/>
  <c r="E64"/>
  <c r="I64"/>
  <c r="J64"/>
  <c r="L64"/>
  <c r="N64"/>
  <c r="O64"/>
  <c r="Q64"/>
  <c r="B65"/>
  <c r="D65"/>
  <c r="E65"/>
  <c r="I65"/>
  <c r="J65"/>
  <c r="L65"/>
  <c r="N65"/>
  <c r="O65"/>
  <c r="Q65"/>
  <c r="E66"/>
  <c r="J66"/>
  <c r="O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I73"/>
  <c r="J73"/>
  <c r="N73"/>
  <c r="O73"/>
  <c r="E9" i="11"/>
  <c r="J9"/>
  <c r="O9"/>
  <c r="E10"/>
  <c r="J10"/>
  <c r="O10"/>
  <c r="E11"/>
  <c r="J11"/>
  <c r="O11"/>
  <c r="E12"/>
  <c r="G12"/>
  <c r="G65" s="1"/>
  <c r="J12"/>
  <c r="L12"/>
  <c r="L65" s="1"/>
  <c r="O12"/>
  <c r="Q12"/>
  <c r="Q65" s="1"/>
  <c r="E13"/>
  <c r="G13"/>
  <c r="G62" s="1"/>
  <c r="J13"/>
  <c r="L13"/>
  <c r="O13"/>
  <c r="Q13"/>
  <c r="Q62" s="1"/>
  <c r="E14"/>
  <c r="G14"/>
  <c r="G63" s="1"/>
  <c r="J14"/>
  <c r="L14"/>
  <c r="L63" s="1"/>
  <c r="O14"/>
  <c r="Q14"/>
  <c r="E15"/>
  <c r="J15"/>
  <c r="O15"/>
  <c r="E16"/>
  <c r="J16"/>
  <c r="O16"/>
  <c r="E17"/>
  <c r="G17"/>
  <c r="J17"/>
  <c r="L17"/>
  <c r="O17"/>
  <c r="Q17"/>
  <c r="E18"/>
  <c r="G18"/>
  <c r="J18"/>
  <c r="L18"/>
  <c r="O18"/>
  <c r="Q18"/>
  <c r="E19"/>
  <c r="G19"/>
  <c r="G68" s="1"/>
  <c r="J19"/>
  <c r="L19"/>
  <c r="L68" s="1"/>
  <c r="O19"/>
  <c r="Q19"/>
  <c r="Q68" s="1"/>
  <c r="E20"/>
  <c r="G20"/>
  <c r="G69" s="1"/>
  <c r="J20"/>
  <c r="L20"/>
  <c r="O20"/>
  <c r="Q20"/>
  <c r="Q69" s="1"/>
  <c r="E21"/>
  <c r="G21"/>
  <c r="J21"/>
  <c r="L21"/>
  <c r="L70" s="1"/>
  <c r="O21"/>
  <c r="Q21"/>
  <c r="E22"/>
  <c r="J22"/>
  <c r="O22"/>
  <c r="E23"/>
  <c r="J23"/>
  <c r="O23"/>
  <c r="J24"/>
  <c r="O24"/>
  <c r="B62"/>
  <c r="D62"/>
  <c r="E62"/>
  <c r="I62"/>
  <c r="J62"/>
  <c r="N62"/>
  <c r="O62"/>
  <c r="B63"/>
  <c r="D63"/>
  <c r="I63"/>
  <c r="J63"/>
  <c r="N63"/>
  <c r="O63"/>
  <c r="B64"/>
  <c r="D64"/>
  <c r="E64"/>
  <c r="G64"/>
  <c r="I64"/>
  <c r="J64"/>
  <c r="L64"/>
  <c r="N64"/>
  <c r="O64"/>
  <c r="Q64"/>
  <c r="B65"/>
  <c r="D65"/>
  <c r="E65"/>
  <c r="I65"/>
  <c r="J65"/>
  <c r="N65"/>
  <c r="O65"/>
  <c r="B66"/>
  <c r="D66"/>
  <c r="E66"/>
  <c r="I66"/>
  <c r="J66"/>
  <c r="N66"/>
  <c r="O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D73"/>
  <c r="E73"/>
  <c r="I73"/>
  <c r="J73"/>
  <c r="N73"/>
  <c r="O73"/>
  <c r="H21" i="17"/>
  <c r="I11" s="1"/>
  <c r="H50"/>
  <c r="I49" s="1"/>
  <c r="F6" i="18"/>
  <c r="H6"/>
  <c r="J6"/>
  <c r="L6"/>
  <c r="N6"/>
  <c r="F7"/>
  <c r="H7"/>
  <c r="J7"/>
  <c r="L7"/>
  <c r="N7"/>
  <c r="F8"/>
  <c r="H8"/>
  <c r="J8"/>
  <c r="L8"/>
  <c r="N8"/>
  <c r="H9"/>
  <c r="J9"/>
  <c r="L9"/>
  <c r="N9"/>
  <c r="F10"/>
  <c r="H10"/>
  <c r="J10"/>
  <c r="L10"/>
  <c r="N10"/>
  <c r="F11"/>
  <c r="H11"/>
  <c r="J11"/>
  <c r="L11"/>
  <c r="N11"/>
  <c r="G12"/>
  <c r="H15" s="1"/>
  <c r="I12"/>
  <c r="J14" s="1"/>
  <c r="K12"/>
  <c r="L18" s="1"/>
  <c r="M15"/>
  <c r="M16"/>
  <c r="M17"/>
  <c r="M18"/>
  <c r="M19"/>
  <c r="E9" i="19"/>
  <c r="G9"/>
  <c r="J9"/>
  <c r="L9"/>
  <c r="O9"/>
  <c r="Q9"/>
  <c r="T9"/>
  <c r="V9"/>
  <c r="Y9"/>
  <c r="AA9"/>
  <c r="E10"/>
  <c r="G10"/>
  <c r="J10"/>
  <c r="L10"/>
  <c r="O10"/>
  <c r="Q10"/>
  <c r="T10"/>
  <c r="V10"/>
  <c r="Y10"/>
  <c r="AA10"/>
  <c r="E11"/>
  <c r="G11"/>
  <c r="J11"/>
  <c r="L11"/>
  <c r="O11"/>
  <c r="Q11"/>
  <c r="T11"/>
  <c r="V11"/>
  <c r="Y11"/>
  <c r="AA11"/>
  <c r="E12"/>
  <c r="G12"/>
  <c r="J12"/>
  <c r="L12"/>
  <c r="O12"/>
  <c r="Q12"/>
  <c r="T12"/>
  <c r="V12"/>
  <c r="Y12"/>
  <c r="AA12"/>
  <c r="E13"/>
  <c r="G13"/>
  <c r="J13"/>
  <c r="L13"/>
  <c r="O13"/>
  <c r="Q13"/>
  <c r="T13"/>
  <c r="V13"/>
  <c r="Y13"/>
  <c r="AA13"/>
  <c r="E14"/>
  <c r="G14"/>
  <c r="J14"/>
  <c r="L14"/>
  <c r="O14"/>
  <c r="Q14"/>
  <c r="T14"/>
  <c r="V14"/>
  <c r="Y14"/>
  <c r="AA14"/>
  <c r="E15"/>
  <c r="G15"/>
  <c r="J15"/>
  <c r="L15"/>
  <c r="O15"/>
  <c r="Q15"/>
  <c r="T15"/>
  <c r="V15"/>
  <c r="Y15"/>
  <c r="AA15"/>
  <c r="E16"/>
  <c r="G16"/>
  <c r="J16"/>
  <c r="L16"/>
  <c r="O16"/>
  <c r="Q16"/>
  <c r="T16"/>
  <c r="V16"/>
  <c r="Y16"/>
  <c r="AA16"/>
  <c r="E17"/>
  <c r="G17"/>
  <c r="J17"/>
  <c r="L17"/>
  <c r="O17"/>
  <c r="Q17"/>
  <c r="T17"/>
  <c r="V17"/>
  <c r="Y17"/>
  <c r="AA17"/>
  <c r="E18"/>
  <c r="G18"/>
  <c r="J18"/>
  <c r="L18"/>
  <c r="O18"/>
  <c r="Q18"/>
  <c r="T18"/>
  <c r="V18"/>
  <c r="Y18"/>
  <c r="AA18"/>
  <c r="E19"/>
  <c r="G19"/>
  <c r="J19"/>
  <c r="L19"/>
  <c r="O19"/>
  <c r="Q19"/>
  <c r="T19"/>
  <c r="V19"/>
  <c r="Y19"/>
  <c r="AA19"/>
  <c r="E20"/>
  <c r="G20"/>
  <c r="J20"/>
  <c r="L20"/>
  <c r="O20"/>
  <c r="Q20"/>
  <c r="T20"/>
  <c r="V20"/>
  <c r="Y20"/>
  <c r="AA20"/>
  <c r="E21"/>
  <c r="G21"/>
  <c r="J21"/>
  <c r="L21"/>
  <c r="O21"/>
  <c r="Q21"/>
  <c r="T21"/>
  <c r="V21"/>
  <c r="Y21"/>
  <c r="AA21"/>
  <c r="E22"/>
  <c r="G22"/>
  <c r="J22"/>
  <c r="L22"/>
  <c r="O22"/>
  <c r="Q22"/>
  <c r="T22"/>
  <c r="V22"/>
  <c r="Y22"/>
  <c r="AA22"/>
  <c r="E23"/>
  <c r="G23"/>
  <c r="J23"/>
  <c r="L23"/>
  <c r="O23"/>
  <c r="Q23"/>
  <c r="T23"/>
  <c r="V23"/>
  <c r="Y23"/>
  <c r="AA23"/>
  <c r="E24"/>
  <c r="G24"/>
  <c r="J24"/>
  <c r="L24"/>
  <c r="O24"/>
  <c r="Q24"/>
  <c r="T24"/>
  <c r="V24"/>
  <c r="Y24"/>
  <c r="AA24"/>
  <c r="E25"/>
  <c r="G25"/>
  <c r="J25"/>
  <c r="L25"/>
  <c r="O25"/>
  <c r="Q25"/>
  <c r="T25"/>
  <c r="V25"/>
  <c r="Y25"/>
  <c r="AA25"/>
  <c r="E26"/>
  <c r="G26"/>
  <c r="J26"/>
  <c r="L26"/>
  <c r="O26"/>
  <c r="Q26"/>
  <c r="T26"/>
  <c r="V26"/>
  <c r="Y26"/>
  <c r="AA26"/>
  <c r="E27"/>
  <c r="G27"/>
  <c r="J27"/>
  <c r="L27"/>
  <c r="O27"/>
  <c r="Q27"/>
  <c r="T27"/>
  <c r="V27"/>
  <c r="Y27"/>
  <c r="AA27"/>
  <c r="E28"/>
  <c r="G28"/>
  <c r="J28"/>
  <c r="L28"/>
  <c r="O28"/>
  <c r="Q28"/>
  <c r="T28"/>
  <c r="V28"/>
  <c r="Y28"/>
  <c r="AA28"/>
  <c r="E29"/>
  <c r="G29"/>
  <c r="J29"/>
  <c r="L29"/>
  <c r="O29"/>
  <c r="Q29"/>
  <c r="T29"/>
  <c r="V29"/>
  <c r="Y29"/>
  <c r="AA29"/>
  <c r="E30"/>
  <c r="G30"/>
  <c r="J30"/>
  <c r="L30"/>
  <c r="O30"/>
  <c r="Q30"/>
  <c r="T30"/>
  <c r="V30"/>
  <c r="Y30"/>
  <c r="AA30"/>
  <c r="E31"/>
  <c r="G31"/>
  <c r="J31"/>
  <c r="L31"/>
  <c r="O31"/>
  <c r="Q31"/>
  <c r="T31"/>
  <c r="V31"/>
  <c r="Y31"/>
  <c r="AA31"/>
  <c r="G32"/>
  <c r="J32"/>
  <c r="L32"/>
  <c r="O32"/>
  <c r="Q32"/>
  <c r="T32"/>
  <c r="V32"/>
  <c r="Y32"/>
  <c r="AA32"/>
  <c r="F9" i="20"/>
  <c r="H9"/>
  <c r="J9"/>
  <c r="L9"/>
  <c r="N9"/>
  <c r="P9"/>
  <c r="H10"/>
  <c r="J10"/>
  <c r="L10"/>
  <c r="N10"/>
  <c r="P10"/>
  <c r="F11"/>
  <c r="H11"/>
  <c r="J11"/>
  <c r="L11"/>
  <c r="N11"/>
  <c r="P11"/>
  <c r="F12"/>
  <c r="H12"/>
  <c r="J12"/>
  <c r="L12"/>
  <c r="N12"/>
  <c r="P12"/>
  <c r="F13"/>
  <c r="H13"/>
  <c r="J13"/>
  <c r="L13"/>
  <c r="N13"/>
  <c r="P13"/>
  <c r="F14"/>
  <c r="H14"/>
  <c r="J14"/>
  <c r="L14"/>
  <c r="N14"/>
  <c r="P14"/>
  <c r="C45"/>
  <c r="D45"/>
  <c r="E45"/>
  <c r="G45"/>
  <c r="I45"/>
  <c r="K45"/>
  <c r="M45"/>
  <c r="O45"/>
  <c r="C46"/>
  <c r="D46"/>
  <c r="E46"/>
  <c r="G46"/>
  <c r="I46"/>
  <c r="K46"/>
  <c r="M46"/>
  <c r="O46"/>
  <c r="C47"/>
  <c r="D47"/>
  <c r="E47"/>
  <c r="G47"/>
  <c r="I47"/>
  <c r="K47"/>
  <c r="M47"/>
  <c r="O47"/>
  <c r="C48"/>
  <c r="D48"/>
  <c r="E48"/>
  <c r="G48"/>
  <c r="I48"/>
  <c r="K48"/>
  <c r="M48"/>
  <c r="O48"/>
  <c r="C49"/>
  <c r="D49"/>
  <c r="E49"/>
  <c r="G49"/>
  <c r="I49"/>
  <c r="K49"/>
  <c r="M49"/>
  <c r="O49"/>
  <c r="C50"/>
  <c r="D50"/>
  <c r="E50"/>
  <c r="G50"/>
  <c r="I50"/>
  <c r="K50"/>
  <c r="M50"/>
  <c r="O50"/>
  <c r="F75"/>
  <c r="H75"/>
  <c r="J75"/>
  <c r="L75"/>
  <c r="N75"/>
  <c r="P75"/>
  <c r="R75"/>
  <c r="T75"/>
  <c r="F76"/>
  <c r="H76"/>
  <c r="J76"/>
  <c r="L76"/>
  <c r="N76"/>
  <c r="P76"/>
  <c r="R76"/>
  <c r="T76"/>
  <c r="F77"/>
  <c r="H77"/>
  <c r="J77"/>
  <c r="L77"/>
  <c r="N77"/>
  <c r="P77"/>
  <c r="R77"/>
  <c r="T77"/>
  <c r="F78"/>
  <c r="H78"/>
  <c r="J78"/>
  <c r="L78"/>
  <c r="N78"/>
  <c r="P78"/>
  <c r="R78"/>
  <c r="T78"/>
  <c r="F79"/>
  <c r="H79"/>
  <c r="J79"/>
  <c r="L79"/>
  <c r="N79"/>
  <c r="P79"/>
  <c r="R79"/>
  <c r="T79"/>
  <c r="F80"/>
  <c r="H80"/>
  <c r="J80"/>
  <c r="L80"/>
  <c r="N80"/>
  <c r="P80"/>
  <c r="R80"/>
  <c r="T80"/>
  <c r="F106"/>
  <c r="H106"/>
  <c r="J106"/>
  <c r="L106"/>
  <c r="N106"/>
  <c r="P106"/>
  <c r="R106"/>
  <c r="T106"/>
  <c r="F107"/>
  <c r="H107"/>
  <c r="J107"/>
  <c r="L107"/>
  <c r="N107"/>
  <c r="P107"/>
  <c r="R107"/>
  <c r="T107"/>
  <c r="F108"/>
  <c r="H108"/>
  <c r="J108"/>
  <c r="L108"/>
  <c r="N108"/>
  <c r="P108"/>
  <c r="R108"/>
  <c r="T108"/>
  <c r="F109"/>
  <c r="H109"/>
  <c r="J109"/>
  <c r="L109"/>
  <c r="N109"/>
  <c r="P109"/>
  <c r="R109"/>
  <c r="T109"/>
  <c r="F110"/>
  <c r="H110"/>
  <c r="J110"/>
  <c r="L110"/>
  <c r="N110"/>
  <c r="P110"/>
  <c r="R110"/>
  <c r="T110"/>
  <c r="F111"/>
  <c r="H111"/>
  <c r="J111"/>
  <c r="L111"/>
  <c r="N111"/>
  <c r="P111"/>
  <c r="R111"/>
  <c r="T111"/>
  <c r="F112"/>
  <c r="H112"/>
  <c r="J112"/>
  <c r="L112"/>
  <c r="N112"/>
  <c r="P112"/>
  <c r="R112"/>
  <c r="T112"/>
  <c r="F136"/>
  <c r="H136"/>
  <c r="J136"/>
  <c r="L136"/>
  <c r="N136"/>
  <c r="P136"/>
  <c r="R136"/>
  <c r="T136"/>
  <c r="F137"/>
  <c r="H137"/>
  <c r="J137"/>
  <c r="L137"/>
  <c r="N137"/>
  <c r="P137"/>
  <c r="R137"/>
  <c r="T137"/>
  <c r="F138"/>
  <c r="H138"/>
  <c r="J138"/>
  <c r="L138"/>
  <c r="N138"/>
  <c r="P138"/>
  <c r="R138"/>
  <c r="T138"/>
  <c r="F139"/>
  <c r="H139"/>
  <c r="J139"/>
  <c r="L139"/>
  <c r="N139"/>
  <c r="P139"/>
  <c r="R139"/>
  <c r="T139"/>
  <c r="F140"/>
  <c r="H140"/>
  <c r="J140"/>
  <c r="L140"/>
  <c r="N140"/>
  <c r="P140"/>
  <c r="R140"/>
  <c r="T140"/>
  <c r="F141"/>
  <c r="H141"/>
  <c r="J141"/>
  <c r="L141"/>
  <c r="N141"/>
  <c r="P141"/>
  <c r="R141"/>
  <c r="T141"/>
  <c r="J11" i="21"/>
  <c r="K11"/>
  <c r="N11"/>
  <c r="Q11"/>
  <c r="T11"/>
  <c r="J18"/>
  <c r="K18"/>
  <c r="K64" s="1"/>
  <c r="N18"/>
  <c r="N64" s="1"/>
  <c r="Q18"/>
  <c r="T18"/>
  <c r="J19"/>
  <c r="K19"/>
  <c r="K65" s="1"/>
  <c r="N19"/>
  <c r="Q19"/>
  <c r="T19"/>
  <c r="J20"/>
  <c r="J66" s="1"/>
  <c r="K20"/>
  <c r="K66" s="1"/>
  <c r="N20"/>
  <c r="Q20"/>
  <c r="T20"/>
  <c r="G102"/>
  <c r="I102"/>
  <c r="K102"/>
  <c r="M102"/>
  <c r="O102"/>
  <c r="Q102"/>
  <c r="S102"/>
  <c r="U102"/>
  <c r="G109"/>
  <c r="I109"/>
  <c r="K109"/>
  <c r="M109"/>
  <c r="O109"/>
  <c r="Q109"/>
  <c r="S109"/>
  <c r="U109"/>
  <c r="G110"/>
  <c r="I110"/>
  <c r="K110"/>
  <c r="M110"/>
  <c r="O110"/>
  <c r="Q110"/>
  <c r="S110"/>
  <c r="U110"/>
  <c r="G111"/>
  <c r="I111"/>
  <c r="K111"/>
  <c r="M111"/>
  <c r="O111"/>
  <c r="Q111"/>
  <c r="S111"/>
  <c r="U111"/>
  <c r="G143"/>
  <c r="I143"/>
  <c r="K143"/>
  <c r="M143"/>
  <c r="O143"/>
  <c r="Q143"/>
  <c r="S143"/>
  <c r="U143"/>
  <c r="G150"/>
  <c r="I150"/>
  <c r="K150"/>
  <c r="M150"/>
  <c r="O150"/>
  <c r="Q150"/>
  <c r="S150"/>
  <c r="U150"/>
  <c r="G151"/>
  <c r="I151"/>
  <c r="K151"/>
  <c r="M151"/>
  <c r="O151"/>
  <c r="Q151"/>
  <c r="S151"/>
  <c r="U151"/>
  <c r="G152"/>
  <c r="I152"/>
  <c r="K152"/>
  <c r="M152"/>
  <c r="O152"/>
  <c r="Q152"/>
  <c r="S152"/>
  <c r="U152"/>
  <c r="H193"/>
  <c r="N193"/>
  <c r="S193"/>
  <c r="H194"/>
  <c r="N194"/>
  <c r="S194"/>
  <c r="H195"/>
  <c r="N195"/>
  <c r="S195"/>
  <c r="H196"/>
  <c r="N196"/>
  <c r="S196"/>
  <c r="H197"/>
  <c r="N197"/>
  <c r="S197"/>
  <c r="H204"/>
  <c r="N204"/>
  <c r="P204"/>
  <c r="Q204"/>
  <c r="R204"/>
  <c r="S204"/>
  <c r="H205"/>
  <c r="N205"/>
  <c r="N201" s="1"/>
  <c r="P205"/>
  <c r="Q205"/>
  <c r="R205"/>
  <c r="S205"/>
  <c r="H206"/>
  <c r="T206" s="1"/>
  <c r="N206"/>
  <c r="P206"/>
  <c r="Q206"/>
  <c r="R206"/>
  <c r="S206"/>
  <c r="H207"/>
  <c r="N207"/>
  <c r="T207" s="1"/>
  <c r="P207"/>
  <c r="Q207"/>
  <c r="R207"/>
  <c r="S207"/>
  <c r="E12" i="22"/>
  <c r="E13"/>
  <c r="E14"/>
  <c r="E15"/>
  <c r="G15" s="1"/>
  <c r="F15"/>
  <c r="N18"/>
  <c r="E16"/>
  <c r="F17" s="1"/>
  <c r="F16"/>
  <c r="E17"/>
  <c r="G17" s="1"/>
  <c r="E18"/>
  <c r="E19"/>
  <c r="F19" s="1"/>
  <c r="N22"/>
  <c r="E20"/>
  <c r="E21"/>
  <c r="N26"/>
  <c r="E24"/>
  <c r="E25"/>
  <c r="E26"/>
  <c r="F26" s="1"/>
  <c r="G26"/>
  <c r="E27"/>
  <c r="G27" s="1"/>
  <c r="N30"/>
  <c r="E28"/>
  <c r="E29"/>
  <c r="G29" s="1"/>
  <c r="E30"/>
  <c r="E31"/>
  <c r="N34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E13" i="30"/>
  <c r="F13"/>
  <c r="H13"/>
  <c r="I13"/>
  <c r="K13"/>
  <c r="L13"/>
  <c r="E14"/>
  <c r="F14"/>
  <c r="H14"/>
  <c r="I14"/>
  <c r="K14"/>
  <c r="L14"/>
  <c r="E15"/>
  <c r="F15"/>
  <c r="H15"/>
  <c r="I15"/>
  <c r="K15"/>
  <c r="L15"/>
  <c r="E16"/>
  <c r="H16"/>
  <c r="I16"/>
  <c r="K16"/>
  <c r="L16"/>
  <c r="D17"/>
  <c r="F17" s="1"/>
  <c r="H17"/>
  <c r="J17"/>
  <c r="E18"/>
  <c r="F18"/>
  <c r="H18"/>
  <c r="I18"/>
  <c r="K18"/>
  <c r="L18"/>
  <c r="E19"/>
  <c r="F19"/>
  <c r="H19"/>
  <c r="I19"/>
  <c r="K19"/>
  <c r="L19"/>
  <c r="E20"/>
  <c r="F20"/>
  <c r="H20"/>
  <c r="I20"/>
  <c r="K20"/>
  <c r="L20"/>
  <c r="E21"/>
  <c r="F21"/>
  <c r="H21"/>
  <c r="I21"/>
  <c r="K21"/>
  <c r="L21"/>
  <c r="K24"/>
  <c r="I42" i="17"/>
  <c r="I7"/>
  <c r="F32" i="22"/>
  <c r="G22"/>
  <c r="F23"/>
  <c r="F18"/>
  <c r="K62" i="3"/>
  <c r="K60"/>
  <c r="E15" i="28"/>
  <c r="E20"/>
  <c r="D75"/>
  <c r="G80"/>
  <c r="D85"/>
  <c r="D114"/>
  <c r="G114"/>
  <c r="D119"/>
  <c r="D107" i="29"/>
  <c r="H17"/>
  <c r="D81"/>
  <c r="D112"/>
  <c r="H112"/>
  <c r="H13"/>
  <c r="E81"/>
  <c r="E112"/>
  <c r="D76"/>
  <c r="G112"/>
  <c r="H10" i="28"/>
  <c r="E85"/>
  <c r="H8"/>
  <c r="H14"/>
  <c r="H23"/>
  <c r="G75"/>
  <c r="J65" i="21"/>
  <c r="E17" i="30"/>
  <c r="H19" i="29"/>
  <c r="H114" i="28"/>
  <c r="H27"/>
  <c r="H22"/>
  <c r="E25"/>
  <c r="H80"/>
  <c r="H26"/>
  <c r="H28"/>
  <c r="K33" i="17"/>
  <c r="K37"/>
  <c r="K41"/>
  <c r="K46"/>
  <c r="K32"/>
  <c r="K36"/>
  <c r="K40"/>
  <c r="K44"/>
  <c r="E23" i="29"/>
  <c r="E18"/>
  <c r="E124" i="28"/>
  <c r="E90"/>
  <c r="T210" i="21"/>
  <c r="S201"/>
  <c r="H202"/>
  <c r="Q15"/>
  <c r="Q57" s="1"/>
  <c r="N15"/>
  <c r="N57" s="1"/>
  <c r="N65"/>
  <c r="T205"/>
  <c r="N67"/>
  <c r="N66"/>
  <c r="G35" i="22"/>
  <c r="H23" i="29"/>
  <c r="E117"/>
  <c r="H117"/>
  <c r="H11" i="28"/>
  <c r="H17"/>
  <c r="H21"/>
  <c r="G90"/>
  <c r="G124"/>
  <c r="E30"/>
  <c r="L23" i="18"/>
  <c r="J22"/>
  <c r="J26"/>
  <c r="K5" i="17"/>
  <c r="K14"/>
  <c r="K6"/>
  <c r="K15"/>
  <c r="L27" i="30"/>
  <c r="O58" i="21"/>
  <c r="L58"/>
  <c r="H58"/>
  <c r="P58"/>
  <c r="M58"/>
  <c r="G58"/>
  <c r="F57"/>
  <c r="G32" i="22"/>
  <c r="G18"/>
  <c r="F34"/>
  <c r="G14"/>
  <c r="G19"/>
  <c r="D32" i="23"/>
  <c r="F26" i="18"/>
  <c r="F22"/>
  <c r="H23"/>
  <c r="S7" i="17"/>
  <c r="S10"/>
  <c r="S12"/>
  <c r="S14"/>
  <c r="S16"/>
  <c r="S18"/>
  <c r="S20"/>
  <c r="S6"/>
  <c r="S9"/>
  <c r="S11"/>
  <c r="S13"/>
  <c r="S15"/>
  <c r="S17"/>
  <c r="O56" i="16"/>
  <c r="F14" i="22"/>
  <c r="G20"/>
  <c r="Q38" i="19"/>
  <c r="S44" i="17"/>
  <c r="I32" i="30"/>
  <c r="H25" i="28"/>
  <c r="C28" i="29"/>
  <c r="D122" s="1"/>
  <c r="I16" i="17"/>
  <c r="F381" i="27"/>
  <c r="I191"/>
  <c r="I185"/>
  <c r="F25" i="18"/>
  <c r="J23"/>
  <c r="M20"/>
  <c r="N25" s="1"/>
  <c r="K78" i="3"/>
  <c r="P75"/>
  <c r="N69" i="21"/>
  <c r="T212"/>
  <c r="N70"/>
  <c r="S106"/>
  <c r="O106"/>
  <c r="K106"/>
  <c r="G106"/>
  <c r="S107"/>
  <c r="O107"/>
  <c r="K107"/>
  <c r="Q69"/>
  <c r="Q70"/>
  <c r="G188" i="27"/>
  <c r="F36" i="13"/>
  <c r="L39"/>
  <c r="N37"/>
  <c r="R38"/>
  <c r="P39"/>
  <c r="R36"/>
  <c r="H38"/>
  <c r="N39"/>
  <c r="L37" i="35"/>
  <c r="AA40" i="19"/>
  <c r="T33"/>
  <c r="L33"/>
  <c r="H25" i="18"/>
  <c r="L25"/>
  <c r="H14"/>
  <c r="S19" i="17"/>
  <c r="S5"/>
  <c r="E279" i="27"/>
  <c r="H382"/>
  <c r="I186"/>
  <c r="H373"/>
  <c r="K15"/>
  <c r="F478"/>
  <c r="H469"/>
  <c r="F284"/>
  <c r="I283"/>
  <c r="I189"/>
  <c r="H384"/>
  <c r="D381"/>
  <c r="H479"/>
  <c r="I184"/>
  <c r="I182"/>
  <c r="E478"/>
  <c r="D376"/>
  <c r="G473"/>
  <c r="H372"/>
  <c r="I177"/>
  <c r="G183"/>
  <c r="E284"/>
  <c r="F289"/>
  <c r="D478"/>
  <c r="H387"/>
  <c r="E381"/>
  <c r="D386"/>
  <c r="I194"/>
  <c r="H482"/>
  <c r="F193"/>
  <c r="H193"/>
  <c r="G386"/>
  <c r="I192"/>
  <c r="G279"/>
  <c r="D193"/>
  <c r="E289"/>
  <c r="H289"/>
  <c r="F386"/>
  <c r="D483"/>
  <c r="I288"/>
  <c r="I135"/>
  <c r="F35" i="22"/>
  <c r="F36"/>
  <c r="M106" i="21"/>
  <c r="Q106"/>
  <c r="K15"/>
  <c r="K57" s="1"/>
  <c r="J69"/>
  <c r="K68"/>
  <c r="K69"/>
  <c r="F32" i="30"/>
  <c r="H22" i="18"/>
  <c r="H24"/>
  <c r="H26"/>
  <c r="L26"/>
  <c r="L24"/>
  <c r="L22"/>
  <c r="J18"/>
  <c r="L63" i="7"/>
  <c r="Q67"/>
  <c r="G69"/>
  <c r="L71"/>
  <c r="Q72"/>
  <c r="L73"/>
  <c r="L74"/>
  <c r="P71" i="3"/>
  <c r="H430" i="27" l="1"/>
  <c r="N146" i="20"/>
  <c r="Q36" i="35"/>
  <c r="Q84" i="10"/>
  <c r="L76"/>
  <c r="Q75"/>
  <c r="L74"/>
  <c r="Q76"/>
  <c r="P74" i="3"/>
  <c r="F76"/>
  <c r="P76"/>
  <c r="E188" i="27"/>
  <c r="K23"/>
  <c r="H279"/>
  <c r="I280"/>
  <c r="H380"/>
  <c r="H377"/>
  <c r="H481"/>
  <c r="G193"/>
  <c r="G478"/>
  <c r="I226"/>
  <c r="I274" s="1"/>
  <c r="I181"/>
  <c r="F279"/>
  <c r="I195"/>
  <c r="H385"/>
  <c r="E193"/>
  <c r="G483"/>
  <c r="I236"/>
  <c r="G284"/>
  <c r="I281"/>
  <c r="K30"/>
  <c r="K31"/>
  <c r="D284"/>
  <c r="I275"/>
  <c r="I287"/>
  <c r="I285"/>
  <c r="F188"/>
  <c r="Q33" i="19"/>
  <c r="L40"/>
  <c r="Q41"/>
  <c r="AA37"/>
  <c r="F32" i="18"/>
  <c r="F33"/>
  <c r="F15"/>
  <c r="F30"/>
  <c r="M6" i="17"/>
  <c r="G37" i="35"/>
  <c r="Q39"/>
  <c r="G45"/>
  <c r="Q66" i="11"/>
  <c r="G66"/>
  <c r="G59" i="7"/>
  <c r="K63" i="3"/>
  <c r="K66"/>
  <c r="P68"/>
  <c r="I277" i="27"/>
  <c r="F183"/>
  <c r="K13"/>
  <c r="Q40" i="19"/>
  <c r="AA33"/>
  <c r="AA38"/>
  <c r="Q37"/>
  <c r="L41"/>
  <c r="J31" i="4"/>
  <c r="L31"/>
  <c r="F74" i="3"/>
  <c r="G26"/>
  <c r="K73"/>
  <c r="K69"/>
  <c r="L32"/>
  <c r="H328" i="27"/>
  <c r="H376" s="1"/>
  <c r="K26"/>
  <c r="I175"/>
  <c r="I130"/>
  <c r="I178" s="1"/>
  <c r="H338"/>
  <c r="H198"/>
  <c r="G391"/>
  <c r="I278"/>
  <c r="H476"/>
  <c r="G381"/>
  <c r="E183"/>
  <c r="E483"/>
  <c r="G198"/>
  <c r="H294"/>
  <c r="F391"/>
  <c r="C33" i="19"/>
  <c r="G33" s="1"/>
  <c r="S64" i="16"/>
  <c r="Q70" i="7"/>
  <c r="Q64" i="4"/>
  <c r="R31"/>
  <c r="B83"/>
  <c r="T31"/>
  <c r="D391" i="27"/>
  <c r="D396"/>
  <c r="I140"/>
  <c r="I188" s="1"/>
  <c r="I33"/>
  <c r="I155"/>
  <c r="I208" s="1"/>
  <c r="I204"/>
  <c r="C36"/>
  <c r="I36" s="1"/>
  <c r="M39" i="17"/>
  <c r="M47"/>
  <c r="L38" i="13"/>
  <c r="F39"/>
  <c r="R45"/>
  <c r="F37"/>
  <c r="L25" i="3"/>
  <c r="Q39" i="19"/>
  <c r="N23" i="18"/>
  <c r="L33"/>
  <c r="H19"/>
  <c r="L17"/>
  <c r="L31"/>
  <c r="J19"/>
  <c r="N26"/>
  <c r="N27"/>
  <c r="N22"/>
  <c r="J15"/>
  <c r="L34"/>
  <c r="L32"/>
  <c r="L30"/>
  <c r="G63" i="7"/>
  <c r="Q60"/>
  <c r="L60"/>
  <c r="G60"/>
  <c r="Q69"/>
  <c r="G72"/>
  <c r="L72"/>
  <c r="K77" i="3"/>
  <c r="F78"/>
  <c r="P78"/>
  <c r="I42" i="30"/>
  <c r="H42"/>
  <c r="K42"/>
  <c r="L42"/>
  <c r="I296" i="27"/>
  <c r="I298"/>
  <c r="I202"/>
  <c r="H393"/>
  <c r="H490"/>
  <c r="H445"/>
  <c r="H498" s="1"/>
  <c r="H494"/>
  <c r="L38" i="35"/>
  <c r="L39"/>
  <c r="G44"/>
  <c r="G66" i="7"/>
  <c r="L65"/>
  <c r="Q62"/>
  <c r="Q73"/>
  <c r="L67" i="10"/>
  <c r="P72" i="3"/>
  <c r="K67"/>
  <c r="P63"/>
  <c r="F61"/>
  <c r="Q26"/>
  <c r="M52" i="18"/>
  <c r="N55" s="1"/>
  <c r="J17" i="16"/>
  <c r="F17"/>
  <c r="J64"/>
  <c r="Q71" i="11"/>
  <c r="G79"/>
  <c r="L78" i="10"/>
  <c r="L77"/>
  <c r="D31" i="4"/>
  <c r="F31"/>
  <c r="N31"/>
  <c r="B79"/>
  <c r="H31"/>
  <c r="D66" i="10"/>
  <c r="H54" i="18"/>
  <c r="H55"/>
  <c r="H56"/>
  <c r="H57"/>
  <c r="H58"/>
  <c r="H59"/>
  <c r="L54"/>
  <c r="L55"/>
  <c r="L56"/>
  <c r="L57"/>
  <c r="L58"/>
  <c r="L59"/>
  <c r="F54"/>
  <c r="F55"/>
  <c r="F56"/>
  <c r="F57"/>
  <c r="F58"/>
  <c r="F59"/>
  <c r="J54"/>
  <c r="J55"/>
  <c r="J56"/>
  <c r="J57"/>
  <c r="J58"/>
  <c r="J59"/>
  <c r="G72" i="11"/>
  <c r="R84" i="20"/>
  <c r="H348" i="27"/>
  <c r="H397"/>
  <c r="I251"/>
  <c r="I300"/>
  <c r="K29"/>
  <c r="K17"/>
  <c r="K19"/>
  <c r="K20"/>
  <c r="K24"/>
  <c r="K25"/>
  <c r="K27"/>
  <c r="H379"/>
  <c r="H333"/>
  <c r="F27" i="30"/>
  <c r="H22"/>
  <c r="F116" i="20"/>
  <c r="J85"/>
  <c r="H145"/>
  <c r="F84"/>
  <c r="P117"/>
  <c r="H117"/>
  <c r="J116"/>
  <c r="N116"/>
  <c r="F146"/>
  <c r="R146"/>
  <c r="N85"/>
  <c r="Y39" i="19"/>
  <c r="AA41"/>
  <c r="M12" i="18"/>
  <c r="N15" s="1"/>
  <c r="N24"/>
  <c r="F16"/>
  <c r="H16"/>
  <c r="F18"/>
  <c r="F14"/>
  <c r="J25"/>
  <c r="F23"/>
  <c r="H18"/>
  <c r="F24"/>
  <c r="J24"/>
  <c r="F17"/>
  <c r="H17"/>
  <c r="H34"/>
  <c r="H33"/>
  <c r="H32"/>
  <c r="H31"/>
  <c r="H30"/>
  <c r="K49" i="17"/>
  <c r="K47"/>
  <c r="K42"/>
  <c r="K38"/>
  <c r="K34"/>
  <c r="K48"/>
  <c r="K43"/>
  <c r="K39"/>
  <c r="K35"/>
  <c r="I19"/>
  <c r="M35"/>
  <c r="M43"/>
  <c r="M34"/>
  <c r="M42"/>
  <c r="M32"/>
  <c r="S37"/>
  <c r="S38"/>
  <c r="S43"/>
  <c r="S47"/>
  <c r="S46"/>
  <c r="S35"/>
  <c r="S36"/>
  <c r="K19"/>
  <c r="K11"/>
  <c r="K18"/>
  <c r="K10"/>
  <c r="M14"/>
  <c r="M15"/>
  <c r="S45"/>
  <c r="I18"/>
  <c r="I6"/>
  <c r="S42"/>
  <c r="S33"/>
  <c r="S41"/>
  <c r="S48"/>
  <c r="S39"/>
  <c r="S49"/>
  <c r="K17"/>
  <c r="K13"/>
  <c r="K9"/>
  <c r="K20"/>
  <c r="K16"/>
  <c r="K12"/>
  <c r="K7"/>
  <c r="I17"/>
  <c r="M16"/>
  <c r="M9"/>
  <c r="L56" i="16"/>
  <c r="F56"/>
  <c r="H17"/>
  <c r="H56"/>
  <c r="O25"/>
  <c r="L64"/>
  <c r="U56"/>
  <c r="Q56"/>
  <c r="H25"/>
  <c r="H36" i="13"/>
  <c r="F40"/>
  <c r="N40"/>
  <c r="P40"/>
  <c r="H41"/>
  <c r="L41"/>
  <c r="P41"/>
  <c r="N38"/>
  <c r="J39"/>
  <c r="H39"/>
  <c r="J45"/>
  <c r="L36"/>
  <c r="P37"/>
  <c r="J37"/>
  <c r="P38"/>
  <c r="F43"/>
  <c r="Q37" i="35"/>
  <c r="G38"/>
  <c r="L40"/>
  <c r="L75" i="11"/>
  <c r="G71"/>
  <c r="G77"/>
  <c r="L82"/>
  <c r="L79"/>
  <c r="L80"/>
  <c r="G73"/>
  <c r="G75"/>
  <c r="L72"/>
  <c r="G76"/>
  <c r="L77"/>
  <c r="L74"/>
  <c r="G78"/>
  <c r="Q78"/>
  <c r="Q79"/>
  <c r="L86"/>
  <c r="L82" i="10"/>
  <c r="L83"/>
  <c r="D62"/>
  <c r="Q71"/>
  <c r="G79"/>
  <c r="Q79"/>
  <c r="L81"/>
  <c r="W17" i="9"/>
  <c r="Q74" i="7"/>
  <c r="G73"/>
  <c r="L68"/>
  <c r="L66"/>
  <c r="L67"/>
  <c r="L76"/>
  <c r="L69"/>
  <c r="G67"/>
  <c r="C60" i="4"/>
  <c r="C64"/>
  <c r="Q83"/>
  <c r="E13" i="10"/>
  <c r="K71" i="3"/>
  <c r="L33"/>
  <c r="G35"/>
  <c r="F85"/>
  <c r="P66"/>
  <c r="F73"/>
  <c r="P77"/>
  <c r="G32"/>
  <c r="G34"/>
  <c r="F84"/>
  <c r="L34"/>
  <c r="K84"/>
  <c r="F72"/>
  <c r="K72"/>
  <c r="F68"/>
  <c r="L21"/>
  <c r="G25"/>
  <c r="F79"/>
  <c r="F80"/>
  <c r="F81"/>
  <c r="O32" i="17"/>
  <c r="O49"/>
  <c r="O48"/>
  <c r="O47"/>
  <c r="G125" i="16"/>
  <c r="N62" i="10"/>
  <c r="O46" i="17"/>
  <c r="O45"/>
  <c r="O20"/>
  <c r="O44"/>
  <c r="O42"/>
  <c r="F12" i="22"/>
  <c r="G12"/>
  <c r="P201" i="21"/>
  <c r="H201"/>
  <c r="T204"/>
  <c r="T201" s="1"/>
  <c r="N17" i="18"/>
  <c r="L15"/>
  <c r="L14"/>
  <c r="L19"/>
  <c r="I45" i="17"/>
  <c r="I48"/>
  <c r="I43"/>
  <c r="I39"/>
  <c r="I35"/>
  <c r="I47"/>
  <c r="I41"/>
  <c r="I36"/>
  <c r="I33"/>
  <c r="I38"/>
  <c r="I32"/>
  <c r="I46"/>
  <c r="I40"/>
  <c r="I34"/>
  <c r="I44"/>
  <c r="Q70" i="11"/>
  <c r="Q74"/>
  <c r="G70"/>
  <c r="G74"/>
  <c r="L69"/>
  <c r="L73"/>
  <c r="L67"/>
  <c r="L71"/>
  <c r="Q63"/>
  <c r="Q67"/>
  <c r="L66"/>
  <c r="L62"/>
  <c r="H470" i="27"/>
  <c r="H475"/>
  <c r="H425"/>
  <c r="H473" s="1"/>
  <c r="I276"/>
  <c r="I231"/>
  <c r="I179"/>
  <c r="N14" i="18"/>
  <c r="D183" i="27"/>
  <c r="R201" i="21"/>
  <c r="I37" i="17"/>
  <c r="K17" i="30"/>
  <c r="K22"/>
  <c r="L17"/>
  <c r="F30" i="22"/>
  <c r="G34"/>
  <c r="G30"/>
  <c r="F24"/>
  <c r="G24"/>
  <c r="T15" i="21"/>
  <c r="J15"/>
  <c r="J57" s="1"/>
  <c r="G19" i="3"/>
  <c r="F65"/>
  <c r="F69"/>
  <c r="L18"/>
  <c r="K68"/>
  <c r="L15"/>
  <c r="K65"/>
  <c r="G14"/>
  <c r="F60"/>
  <c r="F64"/>
  <c r="K21" i="27"/>
  <c r="H472"/>
  <c r="H477"/>
  <c r="H18" i="28"/>
  <c r="H13"/>
  <c r="Q68" i="7"/>
  <c r="Q64"/>
  <c r="G37" i="22"/>
  <c r="G33"/>
  <c r="P83" i="3"/>
  <c r="Q33"/>
  <c r="D106" i="38"/>
  <c r="C102"/>
  <c r="C104"/>
  <c r="F106"/>
  <c r="D111"/>
  <c r="C107"/>
  <c r="C109"/>
  <c r="F111"/>
  <c r="K74" i="3"/>
  <c r="H478" i="27"/>
  <c r="D279"/>
  <c r="H6" i="28"/>
  <c r="K28" i="27"/>
  <c r="Q201" i="21"/>
  <c r="Q70" i="10"/>
  <c r="Q74"/>
  <c r="E178" i="27"/>
  <c r="S17" i="16"/>
  <c r="Q17"/>
  <c r="U17"/>
  <c r="G81" i="29"/>
  <c r="H81"/>
  <c r="E91"/>
  <c r="D86"/>
  <c r="I57" i="21"/>
  <c r="I58"/>
  <c r="E20" i="20"/>
  <c r="E56" s="1"/>
  <c r="R86"/>
  <c r="E91" i="38"/>
  <c r="F86"/>
  <c r="C93"/>
  <c r="E101"/>
  <c r="C103"/>
  <c r="C108"/>
  <c r="C113"/>
  <c r="J16" i="18"/>
  <c r="H435" i="27"/>
  <c r="H90" i="28"/>
  <c r="K61" i="3"/>
  <c r="F28" i="22"/>
  <c r="G28"/>
  <c r="G21"/>
  <c r="F21"/>
  <c r="G25"/>
  <c r="Q65" i="7"/>
  <c r="E80" i="28"/>
  <c r="D80"/>
  <c r="Q21" i="3"/>
  <c r="P67"/>
  <c r="G30" i="28"/>
  <c r="H30" s="1"/>
  <c r="D90"/>
  <c r="G107" i="21"/>
  <c r="G27" i="3"/>
  <c r="F77"/>
  <c r="J40" i="13"/>
  <c r="J36"/>
  <c r="H486" i="27"/>
  <c r="G108" i="21"/>
  <c r="O108"/>
  <c r="K108"/>
  <c r="S108"/>
  <c r="J42" i="19"/>
  <c r="L42"/>
  <c r="Y42"/>
  <c r="AA42"/>
  <c r="T85" i="20"/>
  <c r="H85"/>
  <c r="L85"/>
  <c r="P85"/>
  <c r="H146"/>
  <c r="P146"/>
  <c r="T146"/>
  <c r="L146"/>
  <c r="Q19" i="3"/>
  <c r="P65"/>
  <c r="G16"/>
  <c r="F62"/>
  <c r="Q14"/>
  <c r="P60"/>
  <c r="P64"/>
  <c r="K22" i="27"/>
  <c r="F70" i="3"/>
  <c r="F66"/>
  <c r="G20"/>
  <c r="K20" i="20"/>
  <c r="L20" s="1"/>
  <c r="P118"/>
  <c r="L118"/>
  <c r="D81" i="38"/>
  <c r="C81" s="1"/>
  <c r="C77"/>
  <c r="D91"/>
  <c r="C87"/>
  <c r="C97"/>
  <c r="D101"/>
  <c r="C101" s="1"/>
  <c r="D116"/>
  <c r="C116" s="1"/>
  <c r="C112"/>
  <c r="K70" i="3"/>
  <c r="L78" i="11"/>
  <c r="K64" i="3"/>
  <c r="I9" i="17"/>
  <c r="I15"/>
  <c r="I5"/>
  <c r="I14"/>
  <c r="G61" i="7"/>
  <c r="G65"/>
  <c r="H119" i="28"/>
  <c r="G119"/>
  <c r="H124"/>
  <c r="V38" i="19"/>
  <c r="T38"/>
  <c r="K37" i="30"/>
  <c r="L37"/>
  <c r="N147" i="20"/>
  <c r="R147"/>
  <c r="F147"/>
  <c r="M20"/>
  <c r="N20" s="1"/>
  <c r="C99" i="38"/>
  <c r="E86"/>
  <c r="F91"/>
  <c r="E96"/>
  <c r="C96" s="1"/>
  <c r="C98"/>
  <c r="E106"/>
  <c r="H183" i="27"/>
  <c r="I190"/>
  <c r="L38" i="19"/>
  <c r="H37" i="13"/>
  <c r="I12" i="17"/>
  <c r="H480" i="27"/>
  <c r="L32" i="30"/>
  <c r="G16" i="22"/>
  <c r="G23"/>
  <c r="G107" i="29"/>
  <c r="J17" i="18"/>
  <c r="J68" i="21"/>
  <c r="I145" i="27"/>
  <c r="I22" i="30"/>
  <c r="I20" i="17"/>
  <c r="I10"/>
  <c r="O17" i="16"/>
  <c r="F33" i="22"/>
  <c r="H86" i="29"/>
  <c r="P69" i="3"/>
  <c r="G85" i="28"/>
  <c r="I13" i="17"/>
  <c r="F20" i="22"/>
  <c r="F13"/>
  <c r="G13"/>
  <c r="L72" i="10"/>
  <c r="L71"/>
  <c r="L73"/>
  <c r="Q72"/>
  <c r="G64" i="7"/>
  <c r="K16" i="27"/>
  <c r="K18"/>
  <c r="K14"/>
  <c r="G109" i="28"/>
  <c r="S202" i="21"/>
  <c r="Q80" i="10"/>
  <c r="Q77" i="11"/>
  <c r="Q73"/>
  <c r="G71" i="7"/>
  <c r="L27" i="3"/>
  <c r="L30"/>
  <c r="K76"/>
  <c r="C82" i="38"/>
  <c r="F25" i="22"/>
  <c r="G72" i="10"/>
  <c r="Q73"/>
  <c r="Q67"/>
  <c r="G67"/>
  <c r="Q55" i="7"/>
  <c r="Q16" i="21"/>
  <c r="Q81" i="11"/>
  <c r="V40" i="19"/>
  <c r="T40"/>
  <c r="T116" i="20"/>
  <c r="H116"/>
  <c r="L116"/>
  <c r="O42" i="19"/>
  <c r="Q42"/>
  <c r="S163" i="21"/>
  <c r="G163"/>
  <c r="D57" i="20"/>
  <c r="H19"/>
  <c r="P19"/>
  <c r="L19"/>
  <c r="R117"/>
  <c r="J117"/>
  <c r="N117"/>
  <c r="S32" i="17"/>
  <c r="S34"/>
  <c r="C244" i="38"/>
  <c r="C264"/>
  <c r="C131"/>
  <c r="E134"/>
  <c r="C134" s="1"/>
  <c r="C136"/>
  <c r="E139"/>
  <c r="C155"/>
  <c r="D159"/>
  <c r="C159" s="1"/>
  <c r="D164"/>
  <c r="C164" s="1"/>
  <c r="C160"/>
  <c r="L59" i="7"/>
  <c r="E86" i="29"/>
  <c r="P70" i="3"/>
  <c r="F71"/>
  <c r="G21"/>
  <c r="G74" i="7"/>
  <c r="G70"/>
  <c r="E95" i="28"/>
  <c r="L80" i="10"/>
  <c r="M7" i="17"/>
  <c r="M5"/>
  <c r="M13"/>
  <c r="M20"/>
  <c r="M12"/>
  <c r="M19"/>
  <c r="M11"/>
  <c r="M18"/>
  <c r="M10"/>
  <c r="J35" i="18"/>
  <c r="M28"/>
  <c r="J33"/>
  <c r="J32"/>
  <c r="T84" i="20"/>
  <c r="H84"/>
  <c r="R145"/>
  <c r="F145"/>
  <c r="J145"/>
  <c r="N145"/>
  <c r="C135" i="38"/>
  <c r="D139"/>
  <c r="C139" s="1"/>
  <c r="D144"/>
  <c r="C144" s="1"/>
  <c r="C140"/>
  <c r="D188" i="27"/>
  <c r="H16" i="28"/>
  <c r="K67" i="21"/>
  <c r="K16"/>
  <c r="T209"/>
  <c r="Q76" i="11"/>
  <c r="L76"/>
  <c r="L70" i="7"/>
  <c r="G81" i="11"/>
  <c r="D124" i="28"/>
  <c r="U107" i="21"/>
  <c r="H474" i="27"/>
  <c r="D488"/>
  <c r="G30" i="3"/>
  <c r="T219" i="21"/>
  <c r="C7" i="38"/>
  <c r="H284" i="27"/>
  <c r="Q78" i="10"/>
  <c r="Q75" i="11"/>
  <c r="P202" i="21"/>
  <c r="Q71" i="7"/>
  <c r="C35" i="23"/>
  <c r="D35" s="1"/>
  <c r="G83" i="11"/>
  <c r="R203" i="21"/>
  <c r="G80" i="11"/>
  <c r="Q80"/>
  <c r="L81"/>
  <c r="K32" i="30"/>
  <c r="H28" i="29"/>
  <c r="G129" i="28"/>
  <c r="I160" i="21"/>
  <c r="E149"/>
  <c r="N17"/>
  <c r="T17"/>
  <c r="G120"/>
  <c r="O120"/>
  <c r="K120"/>
  <c r="S122"/>
  <c r="O122"/>
  <c r="C285" i="38"/>
  <c r="K72" i="21"/>
  <c r="N72"/>
  <c r="G33" i="3"/>
  <c r="R35" i="4"/>
  <c r="T220" i="21"/>
  <c r="D294" i="27"/>
  <c r="E129" i="38"/>
  <c r="G79" i="7"/>
  <c r="K73" i="21"/>
  <c r="N73"/>
  <c r="M163"/>
  <c r="P80" i="3"/>
  <c r="F25" i="38"/>
  <c r="F30"/>
  <c r="F35"/>
  <c r="F40"/>
  <c r="G111"/>
  <c r="H18" i="29"/>
  <c r="L64" i="7"/>
  <c r="F31" i="22"/>
  <c r="F27"/>
  <c r="G31"/>
  <c r="F29"/>
  <c r="L70" i="10"/>
  <c r="G73"/>
  <c r="G71"/>
  <c r="G70"/>
  <c r="AC18" i="9"/>
  <c r="F22" i="22"/>
  <c r="L16" i="18"/>
  <c r="Q72" i="11"/>
  <c r="G67"/>
  <c r="H15" i="28"/>
  <c r="H20"/>
  <c r="G122" i="29"/>
  <c r="E28"/>
  <c r="G17" i="3"/>
  <c r="E119" i="28"/>
  <c r="G74" i="10"/>
  <c r="G38" i="22"/>
  <c r="G76" i="10"/>
  <c r="G77"/>
  <c r="G78"/>
  <c r="J37" i="19"/>
  <c r="I290" i="27"/>
  <c r="G75" i="10"/>
  <c r="H122" i="29"/>
  <c r="D40" i="23"/>
  <c r="P79" i="3"/>
  <c r="L43" i="13"/>
  <c r="K80" i="3"/>
  <c r="E386" i="27"/>
  <c r="G82" i="11"/>
  <c r="G83" i="10"/>
  <c r="Q83" i="11"/>
  <c r="L41" i="35"/>
  <c r="K79" i="3"/>
  <c r="L85" i="10"/>
  <c r="G43" i="35"/>
  <c r="F67" i="3"/>
  <c r="P62"/>
  <c r="E33" i="19"/>
  <c r="J16" i="21"/>
  <c r="J59" s="1"/>
  <c r="I107"/>
  <c r="P73" i="3"/>
  <c r="E33" i="27"/>
  <c r="Q28" i="3"/>
  <c r="G81" i="10"/>
  <c r="Q81"/>
  <c r="D36" i="27"/>
  <c r="J40" s="1"/>
  <c r="I293"/>
  <c r="H91" i="29"/>
  <c r="E129" i="28"/>
  <c r="D129"/>
  <c r="Q76" i="7"/>
  <c r="L83" i="11"/>
  <c r="G78" i="7"/>
  <c r="H43" i="13"/>
  <c r="T208" i="21"/>
  <c r="T202" s="1"/>
  <c r="L79" i="10"/>
  <c r="G80"/>
  <c r="D34" i="23"/>
  <c r="J33" i="27"/>
  <c r="G82" i="10"/>
  <c r="Q82" i="11"/>
  <c r="Q83" i="10"/>
  <c r="Q41" i="35"/>
  <c r="Q40"/>
  <c r="L78" i="7"/>
  <c r="L43" i="35"/>
  <c r="J43" i="13"/>
  <c r="P43"/>
  <c r="V42" i="19"/>
  <c r="Q32" i="3"/>
  <c r="L84" i="11"/>
  <c r="G84"/>
  <c r="G42" i="35"/>
  <c r="Q42"/>
  <c r="F42" i="13"/>
  <c r="J42"/>
  <c r="N42"/>
  <c r="P42"/>
  <c r="Q121" i="21"/>
  <c r="M162"/>
  <c r="C39" i="27"/>
  <c r="I43" s="1"/>
  <c r="I201"/>
  <c r="F85" i="20"/>
  <c r="H86"/>
  <c r="J86"/>
  <c r="R118"/>
  <c r="T118"/>
  <c r="J147"/>
  <c r="L147"/>
  <c r="G20"/>
  <c r="G58" s="1"/>
  <c r="O20"/>
  <c r="O58" s="1"/>
  <c r="L86" i="10"/>
  <c r="J44" i="13"/>
  <c r="P44"/>
  <c r="L79" i="7"/>
  <c r="L87" i="10"/>
  <c r="Q87" i="11"/>
  <c r="L45" i="35"/>
  <c r="P45" i="13"/>
  <c r="Q80" i="7"/>
  <c r="C14" i="38"/>
  <c r="C19"/>
  <c r="D21" s="1"/>
  <c r="C23"/>
  <c r="C28"/>
  <c r="C33"/>
  <c r="O61" s="1"/>
  <c r="C38"/>
  <c r="C43"/>
  <c r="O69" s="1"/>
  <c r="G75" i="7"/>
  <c r="T145" i="20"/>
  <c r="P116"/>
  <c r="P84"/>
  <c r="G31" i="3"/>
  <c r="I42" i="27"/>
  <c r="I200"/>
  <c r="Q77" i="7"/>
  <c r="L84" i="10"/>
  <c r="J73" i="21"/>
  <c r="K122"/>
  <c r="T216"/>
  <c r="G85" i="11"/>
  <c r="E37" i="30"/>
  <c r="L86" i="20"/>
  <c r="N86"/>
  <c r="F118"/>
  <c r="H118"/>
  <c r="P147"/>
  <c r="I20"/>
  <c r="I58" s="1"/>
  <c r="Q86" i="10"/>
  <c r="Q44" i="35"/>
  <c r="Q79" i="7"/>
  <c r="H390" i="27"/>
  <c r="P81" i="3"/>
  <c r="Q87" i="10"/>
  <c r="Q45" i="35"/>
  <c r="L45" i="13"/>
  <c r="F45" i="38"/>
  <c r="E15"/>
  <c r="C11"/>
  <c r="D11" s="1"/>
  <c r="E20"/>
  <c r="C16"/>
  <c r="C24"/>
  <c r="C25" s="1"/>
  <c r="C29"/>
  <c r="C34"/>
  <c r="C39"/>
  <c r="C44"/>
  <c r="O70" s="1"/>
  <c r="T203" i="21"/>
  <c r="H484" i="27"/>
  <c r="G40" i="35"/>
  <c r="Q84" i="11"/>
  <c r="L42" i="35"/>
  <c r="H42" i="13"/>
  <c r="L42"/>
  <c r="R42"/>
  <c r="D39" i="27"/>
  <c r="J39" s="1"/>
  <c r="I297"/>
  <c r="G85" i="10"/>
  <c r="L85" i="11"/>
  <c r="P86" i="20"/>
  <c r="J118"/>
  <c r="T147"/>
  <c r="Q34" i="3"/>
  <c r="G84" i="10"/>
  <c r="F44" i="13"/>
  <c r="N44"/>
  <c r="H487" i="27"/>
  <c r="G87" i="11"/>
  <c r="F45" i="13"/>
  <c r="N45"/>
  <c r="C21" i="38"/>
  <c r="O51" s="1"/>
  <c r="G25"/>
  <c r="G30"/>
  <c r="G35"/>
  <c r="G40"/>
  <c r="G45"/>
  <c r="F10"/>
  <c r="F15"/>
  <c r="C12"/>
  <c r="C17"/>
  <c r="D17" s="1"/>
  <c r="E25"/>
  <c r="E30"/>
  <c r="C26"/>
  <c r="E35"/>
  <c r="C31"/>
  <c r="O59" s="1"/>
  <c r="E40"/>
  <c r="C36"/>
  <c r="O63" s="1"/>
  <c r="E45"/>
  <c r="C41"/>
  <c r="O67" s="1"/>
  <c r="C6"/>
  <c r="C10" s="1"/>
  <c r="E10"/>
  <c r="G76" i="7"/>
  <c r="M121" i="21"/>
  <c r="Q85" i="11"/>
  <c r="G126" i="16"/>
  <c r="H37" i="30"/>
  <c r="G86" i="10"/>
  <c r="G86" i="11"/>
  <c r="Q86"/>
  <c r="H44" i="13"/>
  <c r="R44"/>
  <c r="I197" i="27"/>
  <c r="K81" i="3"/>
  <c r="G87" i="10"/>
  <c r="L87" i="11"/>
  <c r="H45" i="13"/>
  <c r="L80" i="7"/>
  <c r="F20" i="38"/>
  <c r="C8"/>
  <c r="C13"/>
  <c r="D13" s="1"/>
  <c r="C18"/>
  <c r="D18" s="1"/>
  <c r="C22"/>
  <c r="O52" s="1"/>
  <c r="C27"/>
  <c r="C32"/>
  <c r="O60" s="1"/>
  <c r="C37"/>
  <c r="C40" s="1"/>
  <c r="C42"/>
  <c r="O68" s="1"/>
  <c r="L44" i="35"/>
  <c r="O16" i="17"/>
  <c r="N74" i="21"/>
  <c r="N75"/>
  <c r="K75"/>
  <c r="I199" i="27"/>
  <c r="L35" i="3"/>
  <c r="Q75" i="21"/>
  <c r="O19" i="17"/>
  <c r="J74" i="21"/>
  <c r="J33"/>
  <c r="J75" s="1"/>
  <c r="K76"/>
  <c r="C320" i="38"/>
  <c r="C290"/>
  <c r="C125"/>
  <c r="O18" i="17"/>
  <c r="C45" i="19"/>
  <c r="E45" s="1"/>
  <c r="K74" i="21"/>
  <c r="N76"/>
  <c r="I295" i="27"/>
  <c r="Q35" i="3"/>
  <c r="C295" i="38"/>
  <c r="E43" i="27"/>
  <c r="N50" i="18"/>
  <c r="N49"/>
  <c r="N48"/>
  <c r="N47"/>
  <c r="N46"/>
  <c r="H18" i="9"/>
  <c r="M108" i="21"/>
  <c r="U108"/>
  <c r="I108"/>
  <c r="Q108"/>
  <c r="J58"/>
  <c r="K149"/>
  <c r="O149"/>
  <c r="S149"/>
  <c r="G149"/>
  <c r="K121"/>
  <c r="O121"/>
  <c r="H74"/>
  <c r="N16"/>
  <c r="N58" s="1"/>
  <c r="K163"/>
  <c r="O163"/>
  <c r="J34"/>
  <c r="J76" s="1"/>
  <c r="G47" i="19"/>
  <c r="O14" i="17"/>
  <c r="O40"/>
  <c r="O12"/>
  <c r="O43"/>
  <c r="O41"/>
  <c r="O38"/>
  <c r="M37"/>
  <c r="M41"/>
  <c r="M45"/>
  <c r="M49"/>
  <c r="M36"/>
  <c r="M40"/>
  <c r="M44"/>
  <c r="M48"/>
  <c r="O10"/>
  <c r="O36"/>
  <c r="O7"/>
  <c r="O39"/>
  <c r="O37"/>
  <c r="O34"/>
  <c r="O17"/>
  <c r="O15"/>
  <c r="O13"/>
  <c r="O11"/>
  <c r="O9"/>
  <c r="O6"/>
  <c r="O35"/>
  <c r="W18" i="9"/>
  <c r="AC17"/>
  <c r="K17"/>
  <c r="E17"/>
  <c r="H489" i="27"/>
  <c r="H392"/>
  <c r="C45" i="38"/>
  <c r="D22"/>
  <c r="C129"/>
  <c r="C202"/>
  <c r="C212"/>
  <c r="C197"/>
  <c r="C207"/>
  <c r="D32"/>
  <c r="C234"/>
  <c r="C254"/>
  <c r="C259"/>
  <c r="AF18" i="9"/>
  <c r="Z18"/>
  <c r="T18"/>
  <c r="K18"/>
  <c r="E18"/>
  <c r="AF17"/>
  <c r="Z17"/>
  <c r="T17"/>
  <c r="H17"/>
  <c r="T46" i="19"/>
  <c r="C46"/>
  <c r="G46" s="1"/>
  <c r="J46"/>
  <c r="Q46"/>
  <c r="AA46"/>
  <c r="Q25" i="16"/>
  <c r="S25"/>
  <c r="U64"/>
  <c r="H64"/>
  <c r="L25"/>
  <c r="J25"/>
  <c r="O64"/>
  <c r="J13" i="10"/>
  <c r="B66"/>
  <c r="H27" i="30"/>
  <c r="I37"/>
  <c r="H32"/>
  <c r="F22"/>
  <c r="L22"/>
  <c r="E22"/>
  <c r="E24"/>
  <c r="I27"/>
  <c r="F37"/>
  <c r="H440" i="27"/>
  <c r="H343"/>
  <c r="I246"/>
  <c r="I150"/>
  <c r="G66" i="10"/>
  <c r="G62"/>
  <c r="I62"/>
  <c r="Q13"/>
  <c r="N66"/>
  <c r="L13"/>
  <c r="F294" i="27"/>
  <c r="J35"/>
  <c r="I241"/>
  <c r="I292"/>
  <c r="I35"/>
  <c r="E35"/>
  <c r="K35" s="1"/>
  <c r="I196"/>
  <c r="I291"/>
  <c r="D34"/>
  <c r="C34"/>
  <c r="E391"/>
  <c r="H383"/>
  <c r="H483" l="1"/>
  <c r="I193"/>
  <c r="I279"/>
  <c r="I294"/>
  <c r="H381"/>
  <c r="I40"/>
  <c r="I183"/>
  <c r="I39"/>
  <c r="E46" i="19"/>
  <c r="N54" i="18"/>
  <c r="K47" i="27"/>
  <c r="O50" i="17"/>
  <c r="N18" i="18"/>
  <c r="N16"/>
  <c r="N19"/>
  <c r="I304" i="27"/>
  <c r="I299"/>
  <c r="I203"/>
  <c r="J43"/>
  <c r="H401"/>
  <c r="H396"/>
  <c r="H488"/>
  <c r="N58" i="18"/>
  <c r="N56"/>
  <c r="N59"/>
  <c r="N57"/>
  <c r="E39" i="27"/>
  <c r="K43" s="1"/>
  <c r="I41"/>
  <c r="H493"/>
  <c r="K56" i="20"/>
  <c r="K58"/>
  <c r="M56"/>
  <c r="M58"/>
  <c r="F20"/>
  <c r="E58"/>
  <c r="S50" i="17"/>
  <c r="M50"/>
  <c r="O21"/>
  <c r="N33" i="18"/>
  <c r="N35"/>
  <c r="N30"/>
  <c r="N34"/>
  <c r="N32"/>
  <c r="D34" i="38"/>
  <c r="N31" i="18"/>
  <c r="C111" i="38"/>
  <c r="C86"/>
  <c r="M149" i="21"/>
  <c r="Q149"/>
  <c r="U149"/>
  <c r="I198" i="27"/>
  <c r="K59" i="21"/>
  <c r="K58"/>
  <c r="Q59"/>
  <c r="Q58"/>
  <c r="D31" i="38"/>
  <c r="D33"/>
  <c r="C35"/>
  <c r="D40" s="1"/>
  <c r="D12"/>
  <c r="I149" i="21"/>
  <c r="C91" i="38"/>
  <c r="C106"/>
  <c r="I284" i="27"/>
  <c r="C30" i="38"/>
  <c r="O55"/>
  <c r="D26"/>
  <c r="O54"/>
  <c r="D24"/>
  <c r="O53"/>
  <c r="D23"/>
  <c r="G56" i="20"/>
  <c r="H20"/>
  <c r="E36" i="27"/>
  <c r="K36" s="1"/>
  <c r="J36"/>
  <c r="O64" i="38"/>
  <c r="D37"/>
  <c r="O66"/>
  <c r="D39"/>
  <c r="C20"/>
  <c r="D16"/>
  <c r="G45" i="19"/>
  <c r="I56" i="20"/>
  <c r="J20"/>
  <c r="O65" i="38"/>
  <c r="D38"/>
  <c r="D19"/>
  <c r="K37" i="27"/>
  <c r="K33"/>
  <c r="J41"/>
  <c r="E41"/>
  <c r="K45" s="1"/>
  <c r="E40"/>
  <c r="K44" s="1"/>
  <c r="D36" i="38"/>
  <c r="O62"/>
  <c r="D14"/>
  <c r="D25"/>
  <c r="O56"/>
  <c r="D27"/>
  <c r="O58"/>
  <c r="D29"/>
  <c r="C15"/>
  <c r="D15" s="1"/>
  <c r="O57"/>
  <c r="D28"/>
  <c r="O56" i="20"/>
  <c r="P20"/>
  <c r="N59" i="21"/>
  <c r="J38" i="27"/>
  <c r="J42"/>
  <c r="E38"/>
  <c r="K42" s="1"/>
  <c r="L62" i="10"/>
  <c r="L66"/>
  <c r="Q62"/>
  <c r="Q66"/>
  <c r="I289" i="27"/>
  <c r="J34"/>
  <c r="I38"/>
  <c r="I34"/>
  <c r="E34"/>
  <c r="H391"/>
  <c r="H386"/>
  <c r="K39" l="1"/>
  <c r="K41"/>
  <c r="K40"/>
  <c r="D20" i="38"/>
  <c r="D30"/>
  <c r="D35"/>
  <c r="K34" i="27"/>
  <c r="K38"/>
</calcChain>
</file>

<file path=xl/sharedStrings.xml><?xml version="1.0" encoding="utf-8"?>
<sst xmlns="http://schemas.openxmlformats.org/spreadsheetml/2006/main" count="7935" uniqueCount="975">
  <si>
    <t xml:space="preserve">Alberghi e attività dei servizi di ristorazione </t>
  </si>
  <si>
    <t xml:space="preserve">                             IMPORTAZIONI   IN  VALORE  PER  TIPOLOGIA  DI  MERCE</t>
  </si>
  <si>
    <t xml:space="preserve">                             ESPORTAZIONI  IN  VALORE  PER  TIPOLOGIA  DI  MERCE</t>
  </si>
  <si>
    <t>Tav. 14.2</t>
  </si>
  <si>
    <t>Tav. 14.3</t>
  </si>
  <si>
    <t xml:space="preserve">IMPORTAZIONI  IN  VALORE  PER  PAESE  DI  PROVENIENZA  </t>
  </si>
  <si>
    <t>31.03.2009  (*)</t>
  </si>
  <si>
    <t>ESPORTAZIONI  IN  VALORE  PER  PAESE  DI  PROVENIENZA</t>
  </si>
  <si>
    <t>IMPORTAZIONI   IN  VALORE  PER  TIPOLOGIA  DI  MERCE</t>
  </si>
  <si>
    <t>ESPORTAZIONI   IN  VALORE  PER  TIPOLOGIA  DI  MERCE</t>
  </si>
  <si>
    <t>Tav. 1.1</t>
  </si>
  <si>
    <t>Tav. 1.3</t>
  </si>
  <si>
    <t>Tav. 1.2</t>
  </si>
  <si>
    <t>IMPRESE ATTIVE PER SETTORE NEL REGISTRO DELLE IMPRESE IN PROVINCIA DI SONDRIO</t>
  </si>
  <si>
    <t>IMPRESE ATTIVE, ISCRITTE E CESSATE NEL REGISTRO DELLE IMPRESE IN PROVINCIA DI SONDRIO - Tassi tendenziali</t>
  </si>
  <si>
    <t>Tav. 1.3.1</t>
  </si>
  <si>
    <t>IMPRESE ATTIVE PER SETTORE NEL REGISTRO DELLE IMPRESE IN PROVINCIA DI SONDRIO  - Tassi tendenziali</t>
  </si>
  <si>
    <t>Tav. 1.4</t>
  </si>
  <si>
    <t>Tav. 1.4.1</t>
  </si>
  <si>
    <t>Tav. 1.5</t>
  </si>
  <si>
    <t>Tav. 1.5.1</t>
  </si>
  <si>
    <t>IMPRESE ISCRITTE PER SETTORE NEL REGISTRO DELLE IMPRESE IN PROVINCIA DI SONDRIO</t>
  </si>
  <si>
    <t>IMPRESE ISCRITTE PER SETTORE NEL REGISTRO DELLE IMPRESE IN PROVINCIA DI SONDRIO  - Tassi tendenziali</t>
  </si>
  <si>
    <t>IMPRESE CESSATE PER SETTORE NEL REGISTRO DELLE IMPRESE IN PROVINCIA DI SONDRIO  - Tassi tendenziali</t>
  </si>
  <si>
    <t>Tav. 1.6</t>
  </si>
  <si>
    <t>Tav. 1.6.1</t>
  </si>
  <si>
    <t xml:space="preserve">Tav. 2.1 </t>
  </si>
  <si>
    <t>Tav. 2.2</t>
  </si>
  <si>
    <t>Tav. 2.3</t>
  </si>
  <si>
    <t>Tav. 2.3.1</t>
  </si>
  <si>
    <t>Tav. 2.4</t>
  </si>
  <si>
    <t>Tav. 2.4.1</t>
  </si>
  <si>
    <t>Tav. 2.5</t>
  </si>
  <si>
    <t>Tav. 2.5.1</t>
  </si>
  <si>
    <t>Tav.  2.6</t>
  </si>
  <si>
    <t xml:space="preserve">Tav. 3.1 </t>
  </si>
  <si>
    <t xml:space="preserve">Tav. 4.1 </t>
  </si>
  <si>
    <t>Tav. 3.2</t>
  </si>
  <si>
    <t>Tav. 4.2</t>
  </si>
  <si>
    <t>Tav.  5.3</t>
  </si>
  <si>
    <t>IMPRESE  FEMMINILI</t>
  </si>
  <si>
    <t>Tav.  5.4</t>
  </si>
  <si>
    <t xml:space="preserve">Tav.  5.5 </t>
  </si>
  <si>
    <t>Tav. 6.1</t>
  </si>
  <si>
    <t>Tav.6.2</t>
  </si>
  <si>
    <t>Tav. 6.3</t>
  </si>
  <si>
    <t>Tav. 6.3a</t>
  </si>
  <si>
    <t>Tav. 6.3b</t>
  </si>
  <si>
    <t>Tav. 6.4</t>
  </si>
  <si>
    <t>Tav. 6.5</t>
  </si>
  <si>
    <t xml:space="preserve">Tav.   7.1 </t>
  </si>
  <si>
    <t xml:space="preserve">ESERCIZI COMMERCIALI AL DETTAGLIO IN SEDE FISSA     </t>
  </si>
  <si>
    <t>Tav.    7.2</t>
  </si>
  <si>
    <t xml:space="preserve">Tav.  7.3 </t>
  </si>
  <si>
    <t>Tav.   7.4</t>
  </si>
  <si>
    <t xml:space="preserve">Tav.   8.1 </t>
  </si>
  <si>
    <t>Tav. 9.1</t>
  </si>
  <si>
    <t>Tav. 9.2</t>
  </si>
  <si>
    <t>Tav. 9.3</t>
  </si>
  <si>
    <t>Tav. 10.1</t>
  </si>
  <si>
    <t>Totale AA</t>
  </si>
  <si>
    <t xml:space="preserve">  Movimprese, a partire dal III trimestre 2009, ha adottato la nuova classificazione delle attività economiche Ateco 2007. </t>
  </si>
  <si>
    <t xml:space="preserve">Alberghi e attività dei servizi di ristorazione  </t>
  </si>
  <si>
    <t>Alberghi e attività dei servizi di ristorazione</t>
  </si>
  <si>
    <t>3-2009 *</t>
  </si>
  <si>
    <t xml:space="preserve"> (*)  Movimprese, a partire dal III trimestre 2009, ha adottato la nuova classificazione delle attività economiche Ateco 2007. </t>
  </si>
  <si>
    <t xml:space="preserve"> (*) Movimprese, a partire dal III trimestre 2009, ha adottato la nuova classificazione delle attività economiche Ateco 2007. </t>
  </si>
  <si>
    <t xml:space="preserve">(*) Movimprese, a partire dal III trimestre 2009, ha adottato la nuova classificazione delle attività economiche Ateco 2007. </t>
  </si>
  <si>
    <t xml:space="preserve">(*)  Movimprese, a partire dal III trimestre 2009, ha adottato la nuova classificazione delle attività economiche Ateco 2007. </t>
  </si>
  <si>
    <t>DEPOSITI, IMPIEGHI E SOFFERENZE NEL SISTEMA CREDITIZIO IN PROVINCIA DI SONDRIO</t>
  </si>
  <si>
    <t>SALDO   PER  SETTORE  NEL  REGISTRO  DELLE  IMPRESE  IN  PROVINCIA  DI  SONDRIO</t>
  </si>
  <si>
    <t>SALDO  NATI-MORTALITA'  REGISTRO DELLE IMPRESE IN PROVINCIA DI SONDRIO</t>
  </si>
  <si>
    <t>IMPRESE ATTIVE, ISCRITTE E CESSATE NEL REGISTRO DELLE IMPRESE IN PROVINCIA DI SONDRIO</t>
  </si>
  <si>
    <t>IMPRESE CESSATE PER SETTORE NEL REGISTRO DELLE IMPRESE  IN PROVINCIA DI SONDRIO</t>
  </si>
  <si>
    <t>IMPRESE ATTIVE,  ISCRITTE E CESSATE NEL REGISTRO DELLE IMPRESE IN PROVINCIA DI SONDRIO</t>
  </si>
  <si>
    <t>IIMPRESE ISCRITTE PER SETTORE NEL REGISTRO DELLE IMPRESE IN PROVINCIA DI SONDRIO</t>
  </si>
  <si>
    <t xml:space="preserve">CONSISTENZA TITOLARI  EXTRA COMUNITARIA  PER SETTORE IN PROVINCIA DI SONDRIO   </t>
  </si>
  <si>
    <t xml:space="preserve">CONSISTENZA AMMINISTRATORI  EXTRA COMUNITARIA  PER SETTORE IN PROVINCIA DI SONDRIO   </t>
  </si>
  <si>
    <t>PROTESTI  CAMBIARI     - Numero effetti  e valori assoluti -</t>
  </si>
  <si>
    <t>PROTESTI CAMBIARI   -  Variazioni tendenziali  -</t>
  </si>
  <si>
    <t>IMPORTAZIONI E ESPORTAZIONI IN COMPLESSO E NELL' U.E.  IN  PROVINCIA DI SONDRIO</t>
  </si>
  <si>
    <t>SALDO  PER SETTORE NEL REGISTRO DELLE IMPRESE IN PROVINCIA DI SONDRIO -  IMPRESE FEMMINILI -</t>
  </si>
  <si>
    <t xml:space="preserve">SALDO PER SETTORE NEL REGISTRO DELLE IMPRESE IN PROVINCIA DI SONDRIO  -  SETTORE  ARTIGIANO  </t>
  </si>
  <si>
    <t xml:space="preserve">SETTORE  ARTIGIANO   </t>
  </si>
  <si>
    <t xml:space="preserve"> SETTORE  ARTIGIANO   </t>
  </si>
  <si>
    <t xml:space="preserve">Tav. 5.1 </t>
  </si>
  <si>
    <t>Tav. 5.2</t>
  </si>
  <si>
    <t>Tassi tendenziali</t>
  </si>
  <si>
    <t xml:space="preserve">IMPRESE  FEMMINILI           </t>
  </si>
  <si>
    <t xml:space="preserve">SETTORE COSTRUZIONI                     </t>
  </si>
  <si>
    <t xml:space="preserve"> SETTORE  TURISMO                              </t>
  </si>
  <si>
    <t xml:space="preserve">   Tassi tendenziali</t>
  </si>
  <si>
    <t>CONSISTENZA IMPRENDITORI PER SESSO IN PROVINCIA DI SONDRIO      -       Dati complessivi</t>
  </si>
  <si>
    <t>CONSISTENZA IMPRENDITORI PER CLASSE DI ETA' IN PROVINCIA DI SONDRIO     -     Dati complessivi</t>
  </si>
  <si>
    <t>CONSISTENZA IMPRENDITORI PER NAZIONALITA' IN PROVINCIA DI SONDRIO  -  Dati complessivi</t>
  </si>
  <si>
    <t>CONSISTENZA IMPRENDITORI PER CARICA IN PROVINCIA DI SONDRIO  -  Dati complessivi</t>
  </si>
  <si>
    <t xml:space="preserve">ESERCIZI COMMERCIALI AL DETTAGLIO IN SEDE FISSA  - </t>
  </si>
  <si>
    <t xml:space="preserve">ESERCIZI COMMERCIALI AL DETTAGLIO IN SEDE FISSA  -  </t>
  </si>
  <si>
    <t xml:space="preserve">ESERCIZI COMMERCIALI AL DETTAGLIO IN SEDE FISSA  -    </t>
  </si>
  <si>
    <t xml:space="preserve">IMPRESE ATTIVE, ISCRITTE E CESSATE NEL REGISTRO DELLE IMPRESE IN PROVINCIA DI SONDRIO   </t>
  </si>
  <si>
    <t xml:space="preserve">Indice tavole indicatori economici </t>
  </si>
  <si>
    <t xml:space="preserve">  IMPRESE ATTIVE, ISCRITTE E CESSATE NEL REGISTRO DELLE IMPRESE IN PROVINCIA DI SONDRIO</t>
  </si>
  <si>
    <t xml:space="preserve"> </t>
  </si>
  <si>
    <t>IMPRESE REGISTRATE</t>
  </si>
  <si>
    <t xml:space="preserve">               IMPRESE  ATTIVE</t>
  </si>
  <si>
    <t>IMPRESE  ISCRITTE</t>
  </si>
  <si>
    <t>IMPRESE  CESSATE</t>
  </si>
  <si>
    <t>Trimestre</t>
  </si>
  <si>
    <t>Totale</t>
  </si>
  <si>
    <t>%</t>
  </si>
  <si>
    <t>di cui: Società ed Altre forme</t>
  </si>
  <si>
    <t>Totale**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</si>
  <si>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</si>
  <si>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</si>
  <si>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</si>
  <si>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</si>
  <si>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</si>
  <si>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</si>
  <si>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</si>
  <si>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</si>
  <si>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</si>
  <si>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</si>
  <si>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</si>
  <si>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</si>
  <si>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</si>
  <si>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</si>
  <si>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</si>
  <si>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</si>
  <si>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</si>
  <si>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</si>
  <si>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</si>
  <si>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</si>
  <si>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</si>
  <si>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</si>
  <si>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Fonte:    Movimprese,  elaborazioni Ufficio Statistica CCIAA di Sondrio</t>
  </si>
  <si>
    <t xml:space="preserve"> IMPRESE ATTIVE, ISCRITTE E CESSATE NEL REGISTRO DELLE IMPRESE IN PROVINCIA DI SONDRIO</t>
  </si>
  <si>
    <t xml:space="preserve">           -  TASSI  TENDENZIALI  -</t>
  </si>
  <si>
    <t>di cui:            Società ed                  Altre forme</t>
  </si>
  <si>
    <t>di cui:               Società ed          Altre forme</t>
  </si>
  <si>
    <t>di cui:              Società ed            Altre forme</t>
  </si>
  <si>
    <r>
      <t xml:space="preserve">-  T O T A L E  - </t>
    </r>
    <r>
      <rPr>
        <b/>
        <i/>
        <sz val="8"/>
        <rFont val="Arial"/>
        <family val="2"/>
      </rPr>
      <t xml:space="preserve">  </t>
    </r>
  </si>
  <si>
    <t xml:space="preserve">     IMPRESE ATTIVE PER SETTORE NEL REGISTRO DELLE IMPRESE IN PROVINCIA DI SONDRIO</t>
  </si>
  <si>
    <t xml:space="preserve">                                    di  cui  per  settore</t>
  </si>
  <si>
    <t>Agricolt.     caccia e pesca</t>
  </si>
  <si>
    <t>Industria manifat.</t>
  </si>
  <si>
    <t>Costruzioni</t>
  </si>
  <si>
    <t>Commercio</t>
  </si>
  <si>
    <t>Altre attività terziarie</t>
  </si>
  <si>
    <t>Imprese non classificate</t>
  </si>
  <si>
    <t>Fonte:  Movimprese,  elaborazioni Ufficio Statistica CCIAA di Sondrio</t>
  </si>
  <si>
    <t>-  TASSI  TENDENZIALI  -</t>
  </si>
  <si>
    <t>n.d.</t>
  </si>
  <si>
    <t xml:space="preserve">     IMPRESE ISCRITTE PER SETTORE NEL REGISTRO DELLE IMPRESE IN PROVINCIA DI SONDRIO</t>
  </si>
  <si>
    <t xml:space="preserve">     IMPRESE CESSATE PER SETTORE NEL REGISTRO DELLE IMPRESE  IN PROVINCIA DI SONDRIO</t>
  </si>
  <si>
    <t xml:space="preserve">     IMPRESE CESSATE PER SETTORE NEL REGISTRO DELLE IMPRESE IN PROVINCIA DI SONDRIO</t>
  </si>
  <si>
    <t>2-3006</t>
  </si>
  <si>
    <t xml:space="preserve">    SALDO   PER  SETTORE  NEL  REGISTRO  DELLE  IMPRESE  IN  PROVINCIA  DI  SONDRIO</t>
  </si>
  <si>
    <t>di  cui  per  settore</t>
  </si>
  <si>
    <t>TOTALE</t>
  </si>
  <si>
    <t>Agricoltura  Caccia e Pesca</t>
  </si>
  <si>
    <t>Iscriite</t>
  </si>
  <si>
    <t>2.2009</t>
  </si>
  <si>
    <t>Cessate</t>
  </si>
  <si>
    <t>SALDO</t>
  </si>
  <si>
    <t>1-2001</t>
  </si>
  <si>
    <t xml:space="preserve"> SALDO  NATI-MORTALITA'  REGISTRO DELLE IMPRESE IN PROVINCIA DI SONDRIO</t>
  </si>
  <si>
    <t>SOCIETA'  DI  CAPITALE</t>
  </si>
  <si>
    <t>SOCIETA' DI  PERSONE</t>
  </si>
  <si>
    <t>SOCIETA'  DI  PERSONE</t>
  </si>
  <si>
    <t>IMPRESE  INDIVIDUALI</t>
  </si>
  <si>
    <t>ALTRE   FORME</t>
  </si>
  <si>
    <t>Iscrizioni</t>
  </si>
  <si>
    <t>Cessazioni</t>
  </si>
  <si>
    <t>Saldo</t>
  </si>
  <si>
    <t>Agricoltura, caccia e silvicoltura</t>
  </si>
  <si>
    <t>Pesca,piscicoltura e servizi connessi</t>
  </si>
  <si>
    <t>. Agricoltura, Caccia e Pesca</t>
  </si>
  <si>
    <t>Estrazione di minerali</t>
  </si>
  <si>
    <t>Attivita' manifatturiere</t>
  </si>
  <si>
    <t>Prod.e distrib.energ.elettr.,gas e acqua</t>
  </si>
  <si>
    <t>. Attività manifatturiera</t>
  </si>
  <si>
    <t>. Costruzioni</t>
  </si>
  <si>
    <t>. Commercio</t>
  </si>
  <si>
    <t>. Alberghi e ristoranti</t>
  </si>
  <si>
    <t>Trasporti,magazzinaggio e comunicaz.</t>
  </si>
  <si>
    <t>Intermediaz.monetaria e finanziaria</t>
  </si>
  <si>
    <t>Attiv.immob.,noleggio,informat.,ricerca</t>
  </si>
  <si>
    <t>Istruzione</t>
  </si>
  <si>
    <t>Sanita' e altri servizi sociali</t>
  </si>
  <si>
    <t>Altri servizi pubblici,sociali e personali</t>
  </si>
  <si>
    <t>. Altre Attività terziarie</t>
  </si>
  <si>
    <t>. Imprese non classificate</t>
  </si>
  <si>
    <t>Fonte:  Stock View,  elaborazioni Ufficio Statistica CCIAA di Sondrio</t>
  </si>
  <si>
    <t xml:space="preserve">        IMPRESE ATTIVE, ISCRITTE E CESSATE NEL REGISTRO DELLE IMPRESE IN PROVINCIA DI SONDRIO</t>
  </si>
  <si>
    <t>-6,90</t>
  </si>
  <si>
    <t>-15,25</t>
  </si>
  <si>
    <t>TOTALE REGISTRATE</t>
  </si>
  <si>
    <t xml:space="preserve">                  IMPRESE  ATTIVE</t>
  </si>
  <si>
    <t xml:space="preserve"> IMPRESE  ISCRITTE</t>
  </si>
  <si>
    <t xml:space="preserve">               IMPRESE  CESSATE</t>
  </si>
  <si>
    <t>di cui:  Artigiane</t>
  </si>
  <si>
    <t>incidenza %             su  tot.</t>
  </si>
  <si>
    <t>di cui:   Imprese individuali</t>
  </si>
  <si>
    <t>di cui: Artigiane</t>
  </si>
  <si>
    <t xml:space="preserve">       IMPRESE ATTIVE,  ISCRITTE E CESSATE NEL REGISTRO DELLE IMPRESE IN PROVINCIA DI SONDRIO</t>
  </si>
  <si>
    <t>IMPRESE  REGISTRATE</t>
  </si>
  <si>
    <t>IMPRESE  ATTIVE</t>
  </si>
  <si>
    <t>di cui:                     Imprese individuali</t>
  </si>
  <si>
    <t xml:space="preserve"> di cui:                  Società ed                 Altre forme</t>
  </si>
  <si>
    <t>di cui:                 Imprese individuali</t>
  </si>
  <si>
    <t>di cui:                  Società ed              Altre  forme</t>
  </si>
  <si>
    <t>di cui:                Imprese individuali</t>
  </si>
  <si>
    <t xml:space="preserve"> di cui:                   Società ed              Altre forme</t>
  </si>
  <si>
    <t>2-2009</t>
  </si>
  <si>
    <t>-  SETTORE  ARTIGIANO  -</t>
  </si>
  <si>
    <t>-  SETTORE  ARTIGIANO  -    TASSI TENDENZIALI  -</t>
  </si>
  <si>
    <t>- SETTORE  ARTIGIANO -     TASSI  TENDENZIALI  -</t>
  </si>
  <si>
    <t xml:space="preserve">        -  SETTORE  ARTIGIANO  -</t>
  </si>
  <si>
    <t xml:space="preserve">    SALDO   PER  SETTORE  NEL  REGISTRO  DELLE  IMPRESE  IN  PROVINCIA  DI  SONDRIO        -  SETTORE  ARTIGIANO  -</t>
  </si>
  <si>
    <t>Totale Registrate</t>
  </si>
  <si>
    <t>di cui:  Costruzioni</t>
  </si>
  <si>
    <t>incidenza  %               su  tot.</t>
  </si>
  <si>
    <t>di cui: Costruzioni</t>
  </si>
  <si>
    <t>di cui:                    Imprese individuali</t>
  </si>
  <si>
    <t xml:space="preserve"> di cui:                  Società ed                Altre forme</t>
  </si>
  <si>
    <t>di cui:  Turismo</t>
  </si>
  <si>
    <t>incidenza %            su  tot.</t>
  </si>
  <si>
    <t>di cui: Turismo</t>
  </si>
  <si>
    <t>di cui:                   Imprese individuali</t>
  </si>
  <si>
    <t xml:space="preserve"> di cui:                    Società ed                      Altre forme</t>
  </si>
  <si>
    <t xml:space="preserve"> di cui:                    Società ed                    Altre forme</t>
  </si>
  <si>
    <t xml:space="preserve"> di cui:                    Società ed               Altre forme</t>
  </si>
  <si>
    <t xml:space="preserve">Totale Movimprese  </t>
  </si>
  <si>
    <t xml:space="preserve"> IMPRESE  ATTIVE</t>
  </si>
  <si>
    <t>Semestre</t>
  </si>
  <si>
    <t>Totale registrate</t>
  </si>
  <si>
    <t>Totale attive</t>
  </si>
  <si>
    <t>di cui:  Imprese Femminili</t>
  </si>
  <si>
    <t>Imprese Femminili Attive</t>
  </si>
  <si>
    <t>1°sem.2004</t>
  </si>
  <si>
    <t>1°sem.2005</t>
  </si>
  <si>
    <t>Extra Comunitaria:   Situazione  al 31.03.2009</t>
  </si>
  <si>
    <t>SERBIA E MONTENEGRO</t>
  </si>
  <si>
    <t>31.12.2008</t>
  </si>
  <si>
    <t xml:space="preserve">    SALDO   PER  SETTORE  NEL  REGISTRO  DELLE  IMPRESE  IN  PROVINCIA  DI  SONDRIO        -  IMPRESE FEMMINILI -</t>
  </si>
  <si>
    <t xml:space="preserve">    CONSISTENZA IMPRENDITORI PER NAZIONALITA' IN PROVINCIA DI SONDRIO  -  DATI COMPLESSIVI</t>
  </si>
  <si>
    <t>TOTALE  PERSONE  NAZIONALITA'</t>
  </si>
  <si>
    <t>Comuni-taria</t>
  </si>
  <si>
    <t>% su totale</t>
  </si>
  <si>
    <t>Extra Comunitaria:   Situazione  al 31.12.2008</t>
  </si>
  <si>
    <t>SERBIA e  MONTENEGRO</t>
  </si>
  <si>
    <t>2008</t>
  </si>
  <si>
    <t>Extra-Comunitaria</t>
  </si>
  <si>
    <t>Italiana</t>
  </si>
  <si>
    <t>Non Classificata</t>
  </si>
  <si>
    <t>-14,37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</si>
  <si>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</t>
  </si>
  <si>
    <t xml:space="preserve">     CONSISTENZA IMPRENDITORI PER CARICA IN PROVINCIA DI SONDRIO  -  DATI COMPLESSIVI</t>
  </si>
  <si>
    <t>TOTALE  PERSONE PER  CARICA</t>
  </si>
  <si>
    <t>Comunitaria</t>
  </si>
  <si>
    <t>Cariche</t>
  </si>
  <si>
    <t>Totale    di cui:</t>
  </si>
  <si>
    <t>Titolare</t>
  </si>
  <si>
    <t>Socio</t>
  </si>
  <si>
    <t>Ammini- stratore</t>
  </si>
  <si>
    <t>Altre Cariche</t>
  </si>
  <si>
    <t>Totale   di cui:</t>
  </si>
  <si>
    <t>Titolari</t>
  </si>
  <si>
    <t>% su tot.</t>
  </si>
  <si>
    <t xml:space="preserve"> SVIZZERA</t>
  </si>
  <si>
    <t xml:space="preserve"> MAROCCO</t>
  </si>
  <si>
    <t xml:space="preserve"> CINA</t>
  </si>
  <si>
    <t xml:space="preserve"> SENEGAL</t>
  </si>
  <si>
    <t>ALBANIA</t>
  </si>
  <si>
    <t>ROMANIA</t>
  </si>
  <si>
    <t>MACEDONIA</t>
  </si>
  <si>
    <t>AUSTRALIA</t>
  </si>
  <si>
    <t>LIBANO</t>
  </si>
  <si>
    <t>ARGENTINA</t>
  </si>
  <si>
    <t xml:space="preserve"> ALTRI</t>
  </si>
  <si>
    <t xml:space="preserve"> TOTALE</t>
  </si>
  <si>
    <t>SETTORE</t>
  </si>
  <si>
    <t xml:space="preserve">Titolare  </t>
  </si>
  <si>
    <t xml:space="preserve"> % sut tot.</t>
  </si>
  <si>
    <t>F  Costruzioni</t>
  </si>
  <si>
    <t>G  Comm.ingr.e dett. - rip.beni pers. e per la casa</t>
  </si>
  <si>
    <t xml:space="preserve">        %  trimestre  precedente</t>
  </si>
  <si>
    <t xml:space="preserve">        %  trimestre    precedente</t>
  </si>
  <si>
    <t>X  Imprese non classificate</t>
  </si>
  <si>
    <t>Amministratore</t>
  </si>
  <si>
    <t>CONSISTENZA IMPRENDITORI PER CLASSE DI ETA' IN PROVINCIA DI SONDRIO        -         DATI COMPLESSIVI</t>
  </si>
  <si>
    <t>TOTALE  PERSONE PER  CLASSE DI ETA'</t>
  </si>
  <si>
    <t>Anno</t>
  </si>
  <si>
    <t>Età</t>
  </si>
  <si>
    <t>Totale  di cui:</t>
  </si>
  <si>
    <t>n.c.</t>
  </si>
  <si>
    <t>&lt; 18 anni</t>
  </si>
  <si>
    <t xml:space="preserve">da 18 a 29  </t>
  </si>
  <si>
    <t xml:space="preserve">da 30 a 49 </t>
  </si>
  <si>
    <t>da 50 a 69</t>
  </si>
  <si>
    <t>&gt;=70 anni</t>
  </si>
  <si>
    <t>2005</t>
  </si>
  <si>
    <t xml:space="preserve">     CONSISTENZA IMPRENDITORI PER SESSO IN PROVINCIA DI SONDRIO           -           DATI COMPLESSIVI</t>
  </si>
  <si>
    <t>TOTALE  PERSONE PER  SESSO</t>
  </si>
  <si>
    <t>TOTALE   v.a.</t>
  </si>
  <si>
    <t>F</t>
  </si>
  <si>
    <t>M</t>
  </si>
  <si>
    <t xml:space="preserve">Totale  </t>
  </si>
  <si>
    <t>Vicinato</t>
  </si>
  <si>
    <t>Media distribuzione</t>
  </si>
  <si>
    <t>Grande distribuzione</t>
  </si>
  <si>
    <t>Totale esercizi</t>
  </si>
  <si>
    <t>Totale mq</t>
  </si>
  <si>
    <t>esercizi</t>
  </si>
  <si>
    <t>superficie mq.</t>
  </si>
  <si>
    <t>1°sem 2006</t>
  </si>
  <si>
    <t>Fonte:   Osservatorio del Commercio,  elaborazioni Ufficio Statistica CCIAA di Sondrio</t>
  </si>
  <si>
    <t xml:space="preserve">ESERCIZIO DI VICINATO  </t>
  </si>
  <si>
    <t>imprese individuali</t>
  </si>
  <si>
    <t>società di capitale</t>
  </si>
  <si>
    <t>società di persone</t>
  </si>
  <si>
    <t>altre forme</t>
  </si>
  <si>
    <t xml:space="preserve">MEDIE STRUTTURE DI VENDITA </t>
  </si>
  <si>
    <t>Medie strutture</t>
  </si>
  <si>
    <t xml:space="preserve">GRANDI STRUTTURE DI VENDITA </t>
  </si>
  <si>
    <t>Grandi strutture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</si>
  <si>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residende inferiore a 10.000 abitanti e a 250 mq nei comuni con popolazione residente superiore a 10.000 abitanti.</t>
    </r>
  </si>
  <si>
    <r>
      <t xml:space="preserve">Grandi strutture di vendita: </t>
    </r>
    <r>
      <rPr>
        <sz val="8"/>
        <rFont val="Arial"/>
        <family val="2"/>
      </rPr>
      <t xml:space="preserve">gli esercizi aventi superficie di  vendita superiore ai limiti delle medie strutture di vendita. </t>
    </r>
  </si>
  <si>
    <t xml:space="preserve">       MOVIMENTAZIONE DEI LAVORATORI ISCRITTI ALLA CASSA EDILE DI ASSISTENZA  </t>
  </si>
  <si>
    <t xml:space="preserve">       IN PROVINCIA DI SONDRIO</t>
  </si>
  <si>
    <t xml:space="preserve">                          TOTALE</t>
  </si>
  <si>
    <t>Movimentazione</t>
  </si>
  <si>
    <t xml:space="preserve">           % trim.</t>
  </si>
  <si>
    <t xml:space="preserve">           % stesso </t>
  </si>
  <si>
    <t xml:space="preserve">Operai  </t>
  </si>
  <si>
    <t>3-2009</t>
  </si>
  <si>
    <t>(media mensile)</t>
  </si>
  <si>
    <t xml:space="preserve">  precedente</t>
  </si>
  <si>
    <t xml:space="preserve"> trim. anno preced.</t>
  </si>
  <si>
    <t>3.2003</t>
  </si>
  <si>
    <t>2.2005</t>
  </si>
  <si>
    <t>Fonte:  Cassa Edile di Assistenza - Sondrio</t>
  </si>
  <si>
    <t xml:space="preserve">    ORE ORDINARIE DI LAVORO DEI LAVORATORI ISCRITTI ALLA CASSA EDILE DI ASSISTENZA  </t>
  </si>
  <si>
    <t xml:space="preserve">    IN PROVINCIA DI SONDRIO</t>
  </si>
  <si>
    <t xml:space="preserve">TOTALE    </t>
  </si>
  <si>
    <t>L’evoluzione del sistema economico provinciale</t>
  </si>
  <si>
    <t xml:space="preserve"> sulla base di alcuni indicatori economici reali</t>
  </si>
  <si>
    <t>Ore ordinarie</t>
  </si>
  <si>
    <t xml:space="preserve">          % trim.</t>
  </si>
  <si>
    <t xml:space="preserve">          % stesso </t>
  </si>
  <si>
    <t>Ore di lavoro         pro capite  mensili</t>
  </si>
  <si>
    <t>di lavoro</t>
  </si>
  <si>
    <t>(ore)</t>
  </si>
  <si>
    <t>Industria</t>
  </si>
  <si>
    <t>Edilizia</t>
  </si>
  <si>
    <t>Impiegati</t>
  </si>
  <si>
    <t>Operai</t>
  </si>
  <si>
    <t>Fonte:  Inps Sondrio</t>
  </si>
  <si>
    <t>Situazione</t>
  </si>
  <si>
    <t xml:space="preserve">            DEPOSITI</t>
  </si>
  <si>
    <t xml:space="preserve">            IMPIEGHI</t>
  </si>
  <si>
    <t xml:space="preserve">        SOFFERENZE</t>
  </si>
  <si>
    <t>al</t>
  </si>
  <si>
    <t>valori assoluti</t>
  </si>
  <si>
    <t>n. indice</t>
  </si>
  <si>
    <t>31.12.2000</t>
  </si>
  <si>
    <t>31.12.2001</t>
  </si>
  <si>
    <t>31.12.2002</t>
  </si>
  <si>
    <t>31.12.2003</t>
  </si>
  <si>
    <t>31.12.2004</t>
  </si>
  <si>
    <t>31.03.2005</t>
  </si>
  <si>
    <t>30.06.2005</t>
  </si>
  <si>
    <t>30.09.2005</t>
  </si>
  <si>
    <t>31.12.2005</t>
  </si>
  <si>
    <t>31.03.2006</t>
  </si>
  <si>
    <t>31.06.2006</t>
  </si>
  <si>
    <t>(I valori sono espressi in milioni di Euro)</t>
  </si>
  <si>
    <t>Fatto 100 i valori al 31.12.2000:</t>
  </si>
  <si>
    <t>formula: '(valore/C7 o E7 o G7) per 100</t>
  </si>
  <si>
    <t>SOFFERENZE</t>
  </si>
  <si>
    <t xml:space="preserve">          PROTESTI  CAMBIARI     - Numero effetti  e valori assoluti -</t>
  </si>
  <si>
    <t>Trimestri</t>
  </si>
  <si>
    <t xml:space="preserve">Assegno bancari    </t>
  </si>
  <si>
    <t>importi</t>
  </si>
  <si>
    <t>Cambiale ordinaria</t>
  </si>
  <si>
    <t>Tratta non accettata</t>
  </si>
  <si>
    <t>Tratta accettata</t>
  </si>
  <si>
    <t xml:space="preserve">Totale protesti </t>
  </si>
  <si>
    <t>Assegno bancario</t>
  </si>
  <si>
    <t>n° titoli</t>
  </si>
  <si>
    <t>valore</t>
  </si>
  <si>
    <t>Fonte:  Ufficio Statistica C.C.I.A.A. di Sondrio</t>
  </si>
  <si>
    <t xml:space="preserve"> PROTESTI CAMBIARI   -  Variazioni tendenziali  -</t>
  </si>
  <si>
    <t>(variazione % rispetto stesso trimestre anno precedente)</t>
  </si>
  <si>
    <t>Totale attive R.I.</t>
  </si>
  <si>
    <t>Totale iscritte R.I.</t>
  </si>
  <si>
    <t>Totale cessate R.I.</t>
  </si>
  <si>
    <t xml:space="preserve">                  IMPORTAZIONI E ESPORTAZIONI IN COMPLESSO E NELL' U.E.  IN  PROVINCIA DI SONDRIO</t>
  </si>
  <si>
    <t>IMPORT</t>
  </si>
  <si>
    <t>EXPORT</t>
  </si>
  <si>
    <t>Saldo  %</t>
  </si>
  <si>
    <t xml:space="preserve">Fonte: Istat -  Banca dati del Commercio con l'Estero  </t>
  </si>
  <si>
    <t>TOTALE  CLIENTI</t>
  </si>
  <si>
    <t xml:space="preserve"> SETTORE ARTIGIANATO                   </t>
  </si>
  <si>
    <t>Indice</t>
  </si>
  <si>
    <t xml:space="preserve">Tav. 8.2   </t>
  </si>
  <si>
    <t>Tav. 7.2</t>
  </si>
  <si>
    <t>Tav. 7.4</t>
  </si>
  <si>
    <t xml:space="preserve">Tav. 7.3 </t>
  </si>
  <si>
    <t xml:space="preserve">Tav. 7.1 </t>
  </si>
  <si>
    <t>Tav. 7.1a</t>
  </si>
  <si>
    <t>Tav .6.2</t>
  </si>
  <si>
    <t>Tav.  6.1</t>
  </si>
  <si>
    <t>Tav. 5.3</t>
  </si>
  <si>
    <t>Tav. 5.4</t>
  </si>
  <si>
    <t xml:space="preserve">Tav. 5.5 </t>
  </si>
  <si>
    <t xml:space="preserve">30.06.2009 </t>
  </si>
  <si>
    <t>30.09.2009</t>
  </si>
  <si>
    <t>Tav. 14.1</t>
  </si>
  <si>
    <t>4-2006</t>
  </si>
  <si>
    <t xml:space="preserve">          FORMALITA' PRA AUTOVETTURE  IN   PROVINCIA  DI  SONDRIO</t>
  </si>
  <si>
    <t>PRIME   ISCRIZIONI</t>
  </si>
  <si>
    <t>PASSAGGI    DI    PROPRIETA'                     al netto delle minivolture</t>
  </si>
  <si>
    <t xml:space="preserve">  RADIAZIONI</t>
  </si>
  <si>
    <t>Numero</t>
  </si>
  <si>
    <t xml:space="preserve">        %  trimestre anno precedente</t>
  </si>
  <si>
    <t>FORMALITA'  PRA AUTOVETTURE IN PROVINCIA DI SONDRIO</t>
  </si>
  <si>
    <t>31.12.2006</t>
  </si>
  <si>
    <t>30.09.2006</t>
  </si>
  <si>
    <t xml:space="preserve">        -  SETTORE  ARTIGIANO  -   TASSI  TENDENZIALI  -</t>
  </si>
  <si>
    <t>1-2009</t>
  </si>
  <si>
    <t>1° sem. 2009</t>
  </si>
  <si>
    <t>31.12.2009</t>
  </si>
  <si>
    <t>1°sem 2009</t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</si>
  <si>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residende inferiore a 10.000 abitanti e a 2.500 mq nei comuni con popolazione residente superiore a 10.000 abitanti.</t>
    </r>
  </si>
  <si>
    <t>4.2006</t>
  </si>
  <si>
    <t>2006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</si>
  <si>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residente inferiore a 10.000 abitanti e a 250 mq nei comuni con popolazione residente superiore a 10.000 abitanti.</t>
    </r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</si>
  <si>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residente inferiore a 10.000 abitanti e a 2.500 mq nei comuni con popolazione residente superiore a 10.000 abitanti.</t>
    </r>
  </si>
  <si>
    <t>1-2007</t>
  </si>
  <si>
    <t>3-2007</t>
  </si>
  <si>
    <t>1° sem. 2007</t>
  </si>
  <si>
    <t>Tassi Tendenziali Import</t>
  </si>
  <si>
    <t>Tassi Tendenziali Export</t>
  </si>
  <si>
    <t>4-2008</t>
  </si>
  <si>
    <t xml:space="preserve">     MOVIMENTO TURISTICO NEGLI ESERCIZI ALBERGHIERI IN PROVINCIA DI SONDRIO  -  LIVIGNO</t>
  </si>
  <si>
    <t xml:space="preserve">     MOVIMENTO TURISTICO NEGLI ESERCIZI ALBERGHIERI IN PROVINCIA DI SONDRIO   -  LIVIGNO</t>
  </si>
  <si>
    <t>Tav. 14.4</t>
  </si>
  <si>
    <t>Tav. 14.5</t>
  </si>
  <si>
    <t>Tav. 14.6</t>
  </si>
  <si>
    <t>Extra Comunitaria:   Situazione  al 30.09.2008</t>
  </si>
  <si>
    <t>Extra Comunitaria:   Situazione  al 30.09.2007</t>
  </si>
  <si>
    <t>31.03.2007</t>
  </si>
  <si>
    <t>Extra Comunitaria:   Situazione  al 31.03.2007</t>
  </si>
  <si>
    <t>A Agricoltura, silvicoltura pesca</t>
  </si>
  <si>
    <t>B Estrazione di minerali da cave e miniere</t>
  </si>
  <si>
    <t>C Attività manifatturiere</t>
  </si>
  <si>
    <t>D Fornitura di energia elettrica, gas, vapore e aria condiz...</t>
  </si>
  <si>
    <t>E Fornitura di acqua; reti fognarie, attività di gestione d...</t>
  </si>
  <si>
    <t>F Costruzioni</t>
  </si>
  <si>
    <t>G Commercio all'ingrosso e al dettaglio; riparazione di aut...</t>
  </si>
  <si>
    <t>H Trasporto e magazzinaggio</t>
  </si>
  <si>
    <t>I Attività dei servizi alloggio e ristorazione</t>
  </si>
  <si>
    <t>J Servizi di informazione e comunicazione</t>
  </si>
  <si>
    <t>K Attività finanziarie e assicurative</t>
  </si>
  <si>
    <t>L Attivita' immobiliari</t>
  </si>
  <si>
    <t>M Attività professionali, scientifiche e tecniche</t>
  </si>
  <si>
    <t>N Noleggio, agenzie di viaggio, servizi di supporto alle im...</t>
  </si>
  <si>
    <t>P Istruzione</t>
  </si>
  <si>
    <t>Q Sanita' e assistenza sociale</t>
  </si>
  <si>
    <t>S Altre attività di servizi</t>
  </si>
  <si>
    <t>X Imprese non classificate</t>
  </si>
  <si>
    <t>O Amministrazione pubblica e difesa; assic.sociale...</t>
  </si>
  <si>
    <t>U Organizzazioni e organismi extraterritoriali</t>
  </si>
  <si>
    <t>T Attività di famiglie e convivenze come datori di lavoro</t>
  </si>
  <si>
    <t xml:space="preserve">R Attività artistiche, sportive, di intrattenimento 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</si>
  <si>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impresa.</t>
  </si>
  <si>
    <t>1°sem 2007</t>
  </si>
  <si>
    <t>ANNI</t>
  </si>
  <si>
    <t>TOTALE    APERTURE</t>
  </si>
  <si>
    <t>TOTALE    CESSAZIONI</t>
  </si>
  <si>
    <t>Aperture</t>
  </si>
  <si>
    <t>Alim. e non alim.</t>
  </si>
  <si>
    <t>Alimentare</t>
  </si>
  <si>
    <t>Non alimentare</t>
  </si>
  <si>
    <t>Tav.   7.5</t>
  </si>
  <si>
    <t>APERTURE  E  CESSAZIONI   PER  TIPOLOGIA  DI  ESERCIZIO</t>
  </si>
  <si>
    <t>Tav.   7.6</t>
  </si>
  <si>
    <t>APERTURE  E  CESSAZIONI   PER  TIPOLOGIA  DI  ESERCIZIO  -  TASSI  TENDENZIALI  -</t>
  </si>
  <si>
    <t>ESERCIZI COMMERCIALI AL DETTAGLIO IN SEDE FISSA     -   ESERCIZIO  DI  VICINATO  -</t>
  </si>
  <si>
    <t>APERTURE  PER  FORMA  GIURIDICA</t>
  </si>
  <si>
    <t>Tav.   7.7</t>
  </si>
  <si>
    <t>Tav.   7.8</t>
  </si>
  <si>
    <t>CESSAZIONI  PER  FORMA  GIURIDICA</t>
  </si>
  <si>
    <t>Tav.   7.9</t>
  </si>
  <si>
    <t>ESERCIZIO  DI  VICINATO  PER  SETTORE  MERCEOLOGICO</t>
  </si>
  <si>
    <t>4-2007</t>
  </si>
  <si>
    <t>Extra Comunitaria:   Situazione  al 31.12.2007</t>
  </si>
  <si>
    <t>Tot. 2008</t>
  </si>
  <si>
    <t>Extra Comunitaria:   Situazione  al 31.12.2006</t>
  </si>
  <si>
    <t>SERBIA e Montenegro</t>
  </si>
  <si>
    <t>2-2008</t>
  </si>
  <si>
    <t>Totale R.I.</t>
  </si>
  <si>
    <t>1° sem. 2008</t>
  </si>
  <si>
    <t>Extra Comunitaria:   Situazione  al 30.06.2007</t>
  </si>
  <si>
    <t>TOTALE  ARRIVI  PER  NAZIONALITA'</t>
  </si>
  <si>
    <t>ripartiz.su tot. arrivi %</t>
  </si>
  <si>
    <t>Extra Comunitaria:   Situazione  al 30.06.2008</t>
  </si>
  <si>
    <t>SENEGAL</t>
  </si>
  <si>
    <t>TUNISIA</t>
  </si>
  <si>
    <t>1°sem 2008</t>
  </si>
  <si>
    <t>30.06.2008</t>
  </si>
  <si>
    <t>Import</t>
  </si>
  <si>
    <t>Export</t>
  </si>
  <si>
    <t>ripartiz.su tot. presenze %</t>
  </si>
  <si>
    <t xml:space="preserve">    %  stesso     trim.  anno     prec.</t>
  </si>
  <si>
    <t>3-2008</t>
  </si>
  <si>
    <t>30.06.2006</t>
  </si>
  <si>
    <t>30.09.2008</t>
  </si>
  <si>
    <t xml:space="preserve">     MOVIMENTO TURISTICO NEGLI ESERCIZI ALBERGHIERI IN PROVINCIA DI SONDRIO  -  DATI COMPLESSIVI</t>
  </si>
  <si>
    <t>Posti  letto</t>
  </si>
  <si>
    <t xml:space="preserve">  Tasso di saturazione</t>
  </si>
  <si>
    <t>Arrivi</t>
  </si>
  <si>
    <t>Presenze</t>
  </si>
  <si>
    <t>Permanenza media   (giorni)                   pres/arr</t>
  </si>
  <si>
    <t>Valore</t>
  </si>
  <si>
    <t xml:space="preserve">     % stesso  trim. anno precedente</t>
  </si>
  <si>
    <t>Fonte: Provincia di Sondrio - Servizio Turismo</t>
  </si>
  <si>
    <t xml:space="preserve">     MOVIMENTO TURISTICO NEGLI ESERCIZI ALBERGHIERI IN PROVINCIA DI SONDRIO  -  DATI DISAGREGATI</t>
  </si>
  <si>
    <t>TOTALE  PRESENZE  PER  NAZIONALITA'</t>
  </si>
  <si>
    <t>valore ass.</t>
  </si>
  <si>
    <t xml:space="preserve">     % stesso  trim. anno     prec.</t>
  </si>
  <si>
    <t>Anno 2001</t>
  </si>
  <si>
    <t>Anno 2002</t>
  </si>
  <si>
    <t>Anno 2003</t>
  </si>
  <si>
    <t>Anno 2004</t>
  </si>
  <si>
    <t>Anno 2005</t>
  </si>
  <si>
    <t>Anno 2006</t>
  </si>
  <si>
    <t>4.2007</t>
  </si>
  <si>
    <t>4-3007</t>
  </si>
  <si>
    <t>31.12.2007</t>
  </si>
  <si>
    <t>SVIZZERA</t>
  </si>
  <si>
    <t>MAROCCO</t>
  </si>
  <si>
    <t>2007</t>
  </si>
  <si>
    <t>1-2008</t>
  </si>
  <si>
    <t>Extra Comunitaria:   Situazione  al 31.03.2008</t>
  </si>
  <si>
    <t>Tot. 2007</t>
  </si>
  <si>
    <t>31.03.2008</t>
  </si>
  <si>
    <t>Anno 2008</t>
  </si>
  <si>
    <t xml:space="preserve">** Dal 1° gennaio 2006 le cessazioni sono al netto delle cancellazioni d'ufficio </t>
  </si>
  <si>
    <t>Anno 2007</t>
  </si>
  <si>
    <t xml:space="preserve">ESERCIZI COMMERCIALI AL DETTAGLIO IN SEDE FISSA   </t>
  </si>
  <si>
    <t>(*) Altro:  Non rilevabile e Tabelle Speciali</t>
  </si>
  <si>
    <t xml:space="preserve">APERTURE </t>
  </si>
  <si>
    <t xml:space="preserve"> CESSAZIONI</t>
  </si>
  <si>
    <t xml:space="preserve">SALDO  </t>
  </si>
  <si>
    <t>Cessa-zioni</t>
  </si>
  <si>
    <t xml:space="preserve">CONSISTENZA  ESERCIZIO DI VICINATO  </t>
  </si>
  <si>
    <t xml:space="preserve">CONSISTENZA GRANDI STRUTTURE DI VENDITA </t>
  </si>
  <si>
    <t xml:space="preserve">ESERCIZI COMMERCIALI AL DETTAGLIO IN SEDE FISSA - </t>
  </si>
  <si>
    <t>CONSISTENZA MEDIE STRUTTURE DI VENDITA</t>
  </si>
  <si>
    <t>APERTURE E CESSAZIONI  TIPOLOGIA DI ESERCIZIO</t>
  </si>
  <si>
    <t>ESERCIZIO DI VICINATO - APERTURE PER FORMA GIURIDICA</t>
  </si>
  <si>
    <t>ESERCIZIO DI VICINATO - CESSAZIONI PER FORMA GIURIDICA</t>
  </si>
  <si>
    <t>ESERCIZIO DI VICINATO - SETTORE MERCEOLOGICO</t>
  </si>
  <si>
    <t xml:space="preserve">IMPRESE FEMMINILI                                  Tassi tendenziali                          </t>
  </si>
  <si>
    <t xml:space="preserve">SETTORE  TURISMO                               Tassi tendenziali                     </t>
  </si>
  <si>
    <t xml:space="preserve"> SETTORE  COSTRUZIONI                      Tassi tendenziali</t>
  </si>
  <si>
    <t>A  Agricoltura, silvicoltura pesca</t>
  </si>
  <si>
    <t>4-2009</t>
  </si>
  <si>
    <t>B  Estrazione di minerali</t>
  </si>
  <si>
    <t>C  Attività manifatturiera</t>
  </si>
  <si>
    <t>D  Fornitura di energia elettica, gas</t>
  </si>
  <si>
    <t>E  Fornitura di acqua, reti fognarie</t>
  </si>
  <si>
    <t>K  Attività finanziarie e assicurative</t>
  </si>
  <si>
    <t>N  Noleggio, agenzie di viaggio, servizi di supporto alle imprese</t>
  </si>
  <si>
    <t>M  Attività professionali, scientifiche e tecniche</t>
  </si>
  <si>
    <t>L  Attività immobiliari</t>
  </si>
  <si>
    <t>J  Servizi di informazione e comunicazione</t>
  </si>
  <si>
    <t>I   Attività di servizi alloggio e ristorazione</t>
  </si>
  <si>
    <t>H  Trasporti, magazzinaggio e comunicaz.</t>
  </si>
  <si>
    <t>Q  Sanità e assistenza sociale</t>
  </si>
  <si>
    <t>R  Attviità artistiche, sportive, di intrattenimento e divertimento</t>
  </si>
  <si>
    <t>S  Altre attività di servizi</t>
  </si>
  <si>
    <t>SETTORE  ARTIGIANO                           Tassi tendenziali</t>
  </si>
  <si>
    <t xml:space="preserve"> SETTORE ARTIGIANATO                     Tassi tendenziali</t>
  </si>
  <si>
    <t>CONSISTENZA  - Dati complessivi</t>
  </si>
  <si>
    <t>Tav. 7.5</t>
  </si>
  <si>
    <t>Tav. 7.6</t>
  </si>
  <si>
    <t>Tav. 7.7</t>
  </si>
  <si>
    <t>Tav. 7.8</t>
  </si>
  <si>
    <t>Tav. 7.9</t>
  </si>
  <si>
    <t>Altro (*)</t>
  </si>
  <si>
    <t>2-2007</t>
  </si>
  <si>
    <t xml:space="preserve">(**) Dal 1° maggio 2004 al 31 dicembre 2006 l'Unione Europea è costituita da 25 paesi membri.   </t>
  </si>
  <si>
    <t>Extra Comunitaria:   Situazione  al  30.09.2009</t>
  </si>
  <si>
    <t xml:space="preserve">       Dal 1° gennaio 2007  l'Unione Europea è costituita da 27 paesi membri (Bulgaria + Romania).</t>
  </si>
  <si>
    <t xml:space="preserve">Fonte: ACI - Automobile Club Italia   </t>
  </si>
  <si>
    <t>30.06.2007</t>
  </si>
  <si>
    <t>di cui:      Imprese individuali</t>
  </si>
  <si>
    <t>di cui:             Imprese individuali</t>
  </si>
  <si>
    <t>Paese</t>
  </si>
  <si>
    <t>EUROPA</t>
  </si>
  <si>
    <t>AFRICA</t>
  </si>
  <si>
    <t>AMERICA</t>
  </si>
  <si>
    <t>ASIA</t>
  </si>
  <si>
    <t>OCEANIA e altri Territori</t>
  </si>
  <si>
    <t>TOTALE        %  trim.  anno preced.</t>
  </si>
  <si>
    <t>PRODOTTI</t>
  </si>
  <si>
    <t>Agricoltura</t>
  </si>
  <si>
    <t>Minerali energetici e non</t>
  </si>
  <si>
    <t>Prodotti trasformati e manufatti</t>
  </si>
  <si>
    <t>Altri prodotti e servizi (*)</t>
  </si>
  <si>
    <t>Extra Comunitaria:   Situazione  al  30.06.2009</t>
  </si>
  <si>
    <t>(*) Altri prodotti e servizi:  Energia elettrica, gas e acqua - servizi pubblici - prodotti attività informatiche - merci varie.</t>
  </si>
  <si>
    <t>Altri prodotti e servizi</t>
  </si>
  <si>
    <t>Tot. 2004</t>
  </si>
  <si>
    <t>Tot. 2005</t>
  </si>
  <si>
    <t>Tot. 2006</t>
  </si>
  <si>
    <t>(valori espressi in milioni di Euro)</t>
  </si>
  <si>
    <t>-</t>
  </si>
  <si>
    <t>30.09.2007</t>
  </si>
  <si>
    <t>EGITTO</t>
  </si>
  <si>
    <t>1-2010</t>
  </si>
  <si>
    <t xml:space="preserve">Fornit. energia </t>
  </si>
  <si>
    <t>Fornit. acqua</t>
  </si>
  <si>
    <t>Tot. 2009</t>
  </si>
  <si>
    <t>Prime iscrizioni</t>
  </si>
  <si>
    <t>Radiazioni</t>
  </si>
  <si>
    <t>BS</t>
  </si>
  <si>
    <t>CR</t>
  </si>
  <si>
    <t>LC</t>
  </si>
  <si>
    <t>LO</t>
  </si>
  <si>
    <t>MN</t>
  </si>
  <si>
    <t>MI</t>
  </si>
  <si>
    <t>PV</t>
  </si>
  <si>
    <t>SO</t>
  </si>
  <si>
    <t>VA</t>
  </si>
  <si>
    <t>CO</t>
  </si>
  <si>
    <t>BG</t>
  </si>
  <si>
    <t>Protesti Cambiari Trimestri 2009-2010</t>
  </si>
  <si>
    <t>Anno 2009</t>
  </si>
  <si>
    <t>Iscritte</t>
  </si>
  <si>
    <t>* Per i dati dal 3-2009 in avanti il tasso tendenziale è stato calcolato sul dato dato dello stesso trimestre dell'anno precedente per tutte e due le nuove categorie</t>
  </si>
  <si>
    <t>CINA</t>
  </si>
  <si>
    <t>MOLDAVIA</t>
  </si>
  <si>
    <t>ALTRI</t>
  </si>
  <si>
    <t>Extra Comunitaria:   Situazione  al  31.03.2010</t>
  </si>
  <si>
    <t>Extra Comunitaria:   Situazione  al  31.12.2009</t>
  </si>
  <si>
    <t>Settore</t>
  </si>
  <si>
    <t>ITALIANI</t>
  </si>
  <si>
    <t>STRANIERI</t>
  </si>
  <si>
    <t>-9,40</t>
  </si>
  <si>
    <t>-80,33</t>
  </si>
  <si>
    <t>anno 2005</t>
  </si>
  <si>
    <t>per  settore</t>
  </si>
  <si>
    <t>Fonte:  Banca d'Italia - Sondrio -  Base Informativa pubblica</t>
  </si>
  <si>
    <t xml:space="preserve">     CONSISTENZA TITOLARI DI NAZIONALITA'  EXTRA COMUNITARIA  PER SETTORE  IN PROVINCIA DI SONDRIO</t>
  </si>
  <si>
    <t xml:space="preserve">     CONSISTENZA AMMINISTRATORI DI NAZIONALITA'  EXTRA COMUNITARIA  PER SETTORE  IN PROVINCIA DI SONDRIO</t>
  </si>
  <si>
    <t xml:space="preserve">2009 </t>
  </si>
  <si>
    <t>2009</t>
  </si>
  <si>
    <t>ARRIVI</t>
  </si>
  <si>
    <t>PRESENZE</t>
  </si>
  <si>
    <t>2-2010</t>
  </si>
  <si>
    <t>MB</t>
  </si>
  <si>
    <t>Tav. 1.3.1.</t>
  </si>
  <si>
    <t>31.03.2010</t>
  </si>
  <si>
    <t>Extra Comunitaria:   Situazione  al  30.06.2010</t>
  </si>
  <si>
    <t>TOTALE   ORE</t>
  </si>
  <si>
    <r>
      <rPr>
        <i/>
        <sz val="11"/>
        <rFont val="Arial"/>
        <family val="2"/>
      </rPr>
      <t xml:space="preserve">CIGS  </t>
    </r>
    <r>
      <rPr>
        <b/>
        <sz val="11"/>
        <rFont val="Arial"/>
        <family val="2"/>
      </rPr>
      <t>DEROGA</t>
    </r>
  </si>
  <si>
    <t xml:space="preserve"> CIGS</t>
  </si>
  <si>
    <t xml:space="preserve">CIG  </t>
  </si>
  <si>
    <t>tot. 2006</t>
  </si>
  <si>
    <t>tot. 2007</t>
  </si>
  <si>
    <t>tot. 2008</t>
  </si>
  <si>
    <t>tot. 2009</t>
  </si>
  <si>
    <t>3-2010</t>
  </si>
  <si>
    <t>4-2010</t>
  </si>
  <si>
    <t>tot. 2010</t>
  </si>
  <si>
    <t xml:space="preserve">     precedente</t>
  </si>
  <si>
    <t xml:space="preserve">SETTORE        -----       TOTALI  ORE  DI  INTEGRAZIONE  SALARIALE  AUTORIZZATE  IN  PROVINCIA  DI  SONDRIO     -    </t>
  </si>
  <si>
    <t xml:space="preserve">per  settore   </t>
  </si>
  <si>
    <t xml:space="preserve">per  inquadramento </t>
  </si>
  <si>
    <t xml:space="preserve"> CIG  +  CIGS + DEROGA </t>
  </si>
  <si>
    <t>Industria (*)</t>
  </si>
  <si>
    <t>Terziario</t>
  </si>
  <si>
    <t xml:space="preserve">Altre attività  </t>
  </si>
  <si>
    <t>Ind./edil./terz./altro</t>
  </si>
  <si>
    <t>Imp/operai/altro</t>
  </si>
  <si>
    <t>(*) INDUSTRIA al netto 3N edilizia</t>
  </si>
  <si>
    <t xml:space="preserve">        CIG     -      GESTIONE   ORDINARIA   </t>
  </si>
  <si>
    <t>Gestione Ordinaria</t>
  </si>
  <si>
    <t>per  inquadramento</t>
  </si>
  <si>
    <t>Totale ore</t>
  </si>
  <si>
    <t xml:space="preserve">        CIGS     -      GESTIONE   STRAORDINARIA   </t>
  </si>
  <si>
    <t>Tav. 9.4</t>
  </si>
  <si>
    <t xml:space="preserve">        CIGS     in   DEROGA</t>
  </si>
  <si>
    <t>Altre attività</t>
  </si>
  <si>
    <t>Ind./edil./terz./   altro</t>
  </si>
  <si>
    <t>(*) Industria al netto 3N edilizia</t>
  </si>
  <si>
    <t>TOTALE  ORE  DI  INTEGRAZIONE SALARIALE AUTORIZZATE IN PROVINCIA DI SONDRIO</t>
  </si>
  <si>
    <t>Imp -  operai  - altro</t>
  </si>
  <si>
    <t>30.06.2010</t>
  </si>
  <si>
    <t>1° sem. 2010</t>
  </si>
  <si>
    <t>1° sem 2010</t>
  </si>
  <si>
    <t>Fonte: Provincia di Sondrio - Servizio Turismo / Azienda Promozione e Sviluppo Turistico Livigno</t>
  </si>
  <si>
    <t>Extra Comunitaria:   Situazione  al  30.09.2010</t>
  </si>
  <si>
    <t>4-2000</t>
  </si>
  <si>
    <t>Totale 2001</t>
  </si>
  <si>
    <t>Totale 2002</t>
  </si>
  <si>
    <t>Totale 2003</t>
  </si>
  <si>
    <t>Totale 2004</t>
  </si>
  <si>
    <t>Totale 2005</t>
  </si>
  <si>
    <t>Totale 2006</t>
  </si>
  <si>
    <t>Totale 2007</t>
  </si>
  <si>
    <t>Totale 2009</t>
  </si>
  <si>
    <t>Totale 2010</t>
  </si>
  <si>
    <t>Totale 2008</t>
  </si>
  <si>
    <t>30.09.2010</t>
  </si>
  <si>
    <t>2010</t>
  </si>
  <si>
    <t>Extra Comunitaria:   Situazione  al 31.12.2010</t>
  </si>
  <si>
    <t>Anno 2010</t>
  </si>
  <si>
    <r>
      <t xml:space="preserve">Vicinato   </t>
    </r>
    <r>
      <rPr>
        <b/>
        <i/>
        <sz val="7"/>
        <rFont val="Arial"/>
        <family val="2"/>
      </rPr>
      <t>Aperture</t>
    </r>
  </si>
  <si>
    <r>
      <t xml:space="preserve">Vicinato  </t>
    </r>
    <r>
      <rPr>
        <b/>
        <i/>
        <sz val="7"/>
        <rFont val="Arial"/>
        <family val="2"/>
      </rPr>
      <t xml:space="preserve"> Cessazioni</t>
    </r>
  </si>
  <si>
    <t>Tot. 2010</t>
  </si>
  <si>
    <t>31.12.2010</t>
  </si>
  <si>
    <t>Depositi</t>
  </si>
  <si>
    <t>Impieghi</t>
  </si>
  <si>
    <t>1-2011</t>
  </si>
  <si>
    <t>TOTALE SETTORE  ARTIGIANO</t>
  </si>
  <si>
    <t>TASSI  TENDENZIALI SETTORE  ARTIGIANO</t>
  </si>
  <si>
    <t xml:space="preserve">** Dal 1° gennaio 2006 le cessazioni sono al netto delle cancellazioni d'ufficio (1 trim 2011: nr. 0) </t>
  </si>
  <si>
    <t xml:space="preserve">TOTALE SETTORE COSTRUZIONI </t>
  </si>
  <si>
    <t>TASSI  TENDENZIALI SETTORE COSTRUZIONI</t>
  </si>
  <si>
    <t>TOTALE SETTORE ALLOGGIO  E   ATTIVITA' DEI  SERVIZI  DI  RISTORAZIONE</t>
  </si>
  <si>
    <t>TASSI TENDENZIALI SETTORE ALLOGGIO  E   ATTIVITA' DEI  SERVIZI  DI  RISTORAZIONE</t>
  </si>
  <si>
    <t>TOTALE IMPRESE FEMMINILI</t>
  </si>
  <si>
    <t>di cui: Imprese individuali</t>
  </si>
  <si>
    <t xml:space="preserve"> di cui: Società ed Altre forme</t>
  </si>
  <si>
    <t>% su  tot.</t>
  </si>
  <si>
    <t>Semestri/ Trimestri (**)</t>
  </si>
  <si>
    <t xml:space="preserve">1-2011 </t>
  </si>
  <si>
    <t>1° trim.2010</t>
  </si>
  <si>
    <t>PAKISTAN</t>
  </si>
  <si>
    <t>Extra Comunitaria:   Situazione  al  31.03.2011</t>
  </si>
  <si>
    <t>2-2011</t>
  </si>
  <si>
    <t>3-2011</t>
  </si>
  <si>
    <t>4-2011</t>
  </si>
  <si>
    <t>Gennaio</t>
  </si>
  <si>
    <t>febbraio</t>
  </si>
  <si>
    <t>marzo</t>
  </si>
  <si>
    <t>AutoTrend ACI (mensile con massimo il 5% di variazione sui dati definitivi)</t>
  </si>
  <si>
    <t>IMPRESE FEMMINILI - TASSI  TENDENZIALI -</t>
  </si>
  <si>
    <t>Fonte:  Stock View  -  "Persone" fornisce informazioni su tutte le persone con carica appartenenti a sedi o unità locali non cessate (Registrate) presenti nelle diverse province</t>
  </si>
  <si>
    <t>1° trim.2011</t>
  </si>
  <si>
    <t>1° trim. 2011</t>
  </si>
  <si>
    <t>Extra Comunitaria:   Situazione  al  30.06.2011</t>
  </si>
  <si>
    <t xml:space="preserve">MOLDAVIA </t>
  </si>
  <si>
    <t>1° sem. 2011</t>
  </si>
  <si>
    <t>Extra Comunitaria:   Situazione  al  30.09.2011</t>
  </si>
  <si>
    <t>30.06.2011</t>
  </si>
  <si>
    <t>Extra Comunitaria:   Situazione  al  31.12.2011</t>
  </si>
  <si>
    <t>tot. 2011</t>
  </si>
  <si>
    <t>Fonte: Istat -  Banca dati del Commercio con l'Estero  (Anno 2011 rettificato)</t>
  </si>
  <si>
    <t>31.03.2011</t>
  </si>
  <si>
    <t>30.09.2011</t>
  </si>
  <si>
    <t xml:space="preserve"> 1, 2 e 3 trimestre 2011-  dati provvisori</t>
  </si>
  <si>
    <t>ripartiz. su tot. arrivi %</t>
  </si>
  <si>
    <t>ripartiz. su tot. presenze %</t>
  </si>
  <si>
    <t>1-2012</t>
  </si>
  <si>
    <t>2-2012</t>
  </si>
  <si>
    <t>3-2012</t>
  </si>
  <si>
    <t>4-2012</t>
  </si>
  <si>
    <t>Totale 2011</t>
  </si>
  <si>
    <t>Importi</t>
  </si>
  <si>
    <t>TDB10236</t>
  </si>
  <si>
    <t xml:space="preserve">TDB10290 </t>
  </si>
  <si>
    <t>(*) dal 2009 il dato dei depositi bancari sono stati corretti; portandoli al netto delle Istituzioni Finanziarie Monetarie</t>
  </si>
  <si>
    <t>Tot. 2011</t>
  </si>
  <si>
    <t>Anno 2011</t>
  </si>
  <si>
    <t>TASSI TENDENZIALI IMPRESE FEMMINILI</t>
  </si>
  <si>
    <t>Extra Comunitaria:   Situazione  al  31.03.2012</t>
  </si>
  <si>
    <t>Totale di cui:</t>
  </si>
  <si>
    <t>2011</t>
  </si>
  <si>
    <t>31.12.2011</t>
  </si>
  <si>
    <t>Variazione % rispetto al trimestre dell'anno precedente</t>
  </si>
  <si>
    <t>31.03.2012</t>
  </si>
  <si>
    <t>% stesso trim. anno prec.</t>
  </si>
  <si>
    <t>Extra Comunitaria:   Situazione  al  30.06.2012</t>
  </si>
  <si>
    <t>(*)  Movimprese, a partire dal IV trimestre 2011 ha adottato un nuovo algoritmo per calcolare le imprese femminili. Pur essendo i dati comparabili, confrontandoli questi subiscono un leggero disallinamento.</t>
  </si>
  <si>
    <t>4-2011*</t>
  </si>
  <si>
    <t>1° trim. 2012</t>
  </si>
  <si>
    <t>1° trim. 2010</t>
  </si>
  <si>
    <t>1° trim.2012</t>
  </si>
  <si>
    <t xml:space="preserve"> di  cui  per  settore</t>
  </si>
  <si>
    <t xml:space="preserve">    Imprese registrate, attive, iscritte e cancellate nei territori alpini</t>
  </si>
  <si>
    <t>Aosta</t>
  </si>
  <si>
    <t>Belluno</t>
  </si>
  <si>
    <t>Bolzano</t>
  </si>
  <si>
    <t>Sondrio</t>
  </si>
  <si>
    <t>Trento</t>
  </si>
  <si>
    <t>Verbano-Cusio-Ossola</t>
  </si>
  <si>
    <t>Var. % trimestre precedente</t>
  </si>
  <si>
    <t xml:space="preserve"> Imprese attive e variazione</t>
  </si>
  <si>
    <t>VCO</t>
  </si>
  <si>
    <t xml:space="preserve">H Trasporto e magazzinaggio </t>
  </si>
  <si>
    <t xml:space="preserve">I Attività dei servizi di alloggio e di ristorazione </t>
  </si>
  <si>
    <t>L Attività immobiliari</t>
  </si>
  <si>
    <t>N Noleggio, agenzie di viaggio, servizi di supporto alle imp...</t>
  </si>
  <si>
    <t>O Amministrazione pubblica e difesa; assicurazione sociale...</t>
  </si>
  <si>
    <t xml:space="preserve">Q Sanità e assistenza sociale  </t>
  </si>
  <si>
    <t>R Attività artistiche, sportive, di intrattenimento e diver...</t>
  </si>
  <si>
    <t xml:space="preserve">    Imprese attive per settore di attività nei territori alpini</t>
  </si>
  <si>
    <t>II trimestre 2012</t>
  </si>
  <si>
    <t>I trimestre 2012</t>
  </si>
  <si>
    <t>I trimestre 2011</t>
  </si>
  <si>
    <t>II trimestre 2011</t>
  </si>
  <si>
    <t>III trimestre 2011</t>
  </si>
  <si>
    <t>IV trimestre 2011</t>
  </si>
  <si>
    <t>IMPRESE REGISTRATE NEI TERRITORI ALPINI</t>
  </si>
  <si>
    <t>IMPRESE ATTIVE NEI TERRITORI ALPINI</t>
  </si>
  <si>
    <t>IMPRESE ISCRITTE E CANCELLATE NEI TERRITORI ALPINI</t>
  </si>
  <si>
    <t>IMPRESE ATTIVE PER SETTORE DI ATTIVITÀ NEI TERRITORI ALPINI</t>
  </si>
  <si>
    <t>30.06.2012</t>
  </si>
  <si>
    <t>3-2013</t>
  </si>
  <si>
    <t>Extra Comunitaria:   Situazione  al  30.09.2012</t>
  </si>
  <si>
    <t xml:space="preserve">SERBIA E MONTENEGRO </t>
  </si>
  <si>
    <t>1° sem. 2012</t>
  </si>
  <si>
    <t>III trimestre 2012</t>
  </si>
  <si>
    <t>ESPORTAZIONI  IN  VALORE  PER  PAESE  DI  DESTINAZIONE</t>
  </si>
  <si>
    <t>30.09.2012</t>
  </si>
  <si>
    <t>tot. 2012</t>
  </si>
  <si>
    <t xml:space="preserve">Dal 1° maggio 2004 l'Unione europea è costituita da 25 Paesi, con l'ingresso di  Repubblica Ceca,  Cipro,  Estonia, Ungheria,  Lettonia,  Lituania, Malta,  Polonia, Slovacchia e Slovenia.   Dal 1° gennaio 2007 l'Unione europea è costituita da 27 Paesi, con l'ingresso di Romania e Bulgaria.   A partire dal 2° trimestre 2004 pertanto Stock View fa rientare nella nazionalità "comunitaria" le persone che rislutano nate nei nuovi Paesi dell'UE per cui il confronto fra il dato attuale ed i periodi precedenti il 20/6/2004 può risultare discontinuo, a causa appunto del cambio di classificazione da "Extra Comunitaria" a "Comunitaria" delle persone nate nei Paesi nuovi membri. Dal 1° gennaio 2007 l'Unione europea è costituita da 27 Paesi, con l'ingresso di Romania e Bulgaria. </t>
  </si>
  <si>
    <t>Extra Comunitaria:   Situazione  al  31.12.2012</t>
  </si>
  <si>
    <t>Totale 2012</t>
  </si>
  <si>
    <t xml:space="preserve"> Imprese registrate e variazione</t>
  </si>
  <si>
    <t>IV trimestre 2012</t>
  </si>
  <si>
    <t>1-2013</t>
  </si>
  <si>
    <t>2012</t>
  </si>
  <si>
    <t>Cuneo</t>
  </si>
  <si>
    <t>*Le cessazioni sono al netto delle cancellazioni d'ufficio</t>
  </si>
  <si>
    <r>
      <t xml:space="preserve"> Imprese iscritte e cessate</t>
    </r>
    <r>
      <rPr>
        <b/>
        <vertAlign val="superscript"/>
        <sz val="10"/>
        <rFont val="Arial"/>
        <family val="2"/>
      </rPr>
      <t>(*)</t>
    </r>
  </si>
  <si>
    <t>I trimestre 2013</t>
  </si>
  <si>
    <t>31.12.2012</t>
  </si>
  <si>
    <t>2-2013</t>
  </si>
  <si>
    <t>4-2013</t>
  </si>
  <si>
    <t>Tot. 2012</t>
  </si>
  <si>
    <t>1° sem. 2013</t>
  </si>
  <si>
    <t>31.03.2013</t>
  </si>
  <si>
    <t>Extra Comunitaria:   Situazione  al  31.03.2013</t>
  </si>
  <si>
    <t>Extra Comunitaria:   Situazione  al  30.06.2013</t>
  </si>
  <si>
    <t>da 18 a 30</t>
  </si>
  <si>
    <t>da 30 a 50</t>
  </si>
  <si>
    <t>da 50 a 70</t>
  </si>
  <si>
    <t>II trimestre 2013</t>
  </si>
  <si>
    <t>tot. 2013</t>
  </si>
  <si>
    <t>Artigianato</t>
  </si>
  <si>
    <t>Terziario e altri settori</t>
  </si>
  <si>
    <t xml:space="preserve"> CIG + CIGS + DEROGA </t>
  </si>
  <si>
    <t>30.06.2013</t>
  </si>
  <si>
    <t>TERRITORIO</t>
  </si>
  <si>
    <t xml:space="preserve">Cuneo </t>
  </si>
  <si>
    <t xml:space="preserve">Aosta </t>
  </si>
  <si>
    <t xml:space="preserve">Sondrio </t>
  </si>
  <si>
    <t xml:space="preserve">Trento </t>
  </si>
  <si>
    <t xml:space="preserve">Belluno </t>
  </si>
  <si>
    <t>Importazioni</t>
  </si>
  <si>
    <t>I-2013</t>
  </si>
  <si>
    <t>II-2013</t>
  </si>
  <si>
    <t>Esportazioni</t>
  </si>
  <si>
    <t>MERCE</t>
  </si>
  <si>
    <t>Prodotti delle attivita' manifatturiere</t>
  </si>
  <si>
    <t>Prodotti dell'agricoltura, della silvicoltura e della pesca</t>
  </si>
  <si>
    <t>Prodotti dell'estrazione di minerali da cave e miniere</t>
  </si>
  <si>
    <t>Prodotti delle attivita' di trattamento dei rifiuti e risanamento</t>
  </si>
  <si>
    <t>Altri prodotti o merci</t>
  </si>
  <si>
    <t xml:space="preserve">  Commercio Estero Territori Alps Benchmarking</t>
  </si>
  <si>
    <t>IV-2012</t>
  </si>
  <si>
    <t>III-2012</t>
  </si>
  <si>
    <t>II-2012</t>
  </si>
  <si>
    <t>I-2012</t>
  </si>
  <si>
    <t>III trimestre 2013</t>
  </si>
  <si>
    <t>Extra Comunitaria:   Situazione  al  30.09.2013</t>
  </si>
  <si>
    <t>30.09.2013</t>
  </si>
  <si>
    <t>IV trimestre 2013</t>
  </si>
  <si>
    <t>III-2013</t>
  </si>
  <si>
    <t>Totale 2013</t>
  </si>
  <si>
    <t>2° trim.2012</t>
  </si>
  <si>
    <t>3-2014</t>
  </si>
  <si>
    <t>2° trim. 2012</t>
  </si>
  <si>
    <t>T Attività di famiglie e convivenze come datori di lavoro p…</t>
  </si>
  <si>
    <t>Tot. 2013</t>
  </si>
  <si>
    <t>31.12.2013</t>
  </si>
  <si>
    <t>Extra Comunitaria:   Situazione  al  31.12.2013</t>
  </si>
  <si>
    <t>1-2014</t>
  </si>
  <si>
    <t>1° trim. 2014</t>
  </si>
  <si>
    <t>1° trim. 2013</t>
  </si>
  <si>
    <t>Extra Comunitaria:   Situazione  al  31.03.2014</t>
  </si>
  <si>
    <t>2013</t>
  </si>
  <si>
    <t>IV-2013</t>
  </si>
  <si>
    <t>2-2014</t>
  </si>
  <si>
    <t>4-2014</t>
  </si>
  <si>
    <t>** Dal 1° gennaio 2006 le cessazioni sono al netto delle cancellazioni d'ufficio</t>
  </si>
  <si>
    <t>I trimestre 2014</t>
  </si>
  <si>
    <t>II trimestre 2014</t>
  </si>
  <si>
    <t>I-2014</t>
  </si>
  <si>
    <t>1°  sem. 2014</t>
  </si>
  <si>
    <t>1° sem. 2014</t>
  </si>
  <si>
    <t>1° sem 2014</t>
  </si>
  <si>
    <t>Extra Comunitaria:   Situazione  al  30.06.2014</t>
  </si>
  <si>
    <t>Extra Comunitaria:   Situazione  al  30.09.2014</t>
  </si>
  <si>
    <t>III trimestre 2014</t>
  </si>
  <si>
    <t>II-2014</t>
  </si>
  <si>
    <t>Extra Comunitaria:   Situazione  al  31.12.2014</t>
  </si>
  <si>
    <t>Tav.  10.1</t>
  </si>
  <si>
    <t>Tav. 8.1</t>
  </si>
  <si>
    <t>Tav.  8.1</t>
  </si>
  <si>
    <t>Tav.  9.2</t>
  </si>
  <si>
    <t>Totale 2014</t>
  </si>
  <si>
    <t>Tav. 10.2</t>
  </si>
  <si>
    <t>Tav. 10.3</t>
  </si>
  <si>
    <t>Tav. 10.4</t>
  </si>
  <si>
    <t>Tav. 10.5</t>
  </si>
  <si>
    <t>Tav.  10.1a</t>
  </si>
  <si>
    <t>Tav.  10.2</t>
  </si>
  <si>
    <t>Tav.  10.3</t>
  </si>
  <si>
    <t>Tav.  10.4</t>
  </si>
  <si>
    <t>Tav.  10.5</t>
  </si>
  <si>
    <t xml:space="preserve"> VARIAZIONE TENDENZIALE  IMPORTAZIONI E ESPORTAZIONI  IN  PROVINCIA DI SONDRIO</t>
  </si>
  <si>
    <t>Tav. 11.1</t>
  </si>
  <si>
    <t xml:space="preserve">Tav.   11.1 </t>
  </si>
  <si>
    <t>Tav. 12.1</t>
  </si>
  <si>
    <t>Tav. 12.2</t>
  </si>
  <si>
    <t>Tav. 12.3</t>
  </si>
  <si>
    <t>Tav. 12.4</t>
  </si>
  <si>
    <t>Tav. 12.1 - 12.2 - 12.3</t>
  </si>
  <si>
    <t>IV trimestre 2014</t>
  </si>
  <si>
    <t>Tav. 12.5</t>
  </si>
  <si>
    <t>III-2014</t>
  </si>
  <si>
    <t>1-2015</t>
  </si>
  <si>
    <t>Tot. 2014</t>
  </si>
  <si>
    <t>Ufficio Studi e Progetti Speciali</t>
  </si>
  <si>
    <t xml:space="preserve">** Dal 1° gennaio 2006 le cessazioni sono al netto delle cancellazioni d'ufficio (2 trim 2011: nr. 0) </t>
  </si>
  <si>
    <t xml:space="preserve"> -</t>
  </si>
  <si>
    <t>Extra Comunitaria:   Situazione  al  31.03.2015</t>
  </si>
  <si>
    <t>I trimestre 2015</t>
  </si>
  <si>
    <t>IV-2014</t>
  </si>
  <si>
    <t>1- 2015</t>
  </si>
  <si>
    <t>Variazione IV trim. 2015 - IV trim. 2014</t>
  </si>
  <si>
    <t>(***) Dal 1° luglio 2013 l'Unione Europea è costituita da 28 paesi membri (Croazia)</t>
  </si>
  <si>
    <t>di   cui    U.E.    (***)</t>
  </si>
  <si>
    <t>I-2015</t>
  </si>
  <si>
    <t>I Trimestre 2016</t>
  </si>
  <si>
    <t>Variazione I trim. 2016 - I trim. 2015</t>
  </si>
  <si>
    <t>I Trimestre 2015</t>
  </si>
  <si>
    <t>1° trimestre 2015</t>
  </si>
  <si>
    <t>LOM</t>
  </si>
  <si>
    <t>I trimestre 2010</t>
  </si>
  <si>
    <t>II° trimestre 2010</t>
  </si>
  <si>
    <t>III trimestre 2010</t>
  </si>
  <si>
    <t>IV trimestre 2010</t>
  </si>
  <si>
    <t>I trimestre 2009</t>
  </si>
  <si>
    <t>II trimestre 2009</t>
  </si>
  <si>
    <t>III trimestre 2009</t>
  </si>
  <si>
    <t>IV trimestre 2009</t>
  </si>
  <si>
    <t>I trimestre 2008</t>
  </si>
  <si>
    <t>II trimestre 2008</t>
  </si>
  <si>
    <t>III trimestre 2008</t>
  </si>
  <si>
    <t>IV trimestre 2008</t>
  </si>
  <si>
    <t>Tav.  9.1</t>
  </si>
  <si>
    <t>I Trimestre 2014</t>
  </si>
  <si>
    <t>Variazione I trim. 2014 - I trim. 2013</t>
  </si>
  <si>
    <t>Variazione I trim. 2015 - I trim. 2014</t>
  </si>
  <si>
    <t>Passaggi proprietà</t>
  </si>
  <si>
    <t>Primo trimestre 2015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</si>
</sst>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#,##0.0"/>
    <numFmt numFmtId="165" formatCode="#,##0.00;[Red]#,##0.00"/>
    <numFmt numFmtId="166" formatCode="0.0"/>
    <numFmt numFmtId="167" formatCode="#,##0.0;[Red]#,##0.0"/>
    <numFmt numFmtId="168" formatCode="0.000"/>
    <numFmt numFmtId="169" formatCode="#,##0.000"/>
    <numFmt numFmtId="170" formatCode="#,##0.000;[Red]#,##0.000"/>
    <numFmt numFmtId="171" formatCode="0.0%"/>
    <numFmt numFmtId="172" formatCode="#,##0.0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7"/>
      <name val="Arial"/>
      <family val="2"/>
    </font>
    <font>
      <i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i/>
      <sz val="6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b/>
      <i/>
      <sz val="9.5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.5"/>
      <name val="Tahoma"/>
      <family val="2"/>
    </font>
    <font>
      <sz val="8"/>
      <name val="Arial"/>
      <family val="2"/>
    </font>
    <font>
      <b/>
      <i/>
      <sz val="11"/>
      <name val="Arial"/>
      <family val="2"/>
    </font>
    <font>
      <sz val="7.5"/>
      <name val="Verdana"/>
      <family val="2"/>
    </font>
    <font>
      <b/>
      <sz val="8"/>
      <name val="MS Sans Serif"/>
      <family val="2"/>
    </font>
    <font>
      <b/>
      <u/>
      <sz val="10"/>
      <color indexed="12"/>
      <name val="Arial"/>
      <family val="2"/>
    </font>
    <font>
      <u/>
      <sz val="9"/>
      <name val="Arial"/>
      <family val="2"/>
    </font>
    <font>
      <b/>
      <sz val="14"/>
      <name val="Times New Roman"/>
      <family val="1"/>
    </font>
    <font>
      <b/>
      <i/>
      <sz val="16"/>
      <name val="Times New Roman"/>
      <family val="1"/>
    </font>
    <font>
      <b/>
      <i/>
      <sz val="14"/>
      <name val="Times New Roman"/>
      <family val="1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8"/>
      <color rgb="FFFF0000"/>
      <name val="Arial"/>
      <family val="2"/>
    </font>
    <font>
      <sz val="10"/>
      <name val="Verdana"/>
      <family val="2"/>
    </font>
    <font>
      <b/>
      <vertAlign val="superscript"/>
      <sz val="10"/>
      <name val="Arial"/>
      <family val="2"/>
    </font>
    <font>
      <b/>
      <sz val="9"/>
      <color theme="1"/>
      <name val="Arial"/>
      <family val="2"/>
    </font>
    <font>
      <sz val="7"/>
      <name val="Verdana"/>
      <family val="2"/>
    </font>
    <font>
      <sz val="7.5"/>
      <color theme="1"/>
      <name val="Verdana"/>
      <family val="2"/>
    </font>
    <font>
      <sz val="7"/>
      <color theme="1"/>
      <name val="Arial"/>
      <family val="2"/>
    </font>
    <font>
      <b/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4"/>
      </right>
      <top/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thin">
        <color indexed="54"/>
      </top>
      <bottom style="thin">
        <color indexed="5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9">
    <xf numFmtId="0" fontId="0" fillId="0" borderId="0"/>
    <xf numFmtId="0" fontId="60" fillId="11" borderId="84" applyNumberFormat="0" applyAlignment="0" applyProtection="0"/>
    <xf numFmtId="0" fontId="61" fillId="0" borderId="85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62" fillId="12" borderId="84" applyNumberFormat="0" applyAlignment="0" applyProtection="0"/>
    <xf numFmtId="43" fontId="4" fillId="0" borderId="0" applyFont="0" applyFill="0" applyBorder="0" applyAlignment="0" applyProtection="0"/>
    <xf numFmtId="0" fontId="43" fillId="0" borderId="0"/>
    <xf numFmtId="0" fontId="59" fillId="0" borderId="0"/>
    <xf numFmtId="0" fontId="57" fillId="0" borderId="0"/>
    <xf numFmtId="0" fontId="30" fillId="0" borderId="0"/>
    <xf numFmtId="0" fontId="59" fillId="13" borderId="86" applyNumberFormat="0" applyFont="0" applyAlignment="0" applyProtection="0"/>
    <xf numFmtId="0" fontId="63" fillId="11" borderId="87" applyNumberFormat="0" applyAlignment="0" applyProtection="0"/>
    <xf numFmtId="9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88" applyNumberFormat="0" applyFill="0" applyAlignment="0" applyProtection="0"/>
    <xf numFmtId="0" fontId="68" fillId="0" borderId="89" applyNumberFormat="0" applyFill="0" applyAlignment="0" applyProtection="0"/>
    <xf numFmtId="0" fontId="69" fillId="0" borderId="90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91" applyNumberFormat="0" applyFill="0" applyAlignment="0" applyProtection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0" fontId="2" fillId="13" borderId="8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86" fillId="29" borderId="0" applyNumberFormat="0" applyBorder="0" applyAlignment="0" applyProtection="0"/>
    <xf numFmtId="0" fontId="87" fillId="30" borderId="0" applyNumberFormat="0" applyBorder="0" applyAlignment="0" applyProtection="0"/>
    <xf numFmtId="0" fontId="88" fillId="31" borderId="0" applyNumberFormat="0" applyBorder="0" applyAlignment="0" applyProtection="0"/>
    <xf numFmtId="0" fontId="89" fillId="32" borderId="132" applyNumberFormat="0" applyAlignment="0" applyProtection="0"/>
    <xf numFmtId="0" fontId="9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0" fillId="36" borderId="0" applyNumberFormat="0" applyBorder="0" applyAlignment="0" applyProtection="0"/>
    <xf numFmtId="0" fontId="90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90" fillId="44" borderId="0" applyNumberFormat="0" applyBorder="0" applyAlignment="0" applyProtection="0"/>
    <xf numFmtId="0" fontId="90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90" fillId="48" borderId="0" applyNumberFormat="0" applyBorder="0" applyAlignment="0" applyProtection="0"/>
    <xf numFmtId="0" fontId="90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90" fillId="52" borderId="0" applyNumberFormat="0" applyBorder="0" applyAlignment="0" applyProtection="0"/>
    <xf numFmtId="0" fontId="90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90" fillId="56" borderId="0" applyNumberFormat="0" applyBorder="0" applyAlignment="0" applyProtection="0"/>
    <xf numFmtId="0" fontId="1" fillId="0" borderId="0"/>
    <xf numFmtId="0" fontId="1" fillId="13" borderId="86" applyNumberFormat="0" applyFont="0" applyAlignment="0" applyProtection="0"/>
  </cellStyleXfs>
  <cellXfs count="4275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5" fillId="0" borderId="0" xfId="0" applyFont="1"/>
    <xf numFmtId="0" fontId="5" fillId="0" borderId="0" xfId="0" applyFont="1" applyFill="1" applyBorder="1" applyAlignment="1"/>
    <xf numFmtId="0" fontId="5" fillId="0" borderId="0" xfId="0" applyFont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3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3" fillId="0" borderId="0" xfId="0" applyFont="1" applyBorder="1"/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0" fillId="2" borderId="3" xfId="0" applyFill="1" applyBorder="1"/>
    <xf numFmtId="0" fontId="0" fillId="0" borderId="0" xfId="0" applyBorder="1"/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0" fontId="5" fillId="0" borderId="0" xfId="0" applyFont="1" applyBorder="1"/>
    <xf numFmtId="0" fontId="12" fillId="0" borderId="0" xfId="0" applyFont="1" applyBorder="1"/>
    <xf numFmtId="0" fontId="21" fillId="3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2" fillId="0" borderId="9" xfId="0" quotePrefix="1" applyFont="1" applyFill="1" applyBorder="1"/>
    <xf numFmtId="3" fontId="19" fillId="3" borderId="10" xfId="0" quotePrefix="1" applyNumberFormat="1" applyFont="1" applyFill="1" applyBorder="1" applyAlignment="1">
      <alignment horizontal="center"/>
    </xf>
    <xf numFmtId="3" fontId="19" fillId="4" borderId="11" xfId="0" applyNumberFormat="1" applyFont="1" applyFill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9" fillId="4" borderId="14" xfId="0" applyNumberFormat="1" applyFont="1" applyFill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2" fillId="0" borderId="15" xfId="0" quotePrefix="1" applyFont="1" applyFill="1" applyBorder="1"/>
    <xf numFmtId="3" fontId="19" fillId="3" borderId="16" xfId="0" quotePrefix="1" applyNumberFormat="1" applyFont="1" applyFill="1" applyBorder="1" applyAlignment="1">
      <alignment horizontal="center"/>
    </xf>
    <xf numFmtId="3" fontId="19" fillId="4" borderId="8" xfId="0" applyNumberFormat="1" applyFont="1" applyFill="1" applyBorder="1" applyAlignment="1">
      <alignment horizontal="center"/>
    </xf>
    <xf numFmtId="3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 applyAlignment="1">
      <alignment horizontal="center"/>
    </xf>
    <xf numFmtId="3" fontId="19" fillId="4" borderId="19" xfId="0" applyNumberFormat="1" applyFont="1" applyFill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3" fontId="19" fillId="4" borderId="15" xfId="0" applyNumberFormat="1" applyFont="1" applyFill="1" applyBorder="1" applyAlignment="1">
      <alignment horizontal="center"/>
    </xf>
    <xf numFmtId="2" fontId="10" fillId="0" borderId="21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10" fillId="0" borderId="0" xfId="0" applyFont="1" applyBorder="1"/>
    <xf numFmtId="17" fontId="22" fillId="0" borderId="9" xfId="0" quotePrefix="1" applyNumberFormat="1" applyFont="1" applyFill="1" applyBorder="1"/>
    <xf numFmtId="17" fontId="22" fillId="0" borderId="15" xfId="0" quotePrefix="1" applyNumberFormat="1" applyFont="1" applyFill="1" applyBorder="1"/>
    <xf numFmtId="3" fontId="10" fillId="0" borderId="25" xfId="0" applyNumberFormat="1" applyFont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/>
    <xf numFmtId="0" fontId="5" fillId="3" borderId="28" xfId="0" applyFont="1" applyFill="1" applyBorder="1"/>
    <xf numFmtId="0" fontId="18" fillId="3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vertical="center"/>
    </xf>
    <xf numFmtId="4" fontId="19" fillId="4" borderId="9" xfId="0" applyNumberFormat="1" applyFont="1" applyFill="1" applyBorder="1" applyAlignment="1">
      <alignment horizontal="center"/>
    </xf>
    <xf numFmtId="4" fontId="19" fillId="3" borderId="10" xfId="0" applyNumberFormat="1" applyFont="1" applyFill="1" applyBorder="1" applyAlignment="1">
      <alignment horizontal="center"/>
    </xf>
    <xf numFmtId="4" fontId="19" fillId="3" borderId="16" xfId="0" applyNumberFormat="1" applyFont="1" applyFill="1" applyBorder="1" applyAlignment="1">
      <alignment horizontal="center"/>
    </xf>
    <xf numFmtId="4" fontId="19" fillId="4" borderId="15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19" fillId="3" borderId="6" xfId="0" applyFont="1" applyFill="1" applyBorder="1" applyAlignment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vertical="center"/>
    </xf>
    <xf numFmtId="0" fontId="21" fillId="3" borderId="4" xfId="0" applyFont="1" applyFill="1" applyBorder="1" applyAlignment="1">
      <alignment vertical="center"/>
    </xf>
    <xf numFmtId="0" fontId="19" fillId="3" borderId="4" xfId="0" applyFont="1" applyFill="1" applyBorder="1" applyAlignment="1"/>
    <xf numFmtId="0" fontId="19" fillId="3" borderId="4" xfId="0" applyFont="1" applyFill="1" applyBorder="1" applyAlignment="1">
      <alignment horizontal="center"/>
    </xf>
    <xf numFmtId="0" fontId="1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22" fillId="4" borderId="19" xfId="0" applyFont="1" applyFill="1" applyBorder="1" applyAlignment="1">
      <alignment horizontal="left" vertical="center"/>
    </xf>
    <xf numFmtId="0" fontId="23" fillId="4" borderId="32" xfId="0" applyFont="1" applyFill="1" applyBorder="1" applyAlignment="1">
      <alignment horizontal="center" vertical="justify"/>
    </xf>
    <xf numFmtId="0" fontId="23" fillId="4" borderId="8" xfId="0" applyFont="1" applyFill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/>
    </xf>
    <xf numFmtId="0" fontId="22" fillId="0" borderId="14" xfId="0" quotePrefix="1" applyFont="1" applyFill="1" applyBorder="1"/>
    <xf numFmtId="2" fontId="10" fillId="0" borderId="1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22" fillId="0" borderId="19" xfId="0" quotePrefix="1" applyFont="1" applyFill="1" applyBorder="1"/>
    <xf numFmtId="4" fontId="10" fillId="0" borderId="8" xfId="0" applyNumberFormat="1" applyFont="1" applyBorder="1" applyAlignment="1">
      <alignment horizontal="center"/>
    </xf>
    <xf numFmtId="17" fontId="22" fillId="0" borderId="19" xfId="0" quotePrefix="1" applyNumberFormat="1" applyFont="1" applyFill="1" applyBorder="1"/>
    <xf numFmtId="17" fontId="22" fillId="0" borderId="14" xfId="0" quotePrefix="1" applyNumberFormat="1" applyFont="1" applyFill="1" applyBorder="1"/>
    <xf numFmtId="4" fontId="10" fillId="0" borderId="26" xfId="0" applyNumberFormat="1" applyFont="1" applyBorder="1" applyAlignment="1">
      <alignment horizontal="center"/>
    </xf>
    <xf numFmtId="4" fontId="10" fillId="4" borderId="12" xfId="0" applyNumberFormat="1" applyFont="1" applyFill="1" applyBorder="1" applyAlignment="1">
      <alignment horizontal="center"/>
    </xf>
    <xf numFmtId="4" fontId="10" fillId="4" borderId="17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" fontId="10" fillId="4" borderId="36" xfId="0" applyNumberFormat="1" applyFont="1" applyFill="1" applyBorder="1" applyAlignment="1">
      <alignment horizontal="center"/>
    </xf>
    <xf numFmtId="0" fontId="9" fillId="0" borderId="0" xfId="0" applyFont="1"/>
    <xf numFmtId="0" fontId="23" fillId="4" borderId="37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4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0" fontId="18" fillId="3" borderId="43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1" fontId="10" fillId="4" borderId="46" xfId="0" applyNumberFormat="1" applyFont="1" applyFill="1" applyBorder="1" applyAlignment="1">
      <alignment horizontal="center"/>
    </xf>
    <xf numFmtId="3" fontId="10" fillId="0" borderId="47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0" applyNumberFormat="1" applyFont="1" applyFill="1" applyBorder="1" applyAlignment="1">
      <alignment horizontal="center"/>
    </xf>
    <xf numFmtId="3" fontId="10" fillId="0" borderId="12" xfId="0" applyNumberFormat="1" applyFont="1" applyFill="1" applyBorder="1" applyAlignment="1">
      <alignment horizontal="center"/>
    </xf>
    <xf numFmtId="1" fontId="10" fillId="4" borderId="22" xfId="0" applyNumberFormat="1" applyFont="1" applyFill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3" fontId="10" fillId="0" borderId="22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17" xfId="0" applyNumberFormat="1" applyFont="1" applyFill="1" applyBorder="1" applyAlignment="1">
      <alignment horizontal="center"/>
    </xf>
    <xf numFmtId="1" fontId="10" fillId="4" borderId="21" xfId="0" applyNumberFormat="1" applyFont="1" applyFill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33" xfId="0" applyNumberFormat="1" applyFont="1" applyBorder="1" applyAlignment="1">
      <alignment horizontal="center"/>
    </xf>
    <xf numFmtId="0" fontId="7" fillId="0" borderId="0" xfId="0" applyFont="1"/>
    <xf numFmtId="0" fontId="16" fillId="0" borderId="0" xfId="0" applyFont="1"/>
    <xf numFmtId="0" fontId="12" fillId="0" borderId="0" xfId="0" applyFont="1"/>
    <xf numFmtId="0" fontId="26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3" fillId="4" borderId="17" xfId="0" applyFont="1" applyFill="1" applyBorder="1" applyAlignment="1">
      <alignment horizontal="center" vertical="justify"/>
    </xf>
    <xf numFmtId="0" fontId="18" fillId="4" borderId="19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justify"/>
    </xf>
    <xf numFmtId="0" fontId="28" fillId="0" borderId="9" xfId="0" quotePrefix="1" applyFont="1" applyFill="1" applyBorder="1"/>
    <xf numFmtId="3" fontId="19" fillId="4" borderId="12" xfId="0" applyNumberFormat="1" applyFont="1" applyFill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9" fillId="4" borderId="36" xfId="0" applyNumberFormat="1" applyFont="1" applyFill="1" applyBorder="1" applyAlignment="1">
      <alignment horizontal="center"/>
    </xf>
    <xf numFmtId="0" fontId="28" fillId="0" borderId="15" xfId="0" quotePrefix="1" applyFont="1" applyFill="1" applyBorder="1"/>
    <xf numFmtId="3" fontId="19" fillId="4" borderId="20" xfId="0" applyNumberFormat="1" applyFont="1" applyFill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19" fillId="4" borderId="17" xfId="0" applyNumberFormat="1" applyFont="1" applyFill="1" applyBorder="1" applyAlignment="1">
      <alignment horizontal="center"/>
    </xf>
    <xf numFmtId="3" fontId="19" fillId="4" borderId="1" xfId="0" applyNumberFormat="1" applyFont="1" applyFill="1" applyBorder="1" applyAlignment="1">
      <alignment horizontal="center"/>
    </xf>
    <xf numFmtId="4" fontId="10" fillId="0" borderId="40" xfId="0" applyNumberFormat="1" applyFont="1" applyBorder="1" applyAlignment="1">
      <alignment horizontal="center"/>
    </xf>
    <xf numFmtId="0" fontId="5" fillId="2" borderId="3" xfId="0" applyFont="1" applyFill="1" applyBorder="1"/>
    <xf numFmtId="0" fontId="5" fillId="0" borderId="0" xfId="0" applyFont="1" applyFill="1" applyBorder="1"/>
    <xf numFmtId="165" fontId="19" fillId="4" borderId="9" xfId="0" applyNumberFormat="1" applyFont="1" applyFill="1" applyBorder="1" applyAlignment="1">
      <alignment horizontal="center"/>
    </xf>
    <xf numFmtId="165" fontId="19" fillId="3" borderId="40" xfId="0" applyNumberFormat="1" applyFont="1" applyFill="1" applyBorder="1" applyAlignment="1">
      <alignment horizontal="center"/>
    </xf>
    <xf numFmtId="165" fontId="19" fillId="3" borderId="12" xfId="0" applyNumberFormat="1" applyFont="1" applyFill="1" applyBorder="1" applyAlignment="1">
      <alignment horizontal="center"/>
    </xf>
    <xf numFmtId="165" fontId="19" fillId="3" borderId="17" xfId="0" applyNumberFormat="1" applyFont="1" applyFill="1" applyBorder="1" applyAlignment="1">
      <alignment horizontal="center"/>
    </xf>
    <xf numFmtId="165" fontId="19" fillId="4" borderId="15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5" fillId="2" borderId="2" xfId="0" applyFont="1" applyFill="1" applyBorder="1"/>
    <xf numFmtId="2" fontId="10" fillId="0" borderId="40" xfId="0" applyNumberFormat="1" applyFont="1" applyBorder="1" applyAlignment="1">
      <alignment horizontal="center"/>
    </xf>
    <xf numFmtId="2" fontId="10" fillId="0" borderId="46" xfId="0" applyNumberFormat="1" applyFont="1" applyBorder="1" applyAlignment="1">
      <alignment horizontal="center"/>
    </xf>
    <xf numFmtId="2" fontId="10" fillId="0" borderId="17" xfId="0" applyNumberFormat="1" applyFont="1" applyFill="1" applyBorder="1" applyAlignment="1">
      <alignment horizontal="center"/>
    </xf>
    <xf numFmtId="2" fontId="10" fillId="0" borderId="12" xfId="0" applyNumberFormat="1" applyFont="1" applyFill="1" applyBorder="1" applyAlignment="1">
      <alignment horizontal="center"/>
    </xf>
    <xf numFmtId="4" fontId="10" fillId="4" borderId="4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/>
    <xf numFmtId="0" fontId="6" fillId="0" borderId="0" xfId="0" quotePrefix="1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left" vertical="center"/>
    </xf>
    <xf numFmtId="0" fontId="21" fillId="4" borderId="31" xfId="0" applyFont="1" applyFill="1" applyBorder="1" applyAlignment="1">
      <alignment horizontal="center" vertic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9" fillId="0" borderId="14" xfId="0" applyNumberFormat="1" applyFont="1" applyFill="1" applyBorder="1" applyAlignment="1">
      <alignment horizontal="center"/>
    </xf>
    <xf numFmtId="3" fontId="19" fillId="0" borderId="12" xfId="0" applyNumberFormat="1" applyFont="1" applyFill="1" applyBorder="1" applyAlignment="1">
      <alignment horizontal="center"/>
    </xf>
    <xf numFmtId="3" fontId="19" fillId="0" borderId="19" xfId="0" applyNumberFormat="1" applyFont="1" applyFill="1" applyBorder="1" applyAlignment="1">
      <alignment horizontal="center"/>
    </xf>
    <xf numFmtId="3" fontId="19" fillId="0" borderId="17" xfId="0" applyNumberFormat="1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3" fontId="19" fillId="0" borderId="55" xfId="0" applyNumberFormat="1" applyFont="1" applyFill="1" applyBorder="1" applyAlignment="1">
      <alignment horizontal="center"/>
    </xf>
    <xf numFmtId="1" fontId="5" fillId="0" borderId="0" xfId="0" applyNumberFormat="1" applyFont="1"/>
    <xf numFmtId="0" fontId="23" fillId="4" borderId="21" xfId="0" applyFont="1" applyFill="1" applyBorder="1" applyAlignment="1">
      <alignment horizontal="center" vertical="justify"/>
    </xf>
    <xf numFmtId="3" fontId="19" fillId="4" borderId="40" xfId="0" applyNumberFormat="1" applyFont="1" applyFill="1" applyBorder="1" applyAlignment="1">
      <alignment horizontal="center"/>
    </xf>
    <xf numFmtId="4" fontId="10" fillId="0" borderId="46" xfId="0" applyNumberFormat="1" applyFont="1" applyBorder="1" applyAlignment="1">
      <alignment horizontal="center"/>
    </xf>
    <xf numFmtId="0" fontId="12" fillId="3" borderId="50" xfId="0" applyFont="1" applyFill="1" applyBorder="1" applyAlignment="1">
      <alignment vertical="center"/>
    </xf>
    <xf numFmtId="0" fontId="12" fillId="3" borderId="48" xfId="0" applyFont="1" applyFill="1" applyBorder="1" applyAlignment="1">
      <alignment horizontal="left" vertical="center"/>
    </xf>
    <xf numFmtId="0" fontId="12" fillId="3" borderId="49" xfId="0" applyFont="1" applyFill="1" applyBorder="1" applyAlignment="1">
      <alignment horizontal="left" vertical="center"/>
    </xf>
    <xf numFmtId="0" fontId="19" fillId="3" borderId="49" xfId="0" applyFont="1" applyFill="1" applyBorder="1" applyAlignment="1">
      <alignment horizontal="left" vertical="center"/>
    </xf>
    <xf numFmtId="0" fontId="5" fillId="3" borderId="49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12" fillId="3" borderId="5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56" xfId="0" applyFont="1" applyFill="1" applyBorder="1" applyAlignment="1">
      <alignment horizontal="center" vertical="center" wrapText="1"/>
    </xf>
    <xf numFmtId="0" fontId="23" fillId="4" borderId="56" xfId="0" applyFont="1" applyFill="1" applyBorder="1" applyAlignment="1">
      <alignment horizontal="center" vertical="justify"/>
    </xf>
    <xf numFmtId="0" fontId="23" fillId="4" borderId="57" xfId="0" applyFont="1" applyFill="1" applyBorder="1" applyAlignment="1">
      <alignment horizontal="center" vertical="center" wrapText="1"/>
    </xf>
    <xf numFmtId="3" fontId="19" fillId="0" borderId="9" xfId="0" quotePrefix="1" applyNumberFormat="1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4" fontId="10" fillId="0" borderId="22" xfId="0" applyNumberFormat="1" applyFont="1" applyFill="1" applyBorder="1" applyAlignment="1">
      <alignment horizontal="center"/>
    </xf>
    <xf numFmtId="4" fontId="10" fillId="0" borderId="2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9" fillId="3" borderId="49" xfId="0" applyFont="1" applyFill="1" applyBorder="1" applyAlignment="1">
      <alignment horizontal="left"/>
    </xf>
    <xf numFmtId="0" fontId="6" fillId="3" borderId="49" xfId="0" applyFont="1" applyFill="1" applyBorder="1" applyAlignment="1">
      <alignment vertical="center"/>
    </xf>
    <xf numFmtId="0" fontId="21" fillId="3" borderId="49" xfId="0" applyFont="1" applyFill="1" applyBorder="1" applyAlignment="1">
      <alignment vertical="center"/>
    </xf>
    <xf numFmtId="0" fontId="19" fillId="3" borderId="49" xfId="0" applyFont="1" applyFill="1" applyBorder="1" applyAlignment="1"/>
    <xf numFmtId="0" fontId="19" fillId="3" borderId="49" xfId="0" applyFont="1" applyFill="1" applyBorder="1" applyAlignment="1">
      <alignment horizontal="center"/>
    </xf>
    <xf numFmtId="0" fontId="12" fillId="3" borderId="49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18" fillId="4" borderId="53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/>
    <xf numFmtId="0" fontId="0" fillId="3" borderId="49" xfId="0" applyFill="1" applyBorder="1" applyAlignment="1"/>
    <xf numFmtId="0" fontId="0" fillId="3" borderId="50" xfId="0" applyFill="1" applyBorder="1" applyAlignment="1"/>
    <xf numFmtId="0" fontId="15" fillId="0" borderId="0" xfId="0" applyFont="1" applyAlignment="1">
      <alignment vertical="center"/>
    </xf>
    <xf numFmtId="0" fontId="5" fillId="3" borderId="29" xfId="0" applyFont="1" applyFill="1" applyBorder="1"/>
    <xf numFmtId="0" fontId="19" fillId="4" borderId="59" xfId="0" applyFont="1" applyFill="1" applyBorder="1" applyAlignment="1">
      <alignment horizontal="center" vertical="center"/>
    </xf>
    <xf numFmtId="0" fontId="28" fillId="0" borderId="9" xfId="0" quotePrefix="1" applyFont="1" applyBorder="1"/>
    <xf numFmtId="0" fontId="28" fillId="0" borderId="15" xfId="0" quotePrefix="1" applyFont="1" applyBorder="1"/>
    <xf numFmtId="3" fontId="0" fillId="0" borderId="0" xfId="0" applyNumberFormat="1"/>
    <xf numFmtId="3" fontId="0" fillId="0" borderId="0" xfId="0" applyNumberFormat="1" applyBorder="1"/>
    <xf numFmtId="17" fontId="28" fillId="0" borderId="9" xfId="0" quotePrefix="1" applyNumberFormat="1" applyFont="1" applyBorder="1"/>
    <xf numFmtId="3" fontId="19" fillId="0" borderId="9" xfId="0" applyNumberFormat="1" applyFont="1" applyBorder="1" applyAlignment="1">
      <alignment horizontal="center"/>
    </xf>
    <xf numFmtId="3" fontId="10" fillId="0" borderId="23" xfId="0" applyNumberFormat="1" applyFont="1" applyBorder="1" applyAlignment="1">
      <alignment horizontal="center"/>
    </xf>
    <xf numFmtId="0" fontId="9" fillId="0" borderId="0" xfId="0" applyFont="1" applyBorder="1"/>
    <xf numFmtId="0" fontId="6" fillId="2" borderId="38" xfId="0" applyFont="1" applyFill="1" applyBorder="1" applyAlignment="1">
      <alignment vertical="center"/>
    </xf>
    <xf numFmtId="0" fontId="22" fillId="4" borderId="6" xfId="0" applyFont="1" applyFill="1" applyBorder="1" applyAlignment="1">
      <alignment horizontal="center" vertical="center"/>
    </xf>
    <xf numFmtId="0" fontId="19" fillId="4" borderId="62" xfId="0" applyFont="1" applyFill="1" applyBorder="1" applyAlignment="1">
      <alignment horizontal="center" vertical="center"/>
    </xf>
    <xf numFmtId="4" fontId="28" fillId="0" borderId="11" xfId="0" quotePrefix="1" applyNumberFormat="1" applyFont="1" applyBorder="1" applyAlignment="1">
      <alignment horizontal="center"/>
    </xf>
    <xf numFmtId="4" fontId="28" fillId="0" borderId="12" xfId="0" applyNumberFormat="1" applyFont="1" applyBorder="1" applyAlignment="1">
      <alignment horizontal="center"/>
    </xf>
    <xf numFmtId="4" fontId="28" fillId="0" borderId="11" xfId="0" applyNumberFormat="1" applyFont="1" applyBorder="1" applyAlignment="1">
      <alignment horizontal="center"/>
    </xf>
    <xf numFmtId="4" fontId="28" fillId="0" borderId="36" xfId="0" applyNumberFormat="1" applyFont="1" applyBorder="1" applyAlignment="1">
      <alignment horizontal="center"/>
    </xf>
    <xf numFmtId="4" fontId="28" fillId="0" borderId="22" xfId="0" applyNumberFormat="1" applyFont="1" applyBorder="1" applyAlignment="1">
      <alignment horizontal="center"/>
    </xf>
    <xf numFmtId="4" fontId="28" fillId="0" borderId="17" xfId="0" quotePrefix="1" applyNumberFormat="1" applyFont="1" applyBorder="1" applyAlignment="1">
      <alignment horizontal="center"/>
    </xf>
    <xf numFmtId="4" fontId="28" fillId="0" borderId="17" xfId="0" applyNumberFormat="1" applyFont="1" applyBorder="1" applyAlignment="1">
      <alignment horizontal="center"/>
    </xf>
    <xf numFmtId="4" fontId="28" fillId="0" borderId="21" xfId="0" applyNumberFormat="1" applyFont="1" applyBorder="1" applyAlignment="1">
      <alignment horizontal="center"/>
    </xf>
    <xf numFmtId="4" fontId="28" fillId="0" borderId="8" xfId="0" quotePrefix="1" applyNumberFormat="1" applyFont="1" applyBorder="1" applyAlignment="1">
      <alignment horizontal="center"/>
    </xf>
    <xf numFmtId="4" fontId="28" fillId="0" borderId="8" xfId="0" applyNumberFormat="1" applyFont="1" applyBorder="1" applyAlignment="1">
      <alignment horizontal="center"/>
    </xf>
    <xf numFmtId="4" fontId="28" fillId="0" borderId="32" xfId="0" applyNumberFormat="1" applyFont="1" applyBorder="1" applyAlignment="1">
      <alignment horizontal="center"/>
    </xf>
    <xf numFmtId="0" fontId="28" fillId="0" borderId="0" xfId="0" applyFont="1" applyBorder="1"/>
    <xf numFmtId="4" fontId="2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19" fillId="0" borderId="0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9" xfId="0" applyFont="1" applyBorder="1"/>
    <xf numFmtId="0" fontId="5" fillId="0" borderId="0" xfId="0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9" fillId="0" borderId="0" xfId="0" applyFont="1" applyBorder="1"/>
    <xf numFmtId="0" fontId="12" fillId="0" borderId="0" xfId="0" applyFont="1" applyBorder="1" applyAlignment="1">
      <alignment horizontal="center"/>
    </xf>
    <xf numFmtId="9" fontId="6" fillId="0" borderId="13" xfId="0" applyNumberFormat="1" applyFont="1" applyBorder="1" applyAlignment="1">
      <alignment horizontal="center"/>
    </xf>
    <xf numFmtId="0" fontId="10" fillId="0" borderId="23" xfId="0" applyFont="1" applyBorder="1"/>
    <xf numFmtId="0" fontId="10" fillId="0" borderId="34" xfId="0" applyFont="1" applyBorder="1"/>
    <xf numFmtId="0" fontId="10" fillId="0" borderId="35" xfId="0" applyFont="1" applyBorder="1"/>
    <xf numFmtId="0" fontId="15" fillId="0" borderId="0" xfId="0" applyFont="1" applyBorder="1" applyAlignment="1">
      <alignment vertical="center"/>
    </xf>
    <xf numFmtId="0" fontId="5" fillId="0" borderId="0" xfId="0" applyFont="1" applyBorder="1" applyAlignment="1"/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" fontId="7" fillId="0" borderId="13" xfId="0" applyNumberFormat="1" applyFont="1" applyBorder="1" applyAlignment="1">
      <alignment horizontal="center"/>
    </xf>
    <xf numFmtId="0" fontId="5" fillId="0" borderId="9" xfId="0" applyFont="1" applyBorder="1" applyAlignment="1"/>
    <xf numFmtId="4" fontId="7" fillId="0" borderId="18" xfId="0" applyNumberFormat="1" applyFont="1" applyBorder="1" applyAlignment="1">
      <alignment horizontal="center"/>
    </xf>
    <xf numFmtId="0" fontId="15" fillId="0" borderId="23" xfId="0" applyFont="1" applyBorder="1" applyAlignment="1"/>
    <xf numFmtId="0" fontId="9" fillId="0" borderId="34" xfId="0" applyFont="1" applyBorder="1" applyAlignment="1"/>
    <xf numFmtId="0" fontId="5" fillId="0" borderId="34" xfId="0" applyFont="1" applyBorder="1" applyAlignment="1"/>
    <xf numFmtId="0" fontId="12" fillId="0" borderId="34" xfId="0" applyFont="1" applyBorder="1" applyAlignment="1">
      <alignment horizontal="center"/>
    </xf>
    <xf numFmtId="0" fontId="9" fillId="0" borderId="0" xfId="0" applyFont="1" applyFill="1" applyBorder="1"/>
    <xf numFmtId="0" fontId="5" fillId="3" borderId="63" xfId="0" applyFont="1" applyFill="1" applyBorder="1"/>
    <xf numFmtId="0" fontId="5" fillId="3" borderId="43" xfId="0" applyFont="1" applyFill="1" applyBorder="1"/>
    <xf numFmtId="0" fontId="7" fillId="2" borderId="7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0" xfId="0" applyFont="1" applyFill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/>
    </xf>
    <xf numFmtId="4" fontId="7" fillId="2" borderId="22" xfId="0" applyNumberFormat="1" applyFont="1" applyFill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4" fontId="7" fillId="2" borderId="27" xfId="0" applyNumberFormat="1" applyFont="1" applyFill="1" applyBorder="1" applyAlignment="1">
      <alignment horizontal="center"/>
    </xf>
    <xf numFmtId="0" fontId="19" fillId="0" borderId="0" xfId="0" applyFont="1"/>
    <xf numFmtId="0" fontId="9" fillId="4" borderId="50" xfId="0" applyFont="1" applyFill="1" applyBorder="1" applyAlignment="1">
      <alignment horizontal="center"/>
    </xf>
    <xf numFmtId="0" fontId="28" fillId="0" borderId="14" xfId="0" quotePrefix="1" applyFont="1" applyBorder="1"/>
    <xf numFmtId="4" fontId="28" fillId="0" borderId="13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165" fontId="28" fillId="0" borderId="1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17" fontId="28" fillId="0" borderId="14" xfId="0" quotePrefix="1" applyNumberFormat="1" applyFont="1" applyBorder="1"/>
    <xf numFmtId="1" fontId="10" fillId="0" borderId="14" xfId="0" applyNumberFormat="1" applyFont="1" applyBorder="1" applyAlignment="1">
      <alignment horizontal="center"/>
    </xf>
    <xf numFmtId="4" fontId="28" fillId="0" borderId="20" xfId="0" applyNumberFormat="1" applyFont="1" applyBorder="1" applyAlignment="1">
      <alignment horizontal="center"/>
    </xf>
    <xf numFmtId="1" fontId="10" fillId="0" borderId="19" xfId="0" applyNumberFormat="1" applyFont="1" applyBorder="1" applyAlignment="1">
      <alignment horizontal="center"/>
    </xf>
    <xf numFmtId="0" fontId="15" fillId="0" borderId="0" xfId="9" applyFont="1" applyAlignment="1">
      <alignment horizontal="left" vertical="center"/>
    </xf>
    <xf numFmtId="0" fontId="5" fillId="0" borderId="0" xfId="9" applyFont="1"/>
    <xf numFmtId="0" fontId="30" fillId="0" borderId="0" xfId="9" applyBorder="1" applyAlignment="1">
      <alignment horizontal="center" vertical="center"/>
    </xf>
    <xf numFmtId="0" fontId="30" fillId="0" borderId="0" xfId="9"/>
    <xf numFmtId="0" fontId="15" fillId="0" borderId="0" xfId="9" applyFont="1" applyAlignment="1">
      <alignment horizontal="center" vertical="center"/>
    </xf>
    <xf numFmtId="0" fontId="13" fillId="0" borderId="0" xfId="9" applyFont="1" applyBorder="1" applyAlignment="1"/>
    <xf numFmtId="0" fontId="5" fillId="0" borderId="0" xfId="9" applyFont="1" applyAlignment="1"/>
    <xf numFmtId="0" fontId="12" fillId="0" borderId="0" xfId="9" applyFont="1" applyAlignment="1">
      <alignment horizontal="left"/>
    </xf>
    <xf numFmtId="0" fontId="5" fillId="0" borderId="0" xfId="9" applyFont="1" applyBorder="1"/>
    <xf numFmtId="0" fontId="30" fillId="0" borderId="0" xfId="9" applyBorder="1"/>
    <xf numFmtId="0" fontId="12" fillId="0" borderId="0" xfId="9" applyFont="1" applyBorder="1"/>
    <xf numFmtId="0" fontId="5" fillId="3" borderId="48" xfId="9" applyFont="1" applyFill="1" applyBorder="1" applyAlignment="1"/>
    <xf numFmtId="0" fontId="10" fillId="4" borderId="31" xfId="9" applyFont="1" applyFill="1" applyBorder="1" applyAlignment="1">
      <alignment horizontal="center" vertical="center" wrapText="1"/>
    </xf>
    <xf numFmtId="0" fontId="10" fillId="4" borderId="54" xfId="9" applyFont="1" applyFill="1" applyBorder="1" applyAlignment="1">
      <alignment horizontal="center" vertical="center" wrapText="1"/>
    </xf>
    <xf numFmtId="0" fontId="10" fillId="4" borderId="4" xfId="9" applyFont="1" applyFill="1" applyBorder="1" applyAlignment="1">
      <alignment horizontal="center" vertical="center" wrapText="1"/>
    </xf>
    <xf numFmtId="0" fontId="10" fillId="4" borderId="6" xfId="9" applyFont="1" applyFill="1" applyBorder="1" applyAlignment="1">
      <alignment horizontal="center" vertical="center" wrapText="1"/>
    </xf>
    <xf numFmtId="0" fontId="10" fillId="4" borderId="5" xfId="9" applyFont="1" applyFill="1" applyBorder="1" applyAlignment="1">
      <alignment horizontal="center" vertical="center" wrapText="1"/>
    </xf>
    <xf numFmtId="0" fontId="10" fillId="0" borderId="0" xfId="9" applyFont="1" applyFill="1" applyBorder="1" applyAlignment="1">
      <alignment horizontal="center" vertical="center" wrapText="1"/>
    </xf>
    <xf numFmtId="17" fontId="22" fillId="0" borderId="9" xfId="9" quotePrefix="1" applyNumberFormat="1" applyFont="1" applyFill="1" applyBorder="1"/>
    <xf numFmtId="3" fontId="10" fillId="0" borderId="0" xfId="9" applyNumberFormat="1" applyFont="1" applyBorder="1" applyAlignment="1">
      <alignment horizontal="center"/>
    </xf>
    <xf numFmtId="4" fontId="10" fillId="0" borderId="40" xfId="9" applyNumberFormat="1" applyFont="1" applyBorder="1" applyAlignment="1">
      <alignment horizontal="center"/>
    </xf>
    <xf numFmtId="3" fontId="10" fillId="0" borderId="11" xfId="9" applyNumberFormat="1" applyFont="1" applyBorder="1" applyAlignment="1">
      <alignment horizontal="center"/>
    </xf>
    <xf numFmtId="4" fontId="10" fillId="0" borderId="0" xfId="9" applyNumberFormat="1" applyFont="1" applyBorder="1" applyAlignment="1">
      <alignment horizontal="center"/>
    </xf>
    <xf numFmtId="3" fontId="10" fillId="0" borderId="9" xfId="9" applyNumberFormat="1" applyFont="1" applyBorder="1" applyAlignment="1">
      <alignment horizontal="center"/>
    </xf>
    <xf numFmtId="4" fontId="10" fillId="0" borderId="12" xfId="9" applyNumberFormat="1" applyFont="1" applyBorder="1" applyAlignment="1">
      <alignment horizontal="center"/>
    </xf>
    <xf numFmtId="4" fontId="10" fillId="0" borderId="13" xfId="9" applyNumberFormat="1" applyFont="1" applyBorder="1" applyAlignment="1">
      <alignment horizontal="center"/>
    </xf>
    <xf numFmtId="0" fontId="22" fillId="0" borderId="15" xfId="9" quotePrefix="1" applyFont="1" applyFill="1" applyBorder="1"/>
    <xf numFmtId="3" fontId="19" fillId="4" borderId="16" xfId="9" applyNumberFormat="1" applyFont="1" applyFill="1" applyBorder="1" applyAlignment="1">
      <alignment horizontal="center"/>
    </xf>
    <xf numFmtId="3" fontId="10" fillId="0" borderId="8" xfId="9" applyNumberFormat="1" applyFont="1" applyBorder="1" applyAlignment="1">
      <alignment horizontal="center"/>
    </xf>
    <xf numFmtId="3" fontId="10" fillId="0" borderId="17" xfId="9" applyNumberFormat="1" applyFont="1" applyBorder="1" applyAlignment="1">
      <alignment horizontal="center"/>
    </xf>
    <xf numFmtId="4" fontId="10" fillId="0" borderId="32" xfId="9" applyNumberFormat="1" applyFont="1" applyBorder="1" applyAlignment="1">
      <alignment horizontal="center"/>
    </xf>
    <xf numFmtId="3" fontId="10" fillId="0" borderId="15" xfId="9" applyNumberFormat="1" applyFont="1" applyBorder="1" applyAlignment="1">
      <alignment horizontal="center"/>
    </xf>
    <xf numFmtId="4" fontId="10" fillId="0" borderId="17" xfId="9" applyNumberFormat="1" applyFont="1" applyBorder="1" applyAlignment="1">
      <alignment horizontal="center"/>
    </xf>
    <xf numFmtId="4" fontId="10" fillId="0" borderId="18" xfId="9" applyNumberFormat="1" applyFont="1" applyBorder="1" applyAlignment="1">
      <alignment horizontal="center"/>
    </xf>
    <xf numFmtId="0" fontId="22" fillId="0" borderId="9" xfId="9" quotePrefix="1" applyFont="1" applyFill="1" applyBorder="1"/>
    <xf numFmtId="3" fontId="19" fillId="4" borderId="10" xfId="9" applyNumberFormat="1" applyFont="1" applyFill="1" applyBorder="1" applyAlignment="1">
      <alignment horizontal="center"/>
    </xf>
    <xf numFmtId="4" fontId="10" fillId="0" borderId="22" xfId="9" applyNumberFormat="1" applyFont="1" applyBorder="1" applyAlignment="1">
      <alignment horizontal="center"/>
    </xf>
    <xf numFmtId="3" fontId="10" fillId="0" borderId="12" xfId="9" applyNumberFormat="1" applyFont="1" applyBorder="1" applyAlignment="1">
      <alignment horizontal="center"/>
    </xf>
    <xf numFmtId="3" fontId="10" fillId="0" borderId="20" xfId="9" applyNumberFormat="1" applyFont="1" applyBorder="1" applyAlignment="1">
      <alignment horizontal="center"/>
    </xf>
    <xf numFmtId="4" fontId="10" fillId="0" borderId="21" xfId="9" applyNumberFormat="1" applyFont="1" applyBorder="1" applyAlignment="1">
      <alignment horizontal="center"/>
    </xf>
    <xf numFmtId="17" fontId="22" fillId="0" borderId="15" xfId="9" quotePrefix="1" applyNumberFormat="1" applyFont="1" applyFill="1" applyBorder="1"/>
    <xf numFmtId="3" fontId="10" fillId="0" borderId="19" xfId="9" applyNumberFormat="1" applyFont="1" applyBorder="1" applyAlignment="1">
      <alignment horizontal="center"/>
    </xf>
    <xf numFmtId="3" fontId="10" fillId="0" borderId="26" xfId="9" applyNumberFormat="1" applyFont="1" applyBorder="1" applyAlignment="1">
      <alignment horizontal="center"/>
    </xf>
    <xf numFmtId="4" fontId="10" fillId="0" borderId="25" xfId="9" applyNumberFormat="1" applyFont="1" applyBorder="1" applyAlignment="1">
      <alignment horizontal="center"/>
    </xf>
    <xf numFmtId="3" fontId="10" fillId="0" borderId="25" xfId="9" applyNumberFormat="1" applyFont="1" applyBorder="1" applyAlignment="1">
      <alignment horizontal="center"/>
    </xf>
    <xf numFmtId="3" fontId="10" fillId="0" borderId="33" xfId="9" applyNumberFormat="1" applyFont="1" applyBorder="1" applyAlignment="1">
      <alignment horizontal="center"/>
    </xf>
    <xf numFmtId="4" fontId="10" fillId="0" borderId="27" xfId="9" applyNumberFormat="1" applyFont="1" applyBorder="1" applyAlignment="1">
      <alignment horizontal="center"/>
    </xf>
    <xf numFmtId="2" fontId="10" fillId="0" borderId="35" xfId="9" applyNumberFormat="1" applyFont="1" applyBorder="1"/>
    <xf numFmtId="0" fontId="10" fillId="0" borderId="0" xfId="9" applyFont="1"/>
    <xf numFmtId="0" fontId="5" fillId="0" borderId="0" xfId="9" applyFont="1" applyBorder="1" applyAlignment="1">
      <alignment wrapText="1"/>
    </xf>
    <xf numFmtId="0" fontId="30" fillId="0" borderId="0" xfId="9" applyBorder="1" applyAlignment="1"/>
    <xf numFmtId="0" fontId="6" fillId="0" borderId="0" xfId="9" applyFont="1" applyFill="1" applyBorder="1" applyAlignment="1">
      <alignment horizontal="center" vertical="center"/>
    </xf>
    <xf numFmtId="3" fontId="10" fillId="0" borderId="36" xfId="9" applyNumberFormat="1" applyFont="1" applyBorder="1" applyAlignment="1">
      <alignment horizontal="center"/>
    </xf>
    <xf numFmtId="3" fontId="10" fillId="0" borderId="32" xfId="9" applyNumberFormat="1" applyFont="1" applyBorder="1" applyAlignment="1">
      <alignment horizontal="center"/>
    </xf>
    <xf numFmtId="0" fontId="9" fillId="0" borderId="0" xfId="9" applyFont="1"/>
    <xf numFmtId="3" fontId="19" fillId="3" borderId="10" xfId="9" quotePrefix="1" applyNumberFormat="1" applyFont="1" applyFill="1" applyBorder="1" applyAlignment="1">
      <alignment horizontal="center"/>
    </xf>
    <xf numFmtId="3" fontId="19" fillId="3" borderId="16" xfId="9" quotePrefix="1" applyNumberFormat="1" applyFont="1" applyFill="1" applyBorder="1" applyAlignment="1">
      <alignment horizontal="center"/>
    </xf>
    <xf numFmtId="3" fontId="19" fillId="3" borderId="24" xfId="9" applyNumberFormat="1" applyFont="1" applyFill="1" applyBorder="1" applyAlignment="1">
      <alignment horizontal="center"/>
    </xf>
    <xf numFmtId="0" fontId="30" fillId="0" borderId="0" xfId="9" applyAlignment="1">
      <alignment wrapText="1"/>
    </xf>
    <xf numFmtId="0" fontId="15" fillId="0" borderId="0" xfId="0" applyFont="1" applyAlignment="1"/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/>
    <xf numFmtId="0" fontId="28" fillId="4" borderId="47" xfId="0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46" xfId="0" applyFont="1" applyFill="1" applyBorder="1" applyAlignment="1">
      <alignment horizontal="fill" vertical="justify"/>
    </xf>
    <xf numFmtId="0" fontId="28" fillId="4" borderId="14" xfId="0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0" fillId="4" borderId="0" xfId="0" applyFont="1" applyFill="1" applyBorder="1"/>
    <xf numFmtId="0" fontId="10" fillId="4" borderId="22" xfId="0" applyFont="1" applyFill="1" applyBorder="1" applyAlignment="1">
      <alignment horizontal="fill" vertical="justify"/>
    </xf>
    <xf numFmtId="0" fontId="5" fillId="4" borderId="19" xfId="0" applyFont="1" applyFill="1" applyBorder="1" applyAlignment="1">
      <alignment horizontal="center"/>
    </xf>
    <xf numFmtId="0" fontId="21" fillId="4" borderId="17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fill" vertical="justify"/>
    </xf>
    <xf numFmtId="166" fontId="10" fillId="0" borderId="12" xfId="0" applyNumberFormat="1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166" fontId="10" fillId="0" borderId="17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0" borderId="36" xfId="0" applyNumberFormat="1" applyFont="1" applyBorder="1" applyAlignment="1">
      <alignment horizontal="center"/>
    </xf>
    <xf numFmtId="3" fontId="5" fillId="0" borderId="0" xfId="0" applyNumberFormat="1" applyFont="1" applyBorder="1"/>
    <xf numFmtId="166" fontId="10" fillId="0" borderId="32" xfId="0" applyNumberFormat="1" applyFont="1" applyBorder="1" applyAlignment="1">
      <alignment horizontal="center"/>
    </xf>
    <xf numFmtId="3" fontId="32" fillId="0" borderId="0" xfId="0" applyNumberFormat="1" applyFont="1" applyBorder="1"/>
    <xf numFmtId="166" fontId="10" fillId="0" borderId="18" xfId="0" applyNumberFormat="1" applyFont="1" applyBorder="1" applyAlignment="1">
      <alignment horizontal="center"/>
    </xf>
    <xf numFmtId="166" fontId="10" fillId="0" borderId="40" xfId="0" applyNumberFormat="1" applyFont="1" applyBorder="1" applyAlignment="1">
      <alignment horizontal="center"/>
    </xf>
    <xf numFmtId="0" fontId="10" fillId="4" borderId="1" xfId="0" applyFont="1" applyFill="1" applyBorder="1" applyAlignment="1">
      <alignment horizontal="fill" vertical="justify"/>
    </xf>
    <xf numFmtId="0" fontId="10" fillId="4" borderId="32" xfId="0" applyFont="1" applyFill="1" applyBorder="1" applyAlignment="1">
      <alignment horizontal="fill" vertical="justify"/>
    </xf>
    <xf numFmtId="166" fontId="10" fillId="0" borderId="0" xfId="0" applyNumberFormat="1" applyFont="1" applyBorder="1" applyAlignment="1">
      <alignment horizontal="center"/>
    </xf>
    <xf numFmtId="166" fontId="10" fillId="0" borderId="8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5" fillId="3" borderId="31" xfId="0" applyFont="1" applyFill="1" applyBorder="1"/>
    <xf numFmtId="3" fontId="10" fillId="0" borderId="0" xfId="0" applyNumberFormat="1" applyFont="1" applyFill="1" applyBorder="1" applyAlignment="1">
      <alignment horizontal="center"/>
    </xf>
    <xf numFmtId="4" fontId="10" fillId="0" borderId="12" xfId="0" applyNumberFormat="1" applyFont="1" applyFill="1" applyBorder="1" applyAlignment="1">
      <alignment horizontal="center"/>
    </xf>
    <xf numFmtId="0" fontId="5" fillId="2" borderId="45" xfId="0" applyFont="1" applyFill="1" applyBorder="1"/>
    <xf numFmtId="0" fontId="6" fillId="2" borderId="45" xfId="0" applyFont="1" applyFill="1" applyBorder="1"/>
    <xf numFmtId="0" fontId="5" fillId="2" borderId="37" xfId="0" applyFont="1" applyFill="1" applyBorder="1"/>
    <xf numFmtId="0" fontId="5" fillId="3" borderId="54" xfId="0" applyFont="1" applyFill="1" applyBorder="1"/>
    <xf numFmtId="0" fontId="10" fillId="4" borderId="51" xfId="0" applyFont="1" applyFill="1" applyBorder="1" applyAlignment="1">
      <alignment horizontal="center"/>
    </xf>
    <xf numFmtId="0" fontId="5" fillId="2" borderId="45" xfId="0" applyFont="1" applyFill="1" applyBorder="1" applyAlignment="1">
      <alignment vertical="center"/>
    </xf>
    <xf numFmtId="0" fontId="7" fillId="3" borderId="63" xfId="0" applyFont="1" applyFill="1" applyBorder="1" applyAlignment="1">
      <alignment horizontal="center"/>
    </xf>
    <xf numFmtId="0" fontId="5" fillId="3" borderId="54" xfId="0" applyFont="1" applyFill="1" applyBorder="1" applyAlignment="1"/>
    <xf numFmtId="0" fontId="5" fillId="3" borderId="31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28" fillId="0" borderId="14" xfId="0" applyFont="1" applyBorder="1"/>
    <xf numFmtId="2" fontId="10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28" fillId="0" borderId="36" xfId="0" quotePrefix="1" applyFont="1" applyBorder="1"/>
    <xf numFmtId="0" fontId="0" fillId="0" borderId="36" xfId="0" applyBorder="1"/>
    <xf numFmtId="4" fontId="5" fillId="0" borderId="0" xfId="0" applyNumberFormat="1" applyFont="1"/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0" fillId="4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28" fillId="0" borderId="28" xfId="0" quotePrefix="1" applyFont="1" applyFill="1" applyBorder="1" applyAlignment="1">
      <alignment horizontal="left"/>
    </xf>
    <xf numFmtId="0" fontId="28" fillId="0" borderId="65" xfId="0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3" fontId="10" fillId="0" borderId="9" xfId="0" applyNumberFormat="1" applyFont="1" applyFill="1" applyBorder="1" applyAlignment="1">
      <alignment horizontal="center"/>
    </xf>
    <xf numFmtId="164" fontId="10" fillId="0" borderId="13" xfId="0" applyNumberFormat="1" applyFont="1" applyFill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9" xfId="0" quotePrefix="1" applyFont="1" applyBorder="1" applyAlignment="1">
      <alignment horizontal="left"/>
    </xf>
    <xf numFmtId="3" fontId="10" fillId="0" borderId="15" xfId="0" applyNumberFormat="1" applyFont="1" applyFill="1" applyBorder="1" applyAlignment="1">
      <alignment horizontal="center"/>
    </xf>
    <xf numFmtId="0" fontId="21" fillId="0" borderId="23" xfId="0" applyFont="1" applyBorder="1" applyAlignment="1">
      <alignment horizontal="left"/>
    </xf>
    <xf numFmtId="0" fontId="28" fillId="0" borderId="35" xfId="0" applyFont="1" applyBorder="1" applyAlignment="1">
      <alignment horizontal="center"/>
    </xf>
    <xf numFmtId="164" fontId="19" fillId="0" borderId="35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164" fontId="19" fillId="0" borderId="35" xfId="0" applyNumberFormat="1" applyFont="1" applyFill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164" fontId="10" fillId="0" borderId="65" xfId="0" applyNumberFormat="1" applyFont="1" applyBorder="1" applyAlignment="1">
      <alignment horizontal="center"/>
    </xf>
    <xf numFmtId="3" fontId="10" fillId="0" borderId="28" xfId="0" applyNumberFormat="1" applyFont="1" applyBorder="1" applyAlignment="1">
      <alignment horizontal="center"/>
    </xf>
    <xf numFmtId="3" fontId="10" fillId="0" borderId="28" xfId="0" applyNumberFormat="1" applyFont="1" applyFill="1" applyBorder="1" applyAlignment="1">
      <alignment horizontal="center"/>
    </xf>
    <xf numFmtId="164" fontId="10" fillId="0" borderId="65" xfId="0" applyNumberFormat="1" applyFont="1" applyFill="1" applyBorder="1" applyAlignment="1">
      <alignment horizontal="center"/>
    </xf>
    <xf numFmtId="0" fontId="28" fillId="0" borderId="28" xfId="0" quotePrefix="1" applyFont="1" applyBorder="1"/>
    <xf numFmtId="0" fontId="28" fillId="0" borderId="65" xfId="0" applyFont="1" applyBorder="1" applyAlignment="1">
      <alignment horizontal="center"/>
    </xf>
    <xf numFmtId="0" fontId="27" fillId="0" borderId="0" xfId="0" applyFont="1"/>
    <xf numFmtId="0" fontId="28" fillId="0" borderId="9" xfId="0" quotePrefix="1" applyFont="1" applyFill="1" applyBorder="1" applyAlignment="1">
      <alignment horizontal="left"/>
    </xf>
    <xf numFmtId="164" fontId="10" fillId="0" borderId="36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0" fillId="0" borderId="17" xfId="0" applyNumberFormat="1" applyFont="1" applyBorder="1" applyAlignment="1">
      <alignment horizontal="center"/>
    </xf>
    <xf numFmtId="0" fontId="5" fillId="0" borderId="20" xfId="0" applyFont="1" applyBorder="1"/>
    <xf numFmtId="164" fontId="10" fillId="0" borderId="44" xfId="0" applyNumberFormat="1" applyFont="1" applyBorder="1" applyAlignment="1">
      <alignment horizontal="center"/>
    </xf>
    <xf numFmtId="164" fontId="10" fillId="0" borderId="68" xfId="0" applyNumberFormat="1" applyFont="1" applyBorder="1" applyAlignment="1">
      <alignment horizontal="center"/>
    </xf>
    <xf numFmtId="164" fontId="10" fillId="0" borderId="43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" fontId="5" fillId="0" borderId="0" xfId="0" applyNumberFormat="1" applyFont="1" applyBorder="1"/>
    <xf numFmtId="0" fontId="25" fillId="2" borderId="45" xfId="0" applyFont="1" applyFill="1" applyBorder="1"/>
    <xf numFmtId="0" fontId="25" fillId="2" borderId="37" xfId="0" applyFont="1" applyFill="1" applyBorder="1"/>
    <xf numFmtId="0" fontId="0" fillId="2" borderId="45" xfId="0" applyFill="1" applyBorder="1"/>
    <xf numFmtId="0" fontId="0" fillId="2" borderId="37" xfId="0" applyFill="1" applyBorder="1"/>
    <xf numFmtId="0" fontId="14" fillId="0" borderId="0" xfId="3" applyFill="1" applyBorder="1" applyAlignment="1" applyProtection="1"/>
    <xf numFmtId="0" fontId="14" fillId="0" borderId="0" xfId="3" applyAlignment="1" applyProtection="1">
      <alignment horizontal="center" vertical="center"/>
    </xf>
    <xf numFmtId="0" fontId="14" fillId="0" borderId="0" xfId="3" applyAlignment="1" applyProtection="1"/>
    <xf numFmtId="0" fontId="14" fillId="0" borderId="0" xfId="3" applyFont="1" applyFill="1" applyBorder="1" applyAlignment="1" applyProtection="1"/>
    <xf numFmtId="0" fontId="5" fillId="0" borderId="0" xfId="0" applyFont="1" applyBorder="1" applyAlignment="1">
      <alignment vertical="center"/>
    </xf>
    <xf numFmtId="0" fontId="28" fillId="0" borderId="42" xfId="0" quotePrefix="1" applyFont="1" applyBorder="1"/>
    <xf numFmtId="3" fontId="19" fillId="3" borderId="16" xfId="9" applyNumberFormat="1" applyFont="1" applyFill="1" applyBorder="1" applyAlignment="1">
      <alignment horizontal="center"/>
    </xf>
    <xf numFmtId="3" fontId="30" fillId="0" borderId="0" xfId="9" applyNumberFormat="1"/>
    <xf numFmtId="3" fontId="13" fillId="0" borderId="0" xfId="9" applyNumberFormat="1" applyFont="1" applyBorder="1" applyAlignment="1"/>
    <xf numFmtId="4" fontId="10" fillId="4" borderId="32" xfId="0" applyNumberFormat="1" applyFont="1" applyFill="1" applyBorder="1" applyAlignment="1">
      <alignment horizontal="center"/>
    </xf>
    <xf numFmtId="3" fontId="5" fillId="0" borderId="0" xfId="0" applyNumberFormat="1" applyFont="1"/>
    <xf numFmtId="4" fontId="10" fillId="0" borderId="40" xfId="0" applyNumberFormat="1" applyFont="1" applyBorder="1"/>
    <xf numFmtId="1" fontId="10" fillId="0" borderId="22" xfId="0" applyNumberFormat="1" applyFont="1" applyFill="1" applyBorder="1" applyAlignment="1">
      <alignment horizontal="center"/>
    </xf>
    <xf numFmtId="0" fontId="23" fillId="4" borderId="57" xfId="0" applyFont="1" applyFill="1" applyBorder="1" applyAlignment="1">
      <alignment horizontal="center" vertical="justify"/>
    </xf>
    <xf numFmtId="0" fontId="23" fillId="4" borderId="5" xfId="0" applyFont="1" applyFill="1" applyBorder="1" applyAlignment="1">
      <alignment horizontal="center" vertical="justify"/>
    </xf>
    <xf numFmtId="3" fontId="10" fillId="0" borderId="0" xfId="0" applyNumberFormat="1" applyFont="1"/>
    <xf numFmtId="0" fontId="5" fillId="0" borderId="9" xfId="0" applyFont="1" applyBorder="1"/>
    <xf numFmtId="164" fontId="5" fillId="0" borderId="0" xfId="0" applyNumberFormat="1" applyFont="1"/>
    <xf numFmtId="0" fontId="6" fillId="5" borderId="35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/>
    </xf>
    <xf numFmtId="3" fontId="19" fillId="0" borderId="9" xfId="0" applyNumberFormat="1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/>
    </xf>
    <xf numFmtId="0" fontId="22" fillId="0" borderId="10" xfId="0" quotePrefix="1" applyFont="1" applyFill="1" applyBorder="1"/>
    <xf numFmtId="0" fontId="19" fillId="4" borderId="47" xfId="0" applyFont="1" applyFill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0" fontId="12" fillId="0" borderId="0" xfId="9" applyFont="1" applyAlignment="1">
      <alignment horizontal="center"/>
    </xf>
    <xf numFmtId="0" fontId="10" fillId="0" borderId="0" xfId="9" applyFont="1" applyAlignment="1">
      <alignment horizontal="left"/>
    </xf>
    <xf numFmtId="0" fontId="5" fillId="0" borderId="0" xfId="9" applyFont="1" applyAlignment="1">
      <alignment horizontal="center"/>
    </xf>
    <xf numFmtId="0" fontId="19" fillId="4" borderId="7" xfId="9" applyFont="1" applyFill="1" applyBorder="1" applyAlignment="1">
      <alignment horizontal="center" vertical="center" wrapText="1"/>
    </xf>
    <xf numFmtId="3" fontId="10" fillId="0" borderId="2" xfId="9" applyNumberFormat="1" applyFont="1" applyBorder="1" applyAlignment="1">
      <alignment horizontal="center"/>
    </xf>
    <xf numFmtId="3" fontId="10" fillId="0" borderId="3" xfId="9" applyNumberFormat="1" applyFont="1" applyBorder="1" applyAlignment="1">
      <alignment horizontal="center"/>
    </xf>
    <xf numFmtId="4" fontId="10" fillId="0" borderId="46" xfId="9" applyNumberFormat="1" applyFont="1" applyBorder="1" applyAlignment="1">
      <alignment horizontal="center"/>
    </xf>
    <xf numFmtId="4" fontId="10" fillId="0" borderId="35" xfId="9" applyNumberFormat="1" applyFont="1" applyBorder="1" applyAlignment="1">
      <alignment horizontal="center"/>
    </xf>
    <xf numFmtId="0" fontId="5" fillId="0" borderId="0" xfId="9" applyFont="1" applyFill="1" applyBorder="1"/>
    <xf numFmtId="17" fontId="28" fillId="0" borderId="15" xfId="9" quotePrefix="1" applyNumberFormat="1" applyFont="1" applyFill="1" applyBorder="1" applyAlignment="1">
      <alignment horizontal="center"/>
    </xf>
    <xf numFmtId="17" fontId="28" fillId="0" borderId="69" xfId="9" quotePrefix="1" applyNumberFormat="1" applyFont="1" applyFill="1" applyBorder="1" applyAlignment="1">
      <alignment horizontal="center"/>
    </xf>
    <xf numFmtId="17" fontId="28" fillId="0" borderId="30" xfId="9" quotePrefix="1" applyNumberFormat="1" applyFont="1" applyFill="1" applyBorder="1" applyAlignment="1">
      <alignment horizontal="center"/>
    </xf>
    <xf numFmtId="0" fontId="10" fillId="0" borderId="15" xfId="9" quotePrefix="1" applyFont="1" applyFill="1" applyBorder="1" applyAlignment="1">
      <alignment horizontal="center"/>
    </xf>
    <xf numFmtId="17" fontId="10" fillId="0" borderId="15" xfId="9" quotePrefix="1" applyNumberFormat="1" applyFont="1" applyFill="1" applyBorder="1" applyAlignment="1">
      <alignment horizontal="center"/>
    </xf>
    <xf numFmtId="17" fontId="28" fillId="0" borderId="62" xfId="9" quotePrefix="1" applyNumberFormat="1" applyFont="1" applyFill="1" applyBorder="1" applyAlignment="1">
      <alignment horizontal="center"/>
    </xf>
    <xf numFmtId="0" fontId="10" fillId="3" borderId="15" xfId="9" quotePrefix="1" applyFont="1" applyFill="1" applyBorder="1" applyAlignment="1">
      <alignment horizontal="center"/>
    </xf>
    <xf numFmtId="17" fontId="10" fillId="3" borderId="15" xfId="9" quotePrefix="1" applyNumberFormat="1" applyFont="1" applyFill="1" applyBorder="1" applyAlignment="1">
      <alignment horizontal="center"/>
    </xf>
    <xf numFmtId="17" fontId="28" fillId="3" borderId="30" xfId="9" quotePrefix="1" applyNumberFormat="1" applyFont="1" applyFill="1" applyBorder="1" applyAlignment="1">
      <alignment horizontal="center"/>
    </xf>
    <xf numFmtId="17" fontId="28" fillId="3" borderId="69" xfId="9" quotePrefix="1" applyNumberFormat="1" applyFont="1" applyFill="1" applyBorder="1" applyAlignment="1">
      <alignment horizontal="center"/>
    </xf>
    <xf numFmtId="17" fontId="28" fillId="3" borderId="6" xfId="9" quotePrefix="1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/>
    </xf>
    <xf numFmtId="0" fontId="6" fillId="3" borderId="48" xfId="9" applyFont="1" applyFill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/>
    </xf>
    <xf numFmtId="3" fontId="5" fillId="0" borderId="38" xfId="0" applyNumberFormat="1" applyFont="1" applyBorder="1" applyAlignment="1">
      <alignment horizontal="center"/>
    </xf>
    <xf numFmtId="3" fontId="5" fillId="0" borderId="38" xfId="0" applyNumberFormat="1" applyFont="1" applyFill="1" applyBorder="1" applyAlignment="1">
      <alignment horizontal="center"/>
    </xf>
    <xf numFmtId="0" fontId="19" fillId="3" borderId="7" xfId="9" applyFont="1" applyFill="1" applyBorder="1" applyAlignment="1">
      <alignment horizontal="center" vertical="center" wrapText="1"/>
    </xf>
    <xf numFmtId="0" fontId="10" fillId="4" borderId="49" xfId="9" applyFont="1" applyFill="1" applyBorder="1" applyAlignment="1">
      <alignment horizontal="center" vertical="center" wrapText="1"/>
    </xf>
    <xf numFmtId="0" fontId="10" fillId="4" borderId="70" xfId="9" applyFont="1" applyFill="1" applyBorder="1" applyAlignment="1">
      <alignment horizontal="center" vertical="center" wrapText="1"/>
    </xf>
    <xf numFmtId="0" fontId="10" fillId="4" borderId="66" xfId="9" applyFont="1" applyFill="1" applyBorder="1" applyAlignment="1">
      <alignment horizontal="center" vertical="center" wrapText="1"/>
    </xf>
    <xf numFmtId="0" fontId="10" fillId="4" borderId="48" xfId="9" applyFont="1" applyFill="1" applyBorder="1" applyAlignment="1">
      <alignment horizontal="center" vertical="center" wrapText="1"/>
    </xf>
    <xf numFmtId="0" fontId="10" fillId="4" borderId="50" xfId="9" applyFont="1" applyFill="1" applyBorder="1" applyAlignment="1">
      <alignment horizontal="center" vertical="center" wrapText="1"/>
    </xf>
    <xf numFmtId="0" fontId="19" fillId="4" borderId="48" xfId="9" applyFont="1" applyFill="1" applyBorder="1" applyAlignment="1">
      <alignment horizontal="center" vertical="center" wrapText="1"/>
    </xf>
    <xf numFmtId="0" fontId="21" fillId="3" borderId="7" xfId="9" applyFont="1" applyFill="1" applyBorder="1" applyAlignment="1">
      <alignment horizontal="center" vertical="center" wrapText="1"/>
    </xf>
    <xf numFmtId="0" fontId="28" fillId="4" borderId="61" xfId="9" applyFont="1" applyFill="1" applyBorder="1" applyAlignment="1">
      <alignment horizontal="center" vertical="center" wrapText="1"/>
    </xf>
    <xf numFmtId="0" fontId="21" fillId="4" borderId="7" xfId="9" applyFont="1" applyFill="1" applyBorder="1" applyAlignment="1">
      <alignment horizontal="center" vertical="center" wrapText="1"/>
    </xf>
    <xf numFmtId="0" fontId="7" fillId="4" borderId="61" xfId="9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 vertical="center" wrapText="1"/>
    </xf>
    <xf numFmtId="0" fontId="10" fillId="4" borderId="65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horizontal="left"/>
    </xf>
    <xf numFmtId="0" fontId="10" fillId="4" borderId="43" xfId="0" applyFont="1" applyFill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4" fontId="19" fillId="4" borderId="55" xfId="0" applyNumberFormat="1" applyFont="1" applyFill="1" applyBorder="1" applyAlignment="1">
      <alignment horizontal="center"/>
    </xf>
    <xf numFmtId="0" fontId="19" fillId="3" borderId="49" xfId="0" applyFont="1" applyFill="1" applyBorder="1" applyAlignment="1">
      <alignment horizontal="center" vertical="center"/>
    </xf>
    <xf numFmtId="0" fontId="19" fillId="3" borderId="49" xfId="0" applyFont="1" applyFill="1" applyBorder="1" applyAlignment="1">
      <alignment vertical="center"/>
    </xf>
    <xf numFmtId="0" fontId="19" fillId="3" borderId="50" xfId="0" applyFont="1" applyFill="1" applyBorder="1" applyAlignment="1">
      <alignment horizontal="left" vertical="center"/>
    </xf>
    <xf numFmtId="2" fontId="0" fillId="0" borderId="0" xfId="0" applyNumberFormat="1"/>
    <xf numFmtId="4" fontId="10" fillId="0" borderId="12" xfId="0" applyNumberFormat="1" applyFont="1" applyBorder="1"/>
    <xf numFmtId="0" fontId="9" fillId="0" borderId="28" xfId="0" applyFont="1" applyBorder="1"/>
    <xf numFmtId="0" fontId="27" fillId="0" borderId="65" xfId="0" applyFont="1" applyFill="1" applyBorder="1"/>
    <xf numFmtId="0" fontId="27" fillId="0" borderId="13" xfId="0" applyFont="1" applyFill="1" applyBorder="1"/>
    <xf numFmtId="0" fontId="15" fillId="0" borderId="9" xfId="0" applyFont="1" applyFill="1" applyBorder="1"/>
    <xf numFmtId="0" fontId="15" fillId="0" borderId="0" xfId="0" applyFont="1" applyFill="1" applyBorder="1"/>
    <xf numFmtId="0" fontId="27" fillId="0" borderId="9" xfId="0" applyFont="1" applyFill="1" applyBorder="1"/>
    <xf numFmtId="0" fontId="27" fillId="0" borderId="0" xfId="0" applyFont="1" applyFill="1" applyBorder="1"/>
    <xf numFmtId="0" fontId="15" fillId="0" borderId="23" xfId="0" applyFont="1" applyFill="1" applyBorder="1" applyAlignment="1">
      <alignment horizontal="right"/>
    </xf>
    <xf numFmtId="0" fontId="15" fillId="0" borderId="34" xfId="0" applyFont="1" applyFill="1" applyBorder="1" applyAlignment="1">
      <alignment horizontal="right"/>
    </xf>
    <xf numFmtId="0" fontId="17" fillId="0" borderId="35" xfId="0" applyFont="1" applyFill="1" applyBorder="1"/>
    <xf numFmtId="0" fontId="12" fillId="0" borderId="15" xfId="0" applyFont="1" applyFill="1" applyBorder="1"/>
    <xf numFmtId="0" fontId="15" fillId="0" borderId="15" xfId="0" applyFont="1" applyFill="1" applyBorder="1"/>
    <xf numFmtId="0" fontId="15" fillId="0" borderId="15" xfId="0" applyFont="1" applyFill="1" applyBorder="1" applyAlignment="1">
      <alignment horizontal="right"/>
    </xf>
    <xf numFmtId="0" fontId="17" fillId="0" borderId="15" xfId="0" applyFont="1" applyFill="1" applyBorder="1"/>
    <xf numFmtId="0" fontId="5" fillId="0" borderId="0" xfId="0" applyFont="1" applyFill="1" applyAlignment="1"/>
    <xf numFmtId="1" fontId="0" fillId="0" borderId="0" xfId="0" applyNumberFormat="1"/>
    <xf numFmtId="0" fontId="18" fillId="4" borderId="59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left" vertical="center"/>
    </xf>
    <xf numFmtId="2" fontId="10" fillId="0" borderId="34" xfId="0" applyNumberFormat="1" applyFont="1" applyBorder="1" applyAlignment="1">
      <alignment horizontal="center"/>
    </xf>
    <xf numFmtId="3" fontId="12" fillId="0" borderId="0" xfId="0" applyNumberFormat="1" applyFont="1"/>
    <xf numFmtId="17" fontId="28" fillId="0" borderId="71" xfId="9" quotePrefix="1" applyNumberFormat="1" applyFont="1" applyFill="1" applyBorder="1" applyAlignment="1">
      <alignment horizontal="center"/>
    </xf>
    <xf numFmtId="3" fontId="5" fillId="0" borderId="0" xfId="9" applyNumberFormat="1" applyFont="1"/>
    <xf numFmtId="0" fontId="5" fillId="3" borderId="62" xfId="0" applyFont="1" applyFill="1" applyBorder="1" applyAlignment="1">
      <alignment horizontal="left"/>
    </xf>
    <xf numFmtId="0" fontId="5" fillId="4" borderId="16" xfId="0" applyFont="1" applyFill="1" applyBorder="1" applyAlignment="1">
      <alignment horizontal="center"/>
    </xf>
    <xf numFmtId="17" fontId="28" fillId="0" borderId="10" xfId="0" quotePrefix="1" applyNumberFormat="1" applyFont="1" applyBorder="1"/>
    <xf numFmtId="0" fontId="28" fillId="0" borderId="10" xfId="0" quotePrefix="1" applyFont="1" applyBorder="1"/>
    <xf numFmtId="0" fontId="28" fillId="0" borderId="16" xfId="0" quotePrefix="1" applyFont="1" applyBorder="1"/>
    <xf numFmtId="0" fontId="28" fillId="0" borderId="72" xfId="0" quotePrefix="1" applyFont="1" applyBorder="1"/>
    <xf numFmtId="0" fontId="0" fillId="0" borderId="0" xfId="0" applyAlignment="1">
      <alignment horizontal="center"/>
    </xf>
    <xf numFmtId="0" fontId="7" fillId="0" borderId="0" xfId="0" applyFont="1" applyBorder="1"/>
    <xf numFmtId="164" fontId="5" fillId="0" borderId="36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22" xfId="0" quotePrefix="1" applyNumberFormat="1" applyFont="1" applyBorder="1" applyAlignment="1">
      <alignment horizontal="center"/>
    </xf>
    <xf numFmtId="164" fontId="5" fillId="0" borderId="17" xfId="0" applyNumberFormat="1" applyFont="1" applyBorder="1" applyAlignment="1">
      <alignment horizontal="center"/>
    </xf>
    <xf numFmtId="164" fontId="5" fillId="0" borderId="21" xfId="0" quotePrefix="1" applyNumberFormat="1" applyFont="1" applyBorder="1" applyAlignment="1">
      <alignment horizontal="center"/>
    </xf>
    <xf numFmtId="164" fontId="5" fillId="0" borderId="13" xfId="0" quotePrefix="1" applyNumberFormat="1" applyFont="1" applyBorder="1" applyAlignment="1">
      <alignment horizontal="center"/>
    </xf>
    <xf numFmtId="4" fontId="5" fillId="0" borderId="12" xfId="0" applyNumberFormat="1" applyFont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17" fillId="0" borderId="0" xfId="0" applyFont="1"/>
    <xf numFmtId="169" fontId="5" fillId="0" borderId="0" xfId="0" applyNumberFormat="1" applyFont="1" applyBorder="1" applyAlignment="1">
      <alignment horizontal="center"/>
    </xf>
    <xf numFmtId="0" fontId="28" fillId="0" borderId="0" xfId="0" applyFont="1"/>
    <xf numFmtId="0" fontId="12" fillId="6" borderId="59" xfId="0" applyFont="1" applyFill="1" applyBorder="1" applyAlignment="1">
      <alignment horizontal="center" vertical="center"/>
    </xf>
    <xf numFmtId="0" fontId="12" fillId="6" borderId="70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/>
    </xf>
    <xf numFmtId="0" fontId="12" fillId="6" borderId="49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/>
    </xf>
    <xf numFmtId="0" fontId="12" fillId="6" borderId="61" xfId="0" applyFont="1" applyFill="1" applyBorder="1" applyAlignment="1">
      <alignment horizontal="center" vertical="center" wrapText="1"/>
    </xf>
    <xf numFmtId="0" fontId="21" fillId="0" borderId="69" xfId="0" applyFont="1" applyBorder="1" applyAlignment="1">
      <alignment horizontal="left"/>
    </xf>
    <xf numFmtId="0" fontId="18" fillId="2" borderId="59" xfId="0" applyFont="1" applyFill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/>
    </xf>
    <xf numFmtId="0" fontId="18" fillId="2" borderId="63" xfId="0" applyFont="1" applyFill="1" applyBorder="1" applyAlignment="1">
      <alignment horizontal="center" vertical="center"/>
    </xf>
    <xf numFmtId="4" fontId="10" fillId="0" borderId="0" xfId="0" applyNumberFormat="1" applyFont="1" applyBorder="1"/>
    <xf numFmtId="0" fontId="28" fillId="0" borderId="63" xfId="0" quotePrefix="1" applyFont="1" applyBorder="1"/>
    <xf numFmtId="1" fontId="10" fillId="0" borderId="9" xfId="0" applyNumberFormat="1" applyFont="1" applyBorder="1" applyAlignment="1">
      <alignment horizontal="center"/>
    </xf>
    <xf numFmtId="169" fontId="10" fillId="0" borderId="67" xfId="0" applyNumberFormat="1" applyFont="1" applyBorder="1" applyAlignment="1">
      <alignment horizontal="center"/>
    </xf>
    <xf numFmtId="169" fontId="10" fillId="0" borderId="58" xfId="0" applyNumberFormat="1" applyFont="1" applyBorder="1" applyAlignment="1">
      <alignment horizontal="center"/>
    </xf>
    <xf numFmtId="169" fontId="10" fillId="0" borderId="12" xfId="0" applyNumberFormat="1" applyFont="1" applyBorder="1" applyAlignment="1">
      <alignment horizontal="center"/>
    </xf>
    <xf numFmtId="169" fontId="10" fillId="0" borderId="0" xfId="0" applyNumberFormat="1" applyFont="1" applyBorder="1" applyAlignment="1">
      <alignment horizontal="center"/>
    </xf>
    <xf numFmtId="169" fontId="10" fillId="0" borderId="22" xfId="0" applyNumberFormat="1" applyFont="1" applyBorder="1" applyAlignment="1">
      <alignment horizontal="center"/>
    </xf>
    <xf numFmtId="169" fontId="10" fillId="0" borderId="17" xfId="0" applyNumberFormat="1" applyFont="1" applyBorder="1" applyAlignment="1">
      <alignment horizontal="center"/>
    </xf>
    <xf numFmtId="169" fontId="10" fillId="0" borderId="21" xfId="0" applyNumberFormat="1" applyFont="1" applyBorder="1" applyAlignment="1">
      <alignment horizontal="center"/>
    </xf>
    <xf numFmtId="169" fontId="19" fillId="0" borderId="73" xfId="0" applyNumberFormat="1" applyFont="1" applyBorder="1" applyAlignment="1">
      <alignment horizontal="center"/>
    </xf>
    <xf numFmtId="169" fontId="19" fillId="0" borderId="74" xfId="0" applyNumberFormat="1" applyFont="1" applyBorder="1" applyAlignment="1">
      <alignment horizontal="center"/>
    </xf>
    <xf numFmtId="169" fontId="19" fillId="0" borderId="75" xfId="0" applyNumberFormat="1" applyFont="1" applyBorder="1" applyAlignment="1">
      <alignment horizontal="center"/>
    </xf>
    <xf numFmtId="4" fontId="10" fillId="0" borderId="67" xfId="0" applyNumberFormat="1" applyFont="1" applyBorder="1" applyAlignment="1">
      <alignment horizontal="center"/>
    </xf>
    <xf numFmtId="4" fontId="10" fillId="0" borderId="43" xfId="0" applyNumberFormat="1" applyFont="1" applyBorder="1" applyAlignment="1">
      <alignment horizontal="center"/>
    </xf>
    <xf numFmtId="4" fontId="10" fillId="0" borderId="58" xfId="0" applyNumberFormat="1" applyFont="1" applyBorder="1" applyAlignment="1">
      <alignment horizontal="center"/>
    </xf>
    <xf numFmtId="4" fontId="19" fillId="0" borderId="73" xfId="0" applyNumberFormat="1" applyFont="1" applyBorder="1" applyAlignment="1">
      <alignment horizontal="center"/>
    </xf>
    <xf numFmtId="4" fontId="19" fillId="0" borderId="74" xfId="0" applyNumberFormat="1" applyFont="1" applyBorder="1" applyAlignment="1">
      <alignment horizontal="center"/>
    </xf>
    <xf numFmtId="4" fontId="19" fillId="0" borderId="75" xfId="0" applyNumberFormat="1" applyFont="1" applyBorder="1" applyAlignment="1">
      <alignment horizontal="center"/>
    </xf>
    <xf numFmtId="4" fontId="10" fillId="0" borderId="65" xfId="0" applyNumberFormat="1" applyFont="1" applyBorder="1" applyAlignment="1">
      <alignment horizontal="center"/>
    </xf>
    <xf numFmtId="4" fontId="19" fillId="0" borderId="76" xfId="0" applyNumberFormat="1" applyFont="1" applyBorder="1" applyAlignment="1">
      <alignment horizontal="center"/>
    </xf>
    <xf numFmtId="169" fontId="10" fillId="0" borderId="13" xfId="0" applyNumberFormat="1" applyFont="1" applyBorder="1" applyAlignment="1">
      <alignment horizontal="center"/>
    </xf>
    <xf numFmtId="169" fontId="19" fillId="0" borderId="76" xfId="0" applyNumberFormat="1" applyFont="1" applyBorder="1" applyAlignment="1">
      <alignment horizontal="center"/>
    </xf>
    <xf numFmtId="169" fontId="10" fillId="0" borderId="36" xfId="0" applyNumberFormat="1" applyFont="1" applyBorder="1" applyAlignment="1">
      <alignment horizontal="center"/>
    </xf>
    <xf numFmtId="169" fontId="10" fillId="0" borderId="32" xfId="0" applyNumberFormat="1" applyFont="1" applyBorder="1" applyAlignment="1">
      <alignment horizontal="center"/>
    </xf>
    <xf numFmtId="169" fontId="19" fillId="0" borderId="77" xfId="0" applyNumberFormat="1" applyFont="1" applyBorder="1" applyAlignment="1">
      <alignment horizontal="center"/>
    </xf>
    <xf numFmtId="169" fontId="19" fillId="0" borderId="78" xfId="0" applyNumberFormat="1" applyFont="1" applyBorder="1" applyAlignment="1">
      <alignment horizontal="center"/>
    </xf>
    <xf numFmtId="17" fontId="22" fillId="0" borderId="16" xfId="9" quotePrefix="1" applyNumberFormat="1" applyFont="1" applyFill="1" applyBorder="1"/>
    <xf numFmtId="3" fontId="10" fillId="0" borderId="11" xfId="0" applyNumberFormat="1" applyFont="1" applyFill="1" applyBorder="1" applyAlignment="1">
      <alignment horizontal="center"/>
    </xf>
    <xf numFmtId="0" fontId="13" fillId="0" borderId="0" xfId="0" applyFont="1"/>
    <xf numFmtId="0" fontId="28" fillId="0" borderId="28" xfId="0" quotePrefix="1" applyFont="1" applyBorder="1" applyAlignment="1">
      <alignment horizontal="left"/>
    </xf>
    <xf numFmtId="3" fontId="10" fillId="0" borderId="0" xfId="0" applyNumberFormat="1" applyFont="1" applyBorder="1"/>
    <xf numFmtId="3" fontId="10" fillId="0" borderId="8" xfId="0" applyNumberFormat="1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1" fontId="10" fillId="0" borderId="18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28" xfId="0" applyFont="1" applyFill="1" applyBorder="1"/>
    <xf numFmtId="0" fontId="9" fillId="0" borderId="9" xfId="0" applyFont="1" applyFill="1" applyBorder="1"/>
    <xf numFmtId="0" fontId="28" fillId="0" borderId="32" xfId="0" quotePrefix="1" applyFont="1" applyBorder="1"/>
    <xf numFmtId="1" fontId="10" fillId="0" borderId="15" xfId="0" applyNumberFormat="1" applyFont="1" applyBorder="1" applyAlignment="1">
      <alignment horizontal="center"/>
    </xf>
    <xf numFmtId="3" fontId="19" fillId="4" borderId="32" xfId="0" applyNumberFormat="1" applyFont="1" applyFill="1" applyBorder="1" applyAlignment="1">
      <alignment horizontal="center"/>
    </xf>
    <xf numFmtId="17" fontId="28" fillId="0" borderId="16" xfId="0" quotePrefix="1" applyNumberFormat="1" applyFont="1" applyBorder="1"/>
    <xf numFmtId="0" fontId="5" fillId="0" borderId="9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17" fontId="22" fillId="0" borderId="72" xfId="9" quotePrefix="1" applyNumberFormat="1" applyFont="1" applyFill="1" applyBorder="1"/>
    <xf numFmtId="3" fontId="19" fillId="4" borderId="72" xfId="0" applyNumberFormat="1" applyFont="1" applyFill="1" applyBorder="1" applyAlignment="1">
      <alignment horizontal="center"/>
    </xf>
    <xf numFmtId="3" fontId="10" fillId="0" borderId="55" xfId="9" applyNumberFormat="1" applyFont="1" applyBorder="1" applyAlignment="1">
      <alignment horizontal="center"/>
    </xf>
    <xf numFmtId="0" fontId="20" fillId="4" borderId="62" xfId="9" applyFont="1" applyFill="1" applyBorder="1" applyAlignment="1">
      <alignment vertical="center" wrapText="1"/>
    </xf>
    <xf numFmtId="17" fontId="22" fillId="0" borderId="10" xfId="9" quotePrefix="1" applyNumberFormat="1" applyFont="1" applyFill="1" applyBorder="1"/>
    <xf numFmtId="0" fontId="22" fillId="0" borderId="16" xfId="9" quotePrefix="1" applyFont="1" applyFill="1" applyBorder="1"/>
    <xf numFmtId="0" fontId="22" fillId="0" borderId="10" xfId="9" quotePrefix="1" applyFont="1" applyFill="1" applyBorder="1"/>
    <xf numFmtId="4" fontId="10" fillId="0" borderId="36" xfId="9" applyNumberFormat="1" applyFont="1" applyBorder="1" applyAlignment="1">
      <alignment horizontal="center"/>
    </xf>
    <xf numFmtId="4" fontId="10" fillId="0" borderId="1" xfId="9" applyNumberFormat="1" applyFont="1" applyBorder="1" applyAlignment="1">
      <alignment horizontal="center"/>
    </xf>
    <xf numFmtId="3" fontId="10" fillId="0" borderId="40" xfId="9" applyNumberFormat="1" applyFont="1" applyBorder="1" applyAlignment="1">
      <alignment horizontal="center"/>
    </xf>
    <xf numFmtId="3" fontId="10" fillId="0" borderId="1" xfId="9" applyNumberFormat="1" applyFont="1" applyBorder="1" applyAlignment="1">
      <alignment horizontal="center"/>
    </xf>
    <xf numFmtId="3" fontId="19" fillId="3" borderId="72" xfId="9" applyNumberFormat="1" applyFont="1" applyFill="1" applyBorder="1" applyAlignment="1">
      <alignment horizontal="center"/>
    </xf>
    <xf numFmtId="0" fontId="21" fillId="4" borderId="62" xfId="9" applyFont="1" applyFill="1" applyBorder="1" applyAlignment="1">
      <alignment horizontal="center" vertical="center" wrapText="1"/>
    </xf>
    <xf numFmtId="3" fontId="19" fillId="4" borderId="72" xfId="9" applyNumberFormat="1" applyFont="1" applyFill="1" applyBorder="1" applyAlignment="1">
      <alignment horizontal="center"/>
    </xf>
    <xf numFmtId="0" fontId="10" fillId="4" borderId="15" xfId="9" applyFont="1" applyFill="1" applyBorder="1" applyAlignment="1">
      <alignment horizontal="center" vertical="center" wrapText="1"/>
    </xf>
    <xf numFmtId="0" fontId="5" fillId="3" borderId="28" xfId="9" applyFont="1" applyFill="1" applyBorder="1" applyAlignment="1"/>
    <xf numFmtId="3" fontId="19" fillId="4" borderId="16" xfId="0" applyNumberFormat="1" applyFont="1" applyFill="1" applyBorder="1" applyAlignment="1">
      <alignment horizontal="center"/>
    </xf>
    <xf numFmtId="4" fontId="10" fillId="0" borderId="0" xfId="9" applyNumberFormat="1" applyFont="1" applyFill="1" applyBorder="1" applyAlignment="1">
      <alignment horizontal="center"/>
    </xf>
    <xf numFmtId="3" fontId="10" fillId="0" borderId="0" xfId="9" applyNumberFormat="1" applyFont="1" applyFill="1" applyBorder="1" applyAlignment="1">
      <alignment horizontal="center"/>
    </xf>
    <xf numFmtId="2" fontId="10" fillId="0" borderId="0" xfId="9" applyNumberFormat="1" applyFont="1" applyFill="1" applyBorder="1"/>
    <xf numFmtId="3" fontId="30" fillId="0" borderId="0" xfId="9" applyNumberFormat="1" applyFill="1" applyBorder="1"/>
    <xf numFmtId="0" fontId="30" fillId="0" borderId="0" xfId="9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3" fontId="26" fillId="0" borderId="0" xfId="0" applyNumberFormat="1" applyFont="1" applyFill="1" applyBorder="1"/>
    <xf numFmtId="0" fontId="19" fillId="3" borderId="50" xfId="9" applyFont="1" applyFill="1" applyBorder="1" applyAlignment="1">
      <alignment horizontal="center" vertical="center" wrapText="1"/>
    </xf>
    <xf numFmtId="0" fontId="28" fillId="0" borderId="16" xfId="9" quotePrefix="1" applyFont="1" applyFill="1" applyBorder="1" applyAlignment="1">
      <alignment horizontal="center"/>
    </xf>
    <xf numFmtId="17" fontId="28" fillId="0" borderId="16" xfId="9" quotePrefix="1" applyNumberFormat="1" applyFont="1" applyFill="1" applyBorder="1" applyAlignment="1">
      <alignment horizontal="center"/>
    </xf>
    <xf numFmtId="17" fontId="28" fillId="0" borderId="79" xfId="9" quotePrefix="1" applyNumberFormat="1" applyFont="1" applyFill="1" applyBorder="1" applyAlignment="1">
      <alignment horizont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center"/>
    </xf>
    <xf numFmtId="0" fontId="5" fillId="0" borderId="0" xfId="9" applyFont="1" applyBorder="1" applyAlignment="1">
      <alignment horizontal="center"/>
    </xf>
    <xf numFmtId="17" fontId="28" fillId="0" borderId="6" xfId="9" quotePrefix="1" applyNumberFormat="1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/>
    </xf>
    <xf numFmtId="0" fontId="10" fillId="4" borderId="32" xfId="0" applyFont="1" applyFill="1" applyBorder="1"/>
    <xf numFmtId="0" fontId="10" fillId="4" borderId="20" xfId="0" applyFont="1" applyFill="1" applyBorder="1"/>
    <xf numFmtId="0" fontId="21" fillId="0" borderId="9" xfId="0" applyFont="1" applyBorder="1" applyAlignment="1">
      <alignment horizontal="left"/>
    </xf>
    <xf numFmtId="169" fontId="10" fillId="0" borderId="68" xfId="0" applyNumberFormat="1" applyFont="1" applyBorder="1" applyAlignment="1">
      <alignment horizontal="center"/>
    </xf>
    <xf numFmtId="0" fontId="21" fillId="0" borderId="55" xfId="0" applyFont="1" applyBorder="1" applyAlignment="1">
      <alignment horizontal="left"/>
    </xf>
    <xf numFmtId="169" fontId="19" fillId="0" borderId="40" xfId="0" applyNumberFormat="1" applyFont="1" applyBorder="1" applyAlignment="1">
      <alignment horizontal="center"/>
    </xf>
    <xf numFmtId="169" fontId="19" fillId="0" borderId="2" xfId="0" applyNumberFormat="1" applyFont="1" applyBorder="1" applyAlignment="1">
      <alignment horizontal="center"/>
    </xf>
    <xf numFmtId="169" fontId="19" fillId="0" borderId="52" xfId="0" applyNumberFormat="1" applyFont="1" applyBorder="1" applyAlignment="1">
      <alignment horizontal="center"/>
    </xf>
    <xf numFmtId="4" fontId="19" fillId="0" borderId="25" xfId="0" applyNumberFormat="1" applyFont="1" applyBorder="1" applyAlignment="1">
      <alignment horizontal="center"/>
    </xf>
    <xf numFmtId="4" fontId="19" fillId="0" borderId="34" xfId="0" applyNumberFormat="1" applyFont="1" applyBorder="1" applyAlignment="1">
      <alignment horizontal="center"/>
    </xf>
    <xf numFmtId="4" fontId="19" fillId="0" borderId="35" xfId="0" applyNumberFormat="1" applyFont="1" applyBorder="1" applyAlignment="1">
      <alignment horizontal="center"/>
    </xf>
    <xf numFmtId="169" fontId="19" fillId="0" borderId="25" xfId="0" applyNumberFormat="1" applyFont="1" applyBorder="1" applyAlignment="1">
      <alignment horizontal="center"/>
    </xf>
    <xf numFmtId="169" fontId="19" fillId="0" borderId="34" xfId="0" applyNumberFormat="1" applyFont="1" applyBorder="1" applyAlignment="1">
      <alignment horizontal="center"/>
    </xf>
    <xf numFmtId="169" fontId="19" fillId="0" borderId="27" xfId="0" applyNumberFormat="1" applyFont="1" applyBorder="1" applyAlignment="1">
      <alignment horizontal="center"/>
    </xf>
    <xf numFmtId="169" fontId="0" fillId="0" borderId="0" xfId="0" applyNumberFormat="1"/>
    <xf numFmtId="3" fontId="10" fillId="0" borderId="15" xfId="9" applyNumberFormat="1" applyFont="1" applyBorder="1" applyAlignment="1">
      <alignment horizontal="center" wrapText="1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Fill="1" applyBorder="1" applyAlignment="1">
      <alignment horizontal="center"/>
    </xf>
    <xf numFmtId="0" fontId="19" fillId="3" borderId="28" xfId="0" applyFont="1" applyFill="1" applyBorder="1" applyAlignment="1">
      <alignment vertical="center"/>
    </xf>
    <xf numFmtId="0" fontId="22" fillId="4" borderId="62" xfId="0" applyFont="1" applyFill="1" applyBorder="1" applyAlignment="1">
      <alignment horizontal="left" vertical="center"/>
    </xf>
    <xf numFmtId="0" fontId="22" fillId="2" borderId="71" xfId="0" applyFont="1" applyFill="1" applyBorder="1" applyAlignment="1">
      <alignment horizontal="left" vertical="center"/>
    </xf>
    <xf numFmtId="17" fontId="22" fillId="0" borderId="16" xfId="0" quotePrefix="1" applyNumberFormat="1" applyFont="1" applyFill="1" applyBorder="1"/>
    <xf numFmtId="17" fontId="22" fillId="0" borderId="10" xfId="0" quotePrefix="1" applyNumberFormat="1" applyFont="1" applyFill="1" applyBorder="1"/>
    <xf numFmtId="0" fontId="28" fillId="0" borderId="55" xfId="0" quotePrefix="1" applyFont="1" applyFill="1" applyBorder="1"/>
    <xf numFmtId="1" fontId="10" fillId="0" borderId="13" xfId="0" applyNumberFormat="1" applyFont="1" applyFill="1" applyBorder="1" applyAlignment="1">
      <alignment horizontal="center"/>
    </xf>
    <xf numFmtId="3" fontId="10" fillId="0" borderId="36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5" fillId="0" borderId="49" xfId="0" applyFont="1" applyFill="1" applyBorder="1" applyAlignment="1">
      <alignment vertical="center" textRotation="90"/>
    </xf>
    <xf numFmtId="3" fontId="19" fillId="4" borderId="10" xfId="0" applyNumberFormat="1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5" fillId="0" borderId="13" xfId="0" applyFont="1" applyBorder="1"/>
    <xf numFmtId="164" fontId="10" fillId="0" borderId="28" xfId="0" applyNumberFormat="1" applyFont="1" applyBorder="1" applyAlignment="1">
      <alignment horizontal="center"/>
    </xf>
    <xf numFmtId="164" fontId="10" fillId="0" borderId="58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4" fontId="19" fillId="3" borderId="12" xfId="0" applyNumberFormat="1" applyFont="1" applyFill="1" applyBorder="1" applyAlignment="1">
      <alignment horizontal="center"/>
    </xf>
    <xf numFmtId="4" fontId="12" fillId="4" borderId="9" xfId="0" applyNumberFormat="1" applyFont="1" applyFill="1" applyBorder="1" applyAlignment="1">
      <alignment horizontal="center"/>
    </xf>
    <xf numFmtId="0" fontId="10" fillId="0" borderId="0" xfId="0" applyFont="1" applyFill="1"/>
    <xf numFmtId="165" fontId="19" fillId="4" borderId="55" xfId="0" applyNumberFormat="1" applyFont="1" applyFill="1" applyBorder="1" applyAlignment="1">
      <alignment horizontal="center"/>
    </xf>
    <xf numFmtId="4" fontId="19" fillId="3" borderId="17" xfId="0" applyNumberFormat="1" applyFont="1" applyFill="1" applyBorder="1" applyAlignment="1">
      <alignment horizontal="center"/>
    </xf>
    <xf numFmtId="4" fontId="12" fillId="4" borderId="15" xfId="0" applyNumberFormat="1" applyFont="1" applyFill="1" applyBorder="1" applyAlignment="1">
      <alignment horizontal="center"/>
    </xf>
    <xf numFmtId="2" fontId="10" fillId="0" borderId="36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0" fillId="0" borderId="20" xfId="0" applyFont="1" applyBorder="1"/>
    <xf numFmtId="2" fontId="7" fillId="0" borderId="18" xfId="0" applyNumberFormat="1" applyFont="1" applyBorder="1" applyAlignment="1">
      <alignment horizontal="center"/>
    </xf>
    <xf numFmtId="3" fontId="19" fillId="3" borderId="10" xfId="9" applyNumberFormat="1" applyFont="1" applyFill="1" applyBorder="1" applyAlignment="1">
      <alignment horizontal="center"/>
    </xf>
    <xf numFmtId="3" fontId="10" fillId="0" borderId="9" xfId="9" applyNumberFormat="1" applyFont="1" applyBorder="1" applyAlignment="1">
      <alignment horizontal="center" wrapText="1"/>
    </xf>
    <xf numFmtId="3" fontId="10" fillId="0" borderId="36" xfId="9" applyNumberFormat="1" applyFont="1" applyBorder="1" applyAlignment="1">
      <alignment horizontal="center" wrapText="1"/>
    </xf>
    <xf numFmtId="3" fontId="10" fillId="0" borderId="0" xfId="9" applyNumberFormat="1" applyFont="1" applyBorder="1" applyAlignment="1">
      <alignment horizontal="center" wrapText="1"/>
    </xf>
    <xf numFmtId="3" fontId="5" fillId="0" borderId="57" xfId="0" applyNumberFormat="1" applyFon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20" fillId="4" borderId="6" xfId="9" applyFont="1" applyFill="1" applyBorder="1" applyAlignment="1">
      <alignment vertical="center" wrapText="1"/>
    </xf>
    <xf numFmtId="4" fontId="10" fillId="0" borderId="42" xfId="0" applyNumberFormat="1" applyFont="1" applyBorder="1" applyAlignment="1">
      <alignment horizontal="center"/>
    </xf>
    <xf numFmtId="164" fontId="0" fillId="0" borderId="0" xfId="0" applyNumberFormat="1"/>
    <xf numFmtId="9" fontId="0" fillId="0" borderId="0" xfId="12" applyFont="1"/>
    <xf numFmtId="4" fontId="5" fillId="0" borderId="27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right" wrapText="1"/>
    </xf>
    <xf numFmtId="168" fontId="10" fillId="0" borderId="12" xfId="0" applyNumberFormat="1" applyFont="1" applyBorder="1" applyAlignment="1">
      <alignment horizontal="center"/>
    </xf>
    <xf numFmtId="168" fontId="0" fillId="0" borderId="0" xfId="0" applyNumberFormat="1"/>
    <xf numFmtId="0" fontId="15" fillId="0" borderId="0" xfId="0" applyFont="1" applyFill="1"/>
    <xf numFmtId="0" fontId="5" fillId="3" borderId="53" xfId="0" applyFont="1" applyFill="1" applyBorder="1"/>
    <xf numFmtId="0" fontId="12" fillId="3" borderId="57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justify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justify"/>
    </xf>
    <xf numFmtId="0" fontId="10" fillId="0" borderId="0" xfId="0" quotePrefix="1" applyFont="1"/>
    <xf numFmtId="0" fontId="19" fillId="0" borderId="0" xfId="0" applyFont="1" applyAlignment="1">
      <alignment vertical="center"/>
    </xf>
    <xf numFmtId="0" fontId="10" fillId="4" borderId="11" xfId="0" applyFont="1" applyFill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5" fillId="0" borderId="0" xfId="0" quotePrefix="1" applyFont="1" applyBorder="1"/>
    <xf numFmtId="0" fontId="19" fillId="4" borderId="0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/>
    </xf>
    <xf numFmtId="0" fontId="10" fillId="4" borderId="40" xfId="0" applyFont="1" applyFill="1" applyBorder="1" applyAlignment="1">
      <alignment horizontal="center" vertical="justify"/>
    </xf>
    <xf numFmtId="0" fontId="10" fillId="4" borderId="40" xfId="0" applyFont="1" applyFill="1" applyBorder="1" applyAlignment="1">
      <alignment horizontal="center" vertical="center"/>
    </xf>
    <xf numFmtId="0" fontId="0" fillId="0" borderId="0" xfId="0" quotePrefix="1" applyNumberFormat="1"/>
    <xf numFmtId="0" fontId="33" fillId="0" borderId="0" xfId="0" quotePrefix="1" applyNumberFormat="1" applyFont="1" applyFill="1"/>
    <xf numFmtId="0" fontId="36" fillId="0" borderId="0" xfId="0" quotePrefix="1" applyNumberFormat="1" applyFont="1" applyFill="1"/>
    <xf numFmtId="0" fontId="33" fillId="0" borderId="0" xfId="0" applyFont="1" applyFill="1"/>
    <xf numFmtId="4" fontId="5" fillId="0" borderId="42" xfId="0" applyNumberFormat="1" applyFont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4" fontId="5" fillId="0" borderId="17" xfId="0" applyNumberFormat="1" applyFont="1" applyBorder="1" applyAlignment="1">
      <alignment horizontal="center"/>
    </xf>
    <xf numFmtId="3" fontId="5" fillId="0" borderId="42" xfId="0" quotePrefix="1" applyNumberFormat="1" applyFont="1" applyFill="1" applyBorder="1" applyAlignment="1">
      <alignment horizontal="center"/>
    </xf>
    <xf numFmtId="3" fontId="5" fillId="0" borderId="17" xfId="0" quotePrefix="1" applyNumberFormat="1" applyFont="1" applyFill="1" applyBorder="1" applyAlignment="1">
      <alignment horizontal="center"/>
    </xf>
    <xf numFmtId="3" fontId="12" fillId="0" borderId="73" xfId="0" applyNumberFormat="1" applyFont="1" applyBorder="1" applyAlignment="1">
      <alignment horizontal="center"/>
    </xf>
    <xf numFmtId="4" fontId="12" fillId="0" borderId="73" xfId="0" applyNumberFormat="1" applyFont="1" applyBorder="1" applyAlignment="1">
      <alignment horizontal="center"/>
    </xf>
    <xf numFmtId="3" fontId="12" fillId="0" borderId="73" xfId="0" quotePrefix="1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justify"/>
    </xf>
    <xf numFmtId="4" fontId="5" fillId="0" borderId="36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4" fontId="5" fillId="0" borderId="22" xfId="0" applyNumberFormat="1" applyFont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4" fontId="5" fillId="0" borderId="21" xfId="0" applyNumberFormat="1" applyFont="1" applyBorder="1" applyAlignment="1">
      <alignment horizontal="center"/>
    </xf>
    <xf numFmtId="4" fontId="5" fillId="0" borderId="73" xfId="0" applyNumberFormat="1" applyFont="1" applyBorder="1" applyAlignment="1">
      <alignment horizontal="center"/>
    </xf>
    <xf numFmtId="4" fontId="5" fillId="0" borderId="51" xfId="0" applyNumberFormat="1" applyFont="1" applyBorder="1" applyAlignment="1">
      <alignment horizontal="center"/>
    </xf>
    <xf numFmtId="4" fontId="12" fillId="0" borderId="75" xfId="0" applyNumberFormat="1" applyFont="1" applyBorder="1" applyAlignment="1">
      <alignment horizontal="center"/>
    </xf>
    <xf numFmtId="4" fontId="5" fillId="0" borderId="57" xfId="0" applyNumberFormat="1" applyFont="1" applyBorder="1" applyAlignment="1">
      <alignment horizontal="center"/>
    </xf>
    <xf numFmtId="3" fontId="5" fillId="0" borderId="57" xfId="5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68" xfId="0" applyNumberFormat="1" applyFont="1" applyBorder="1" applyAlignment="1">
      <alignment horizontal="center"/>
    </xf>
    <xf numFmtId="3" fontId="10" fillId="0" borderId="43" xfId="0" applyNumberFormat="1" applyFont="1" applyBorder="1" applyAlignment="1">
      <alignment horizontal="center"/>
    </xf>
    <xf numFmtId="0" fontId="28" fillId="0" borderId="42" xfId="0" applyFont="1" applyBorder="1"/>
    <xf numFmtId="0" fontId="7" fillId="3" borderId="36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7" fillId="3" borderId="42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left"/>
    </xf>
    <xf numFmtId="0" fontId="5" fillId="3" borderId="42" xfId="0" applyFont="1" applyFill="1" applyBorder="1"/>
    <xf numFmtId="0" fontId="28" fillId="0" borderId="1" xfId="0" applyFont="1" applyBorder="1"/>
    <xf numFmtId="4" fontId="10" fillId="0" borderId="40" xfId="0" applyNumberFormat="1" applyFont="1" applyFill="1" applyBorder="1" applyAlignment="1">
      <alignment horizontal="center"/>
    </xf>
    <xf numFmtId="0" fontId="28" fillId="0" borderId="40" xfId="0" quotePrefix="1" applyFont="1" applyFill="1" applyBorder="1"/>
    <xf numFmtId="0" fontId="28" fillId="0" borderId="12" xfId="0" quotePrefix="1" applyFont="1" applyBorder="1"/>
    <xf numFmtId="0" fontId="28" fillId="0" borderId="17" xfId="0" quotePrefix="1" applyFont="1" applyBorder="1"/>
    <xf numFmtId="0" fontId="10" fillId="0" borderId="3" xfId="0" applyFont="1" applyBorder="1" applyAlignment="1">
      <alignment horizontal="center"/>
    </xf>
    <xf numFmtId="0" fontId="28" fillId="0" borderId="40" xfId="0" quotePrefix="1" applyFont="1" applyBorder="1"/>
    <xf numFmtId="4" fontId="10" fillId="0" borderId="2" xfId="0" applyNumberFormat="1" applyFont="1" applyBorder="1" applyAlignment="1">
      <alignment horizontal="center"/>
    </xf>
    <xf numFmtId="2" fontId="10" fillId="0" borderId="52" xfId="0" applyNumberFormat="1" applyFont="1" applyBorder="1" applyAlignment="1">
      <alignment horizontal="center"/>
    </xf>
    <xf numFmtId="17" fontId="22" fillId="0" borderId="72" xfId="0" quotePrefix="1" applyNumberFormat="1" applyFont="1" applyFill="1" applyBorder="1"/>
    <xf numFmtId="17" fontId="22" fillId="0" borderId="55" xfId="0" quotePrefix="1" applyNumberFormat="1" applyFont="1" applyFill="1" applyBorder="1"/>
    <xf numFmtId="17" fontId="22" fillId="0" borderId="47" xfId="0" quotePrefix="1" applyNumberFormat="1" applyFont="1" applyFill="1" applyBorder="1"/>
    <xf numFmtId="0" fontId="19" fillId="4" borderId="38" xfId="0" applyFont="1" applyFill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justify"/>
    </xf>
    <xf numFmtId="4" fontId="5" fillId="0" borderId="56" xfId="0" applyNumberFormat="1" applyFont="1" applyBorder="1" applyAlignment="1">
      <alignment horizontal="center"/>
    </xf>
    <xf numFmtId="3" fontId="5" fillId="0" borderId="57" xfId="0" quotePrefix="1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4" fontId="10" fillId="0" borderId="17" xfId="0" applyNumberFormat="1" applyFont="1" applyFill="1" applyBorder="1" applyAlignment="1">
      <alignment horizontal="center"/>
    </xf>
    <xf numFmtId="2" fontId="10" fillId="0" borderId="32" xfId="0" applyNumberFormat="1" applyFont="1" applyFill="1" applyBorder="1" applyAlignment="1">
      <alignment horizontal="center"/>
    </xf>
    <xf numFmtId="0" fontId="28" fillId="4" borderId="72" xfId="0" applyFont="1" applyFill="1" applyBorder="1" applyAlignment="1"/>
    <xf numFmtId="0" fontId="28" fillId="0" borderId="24" xfId="9" applyFont="1" applyFill="1" applyBorder="1" applyAlignment="1">
      <alignment horizontal="center"/>
    </xf>
    <xf numFmtId="17" fontId="28" fillId="0" borderId="0" xfId="0" quotePrefix="1" applyNumberFormat="1" applyFont="1" applyBorder="1"/>
    <xf numFmtId="3" fontId="5" fillId="0" borderId="0" xfId="0" applyNumberFormat="1" applyFont="1" applyFill="1" applyBorder="1" applyAlignment="1">
      <alignment horizontal="center"/>
    </xf>
    <xf numFmtId="3" fontId="5" fillId="0" borderId="40" xfId="0" applyNumberFormat="1" applyFont="1" applyBorder="1" applyAlignment="1">
      <alignment horizontal="center"/>
    </xf>
    <xf numFmtId="3" fontId="5" fillId="0" borderId="42" xfId="0" applyNumberFormat="1" applyFont="1" applyFill="1" applyBorder="1" applyAlignment="1">
      <alignment horizontal="center"/>
    </xf>
    <xf numFmtId="0" fontId="16" fillId="0" borderId="0" xfId="0" applyFont="1" applyBorder="1"/>
    <xf numFmtId="3" fontId="12" fillId="0" borderId="40" xfId="0" applyNumberFormat="1" applyFont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3" fontId="12" fillId="0" borderId="40" xfId="0" quotePrefix="1" applyNumberFormat="1" applyFont="1" applyFill="1" applyBorder="1" applyAlignment="1">
      <alignment horizontal="center"/>
    </xf>
    <xf numFmtId="4" fontId="12" fillId="0" borderId="46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4" fontId="12" fillId="0" borderId="25" xfId="0" applyNumberFormat="1" applyFont="1" applyBorder="1" applyAlignment="1">
      <alignment horizontal="center"/>
    </xf>
    <xf numFmtId="0" fontId="37" fillId="0" borderId="0" xfId="3" applyFont="1" applyAlignment="1" applyProtection="1">
      <alignment horizontal="center" vertical="center"/>
    </xf>
    <xf numFmtId="0" fontId="28" fillId="0" borderId="15" xfId="0" quotePrefix="1" applyFont="1" applyBorder="1" applyAlignment="1">
      <alignment horizontal="left"/>
    </xf>
    <xf numFmtId="168" fontId="10" fillId="0" borderId="36" xfId="0" applyNumberFormat="1" applyFont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170" fontId="10" fillId="0" borderId="67" xfId="0" applyNumberFormat="1" applyFont="1" applyBorder="1" applyAlignment="1">
      <alignment horizontal="center"/>
    </xf>
    <xf numFmtId="169" fontId="19" fillId="0" borderId="41" xfId="0" applyNumberFormat="1" applyFont="1" applyBorder="1" applyAlignment="1">
      <alignment horizontal="center"/>
    </xf>
    <xf numFmtId="4" fontId="19" fillId="0" borderId="78" xfId="0" applyNumberFormat="1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164" fontId="10" fillId="0" borderId="65" xfId="0" applyNumberFormat="1" applyFont="1" applyBorder="1" applyAlignment="1">
      <alignment horizontal="center" wrapText="1"/>
    </xf>
    <xf numFmtId="164" fontId="10" fillId="0" borderId="0" xfId="0" applyNumberFormat="1" applyFont="1"/>
    <xf numFmtId="167" fontId="10" fillId="0" borderId="65" xfId="0" applyNumberFormat="1" applyFont="1" applyBorder="1" applyAlignment="1">
      <alignment horizontal="center" wrapText="1"/>
    </xf>
    <xf numFmtId="0" fontId="9" fillId="0" borderId="0" xfId="0" applyFont="1" applyFill="1"/>
    <xf numFmtId="0" fontId="18" fillId="4" borderId="31" xfId="0" applyFont="1" applyFill="1" applyBorder="1" applyAlignment="1">
      <alignment horizontal="center" vertical="center" wrapText="1"/>
    </xf>
    <xf numFmtId="3" fontId="5" fillId="0" borderId="73" xfId="0" applyNumberFormat="1" applyFont="1" applyBorder="1" applyAlignment="1">
      <alignment horizontal="center"/>
    </xf>
    <xf numFmtId="17" fontId="10" fillId="0" borderId="71" xfId="9" quotePrefix="1" applyNumberFormat="1" applyFont="1" applyFill="1" applyBorder="1" applyAlignment="1">
      <alignment horizontal="center"/>
    </xf>
    <xf numFmtId="17" fontId="10" fillId="0" borderId="9" xfId="9" quotePrefix="1" applyNumberFormat="1" applyFont="1" applyFill="1" applyBorder="1" applyAlignment="1">
      <alignment horizontal="center"/>
    </xf>
    <xf numFmtId="17" fontId="10" fillId="0" borderId="30" xfId="9" quotePrefix="1" applyNumberFormat="1" applyFont="1" applyFill="1" applyBorder="1" applyAlignment="1">
      <alignment horizontal="center"/>
    </xf>
    <xf numFmtId="0" fontId="10" fillId="0" borderId="6" xfId="9" quotePrefix="1" applyFont="1" applyFill="1" applyBorder="1" applyAlignment="1">
      <alignment horizontal="center"/>
    </xf>
    <xf numFmtId="17" fontId="10" fillId="3" borderId="9" xfId="9" quotePrefix="1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17" fontId="10" fillId="3" borderId="30" xfId="9" quotePrefix="1" applyNumberFormat="1" applyFont="1" applyFill="1" applyBorder="1" applyAlignment="1">
      <alignment horizontal="center"/>
    </xf>
    <xf numFmtId="0" fontId="10" fillId="3" borderId="6" xfId="9" quotePrefix="1" applyFont="1" applyFill="1" applyBorder="1" applyAlignment="1">
      <alignment horizontal="center"/>
    </xf>
    <xf numFmtId="3" fontId="5" fillId="0" borderId="57" xfId="0" applyNumberFormat="1" applyFont="1" applyFill="1" applyBorder="1" applyAlignment="1">
      <alignment horizontal="center"/>
    </xf>
    <xf numFmtId="17" fontId="28" fillId="0" borderId="55" xfId="0" quotePrefix="1" applyNumberFormat="1" applyFont="1" applyBorder="1"/>
    <xf numFmtId="3" fontId="19" fillId="0" borderId="10" xfId="0" quotePrefix="1" applyNumberFormat="1" applyFont="1" applyBorder="1" applyAlignment="1">
      <alignment horizontal="center"/>
    </xf>
    <xf numFmtId="3" fontId="19" fillId="0" borderId="16" xfId="0" quotePrefix="1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/>
    </xf>
    <xf numFmtId="4" fontId="10" fillId="0" borderId="42" xfId="0" applyNumberFormat="1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166" fontId="10" fillId="0" borderId="46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3" fontId="5" fillId="0" borderId="54" xfId="5" applyNumberFormat="1" applyFont="1" applyBorder="1" applyAlignment="1">
      <alignment horizontal="center"/>
    </xf>
    <xf numFmtId="4" fontId="5" fillId="0" borderId="54" xfId="0" applyNumberFormat="1" applyFont="1" applyBorder="1" applyAlignment="1">
      <alignment horizontal="center"/>
    </xf>
    <xf numFmtId="4" fontId="5" fillId="0" borderId="38" xfId="0" applyNumberFormat="1" applyFont="1" applyBorder="1" applyAlignment="1">
      <alignment horizontal="center"/>
    </xf>
    <xf numFmtId="3" fontId="5" fillId="0" borderId="54" xfId="0" quotePrefix="1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4" fontId="5" fillId="0" borderId="32" xfId="0" applyNumberFormat="1" applyFont="1" applyBorder="1" applyAlignment="1">
      <alignment horizontal="center"/>
    </xf>
    <xf numFmtId="3" fontId="12" fillId="0" borderId="78" xfId="0" applyNumberFormat="1" applyFont="1" applyBorder="1" applyAlignment="1">
      <alignment horizontal="center"/>
    </xf>
    <xf numFmtId="4" fontId="12" fillId="0" borderId="78" xfId="0" applyNumberFormat="1" applyFont="1" applyBorder="1" applyAlignment="1">
      <alignment horizontal="center"/>
    </xf>
    <xf numFmtId="3" fontId="12" fillId="0" borderId="78" xfId="0" applyNumberFormat="1" applyFont="1" applyFill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28" fillId="0" borderId="0" xfId="0" quotePrefix="1" applyFont="1" applyBorder="1"/>
    <xf numFmtId="170" fontId="10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 wrapText="1"/>
    </xf>
    <xf numFmtId="167" fontId="10" fillId="0" borderId="13" xfId="0" applyNumberFormat="1" applyFont="1" applyBorder="1" applyAlignment="1">
      <alignment horizontal="center" wrapText="1"/>
    </xf>
    <xf numFmtId="164" fontId="10" fillId="0" borderId="0" xfId="0" applyNumberFormat="1" applyFont="1" applyBorder="1" applyAlignment="1">
      <alignment horizontal="center" wrapText="1"/>
    </xf>
    <xf numFmtId="164" fontId="10" fillId="0" borderId="43" xfId="0" applyNumberFormat="1" applyFont="1" applyBorder="1" applyAlignment="1">
      <alignment horizontal="center" wrapText="1"/>
    </xf>
    <xf numFmtId="164" fontId="10" fillId="0" borderId="36" xfId="0" applyNumberFormat="1" applyFont="1" applyFill="1" applyBorder="1" applyAlignment="1">
      <alignment horizontal="center"/>
    </xf>
    <xf numFmtId="164" fontId="10" fillId="0" borderId="68" xfId="0" applyNumberFormat="1" applyFont="1" applyFill="1" applyBorder="1" applyAlignment="1">
      <alignment horizontal="center"/>
    </xf>
    <xf numFmtId="3" fontId="5" fillId="4" borderId="12" xfId="0" applyNumberFormat="1" applyFont="1" applyFill="1" applyBorder="1" applyAlignment="1">
      <alignment horizontal="center"/>
    </xf>
    <xf numFmtId="3" fontId="5" fillId="4" borderId="17" xfId="0" applyNumberFormat="1" applyFont="1" applyFill="1" applyBorder="1" applyAlignment="1">
      <alignment horizontal="center"/>
    </xf>
    <xf numFmtId="3" fontId="5" fillId="4" borderId="40" xfId="0" applyNumberFormat="1" applyFont="1" applyFill="1" applyBorder="1" applyAlignment="1">
      <alignment horizontal="center"/>
    </xf>
    <xf numFmtId="4" fontId="19" fillId="3" borderId="72" xfId="0" applyNumberFormat="1" applyFont="1" applyFill="1" applyBorder="1" applyAlignment="1">
      <alignment horizontal="center"/>
    </xf>
    <xf numFmtId="0" fontId="23" fillId="4" borderId="56" xfId="0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0" fontId="5" fillId="4" borderId="64" xfId="0" applyFont="1" applyFill="1" applyBorder="1" applyAlignment="1">
      <alignment horizontal="center"/>
    </xf>
    <xf numFmtId="0" fontId="10" fillId="5" borderId="45" xfId="0" applyFont="1" applyFill="1" applyBorder="1"/>
    <xf numFmtId="0" fontId="10" fillId="5" borderId="37" xfId="0" applyFont="1" applyFill="1" applyBorder="1"/>
    <xf numFmtId="0" fontId="28" fillId="4" borderId="48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9" fontId="6" fillId="0" borderId="34" xfId="0" applyNumberFormat="1" applyFont="1" applyBorder="1" applyAlignment="1">
      <alignment horizontal="center"/>
    </xf>
    <xf numFmtId="9" fontId="6" fillId="0" borderId="35" xfId="0" applyNumberFormat="1" applyFont="1" applyFill="1" applyBorder="1" applyAlignment="1">
      <alignment horizontal="center"/>
    </xf>
    <xf numFmtId="0" fontId="29" fillId="0" borderId="48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1" fillId="3" borderId="62" xfId="9" applyFont="1" applyFill="1" applyBorder="1" applyAlignment="1">
      <alignment horizontal="center" vertical="center" wrapText="1"/>
    </xf>
    <xf numFmtId="3" fontId="10" fillId="0" borderId="12" xfId="9" applyNumberFormat="1" applyFont="1" applyBorder="1" applyAlignment="1">
      <alignment horizontal="center" wrapText="1"/>
    </xf>
    <xf numFmtId="3" fontId="10" fillId="0" borderId="11" xfId="9" applyNumberFormat="1" applyFont="1" applyBorder="1" applyAlignment="1">
      <alignment horizontal="center" wrapText="1"/>
    </xf>
    <xf numFmtId="3" fontId="19" fillId="3" borderId="9" xfId="9" applyNumberFormat="1" applyFont="1" applyFill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0" fontId="28" fillId="0" borderId="14" xfId="0" quotePrefix="1" applyFont="1" applyFill="1" applyBorder="1"/>
    <xf numFmtId="170" fontId="10" fillId="0" borderId="12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3" fontId="19" fillId="3" borderId="72" xfId="0" quotePrefix="1" applyNumberFormat="1" applyFont="1" applyFill="1" applyBorder="1" applyAlignment="1">
      <alignment horizontal="center"/>
    </xf>
    <xf numFmtId="0" fontId="5" fillId="0" borderId="0" xfId="0" applyFont="1" applyBorder="1" applyAlignment="1">
      <alignment wrapText="1"/>
    </xf>
    <xf numFmtId="0" fontId="1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justify" wrapText="1"/>
    </xf>
    <xf numFmtId="0" fontId="5" fillId="0" borderId="9" xfId="0" quotePrefix="1" applyFont="1" applyFill="1" applyBorder="1" applyAlignment="1">
      <alignment horizontal="center"/>
    </xf>
    <xf numFmtId="4" fontId="7" fillId="0" borderId="13" xfId="0" quotePrefix="1" applyNumberFormat="1" applyFont="1" applyBorder="1" applyAlignment="1">
      <alignment horizontal="center"/>
    </xf>
    <xf numFmtId="4" fontId="7" fillId="0" borderId="0" xfId="0" quotePrefix="1" applyNumberFormat="1" applyFont="1" applyBorder="1" applyAlignment="1">
      <alignment horizontal="center"/>
    </xf>
    <xf numFmtId="0" fontId="5" fillId="0" borderId="9" xfId="0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4" fontId="7" fillId="0" borderId="65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49" fontId="28" fillId="0" borderId="30" xfId="9" applyNumberFormat="1" applyFont="1" applyFill="1" applyBorder="1" applyAlignment="1">
      <alignment horizontal="center"/>
    </xf>
    <xf numFmtId="49" fontId="28" fillId="0" borderId="30" xfId="9" quotePrefix="1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4" fontId="5" fillId="0" borderId="21" xfId="0" quotePrefix="1" applyNumberFormat="1" applyFont="1" applyBorder="1" applyAlignment="1">
      <alignment horizontal="center"/>
    </xf>
    <xf numFmtId="4" fontId="5" fillId="0" borderId="51" xfId="0" quotePrefix="1" applyNumberFormat="1" applyFont="1" applyBorder="1" applyAlignment="1">
      <alignment horizontal="center"/>
    </xf>
    <xf numFmtId="3" fontId="32" fillId="0" borderId="1" xfId="0" applyNumberFormat="1" applyFont="1" applyBorder="1"/>
    <xf numFmtId="3" fontId="26" fillId="0" borderId="0" xfId="0" applyNumberFormat="1" applyFont="1" applyAlignment="1">
      <alignment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0" borderId="0" xfId="3" applyFont="1" applyFill="1" applyAlignment="1" applyProtection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9" fillId="0" borderId="6" xfId="0" applyFont="1" applyFill="1" applyBorder="1"/>
    <xf numFmtId="0" fontId="15" fillId="0" borderId="23" xfId="0" applyFont="1" applyFill="1" applyBorder="1"/>
    <xf numFmtId="0" fontId="7" fillId="0" borderId="13" xfId="0" applyFont="1" applyFill="1" applyBorder="1"/>
    <xf numFmtId="0" fontId="7" fillId="0" borderId="9" xfId="0" applyFont="1" applyFill="1" applyBorder="1"/>
    <xf numFmtId="0" fontId="7" fillId="0" borderId="0" xfId="0" applyFont="1" applyFill="1" applyBorder="1"/>
    <xf numFmtId="0" fontId="6" fillId="0" borderId="13" xfId="0" applyFont="1" applyFill="1" applyBorder="1"/>
    <xf numFmtId="0" fontId="6" fillId="0" borderId="9" xfId="0" applyFont="1" applyFill="1" applyBorder="1"/>
    <xf numFmtId="0" fontId="6" fillId="0" borderId="0" xfId="0" applyFont="1" applyFill="1" applyBorder="1"/>
    <xf numFmtId="0" fontId="7" fillId="0" borderId="15" xfId="0" applyFont="1" applyFill="1" applyBorder="1"/>
    <xf numFmtId="0" fontId="6" fillId="0" borderId="35" xfId="0" applyFont="1" applyFill="1" applyBorder="1"/>
    <xf numFmtId="0" fontId="5" fillId="0" borderId="43" xfId="0" applyFont="1" applyFill="1" applyBorder="1" applyAlignment="1">
      <alignment vertical="center" textRotation="90"/>
    </xf>
    <xf numFmtId="0" fontId="7" fillId="0" borderId="10" xfId="3" applyFont="1" applyFill="1" applyBorder="1" applyAlignment="1" applyProtection="1">
      <alignment horizontal="left" vertical="center" wrapText="1"/>
    </xf>
    <xf numFmtId="0" fontId="6" fillId="0" borderId="10" xfId="3" applyFont="1" applyFill="1" applyBorder="1" applyAlignment="1" applyProtection="1">
      <alignment horizontal="left" vertical="center" wrapText="1"/>
    </xf>
    <xf numFmtId="0" fontId="6" fillId="0" borderId="24" xfId="3" applyFont="1" applyFill="1" applyBorder="1" applyAlignment="1" applyProtection="1">
      <alignment horizontal="left" vertical="center" wrapText="1"/>
    </xf>
    <xf numFmtId="0" fontId="7" fillId="0" borderId="16" xfId="3" applyFont="1" applyFill="1" applyBorder="1" applyAlignment="1" applyProtection="1">
      <alignment horizontal="left" vertical="center" wrapText="1"/>
    </xf>
    <xf numFmtId="0" fontId="5" fillId="0" borderId="28" xfId="0" applyFont="1" applyFill="1" applyBorder="1"/>
    <xf numFmtId="3" fontId="10" fillId="0" borderId="20" xfId="0" applyNumberFormat="1" applyFont="1" applyFill="1" applyBorder="1" applyAlignment="1">
      <alignment horizontal="center"/>
    </xf>
    <xf numFmtId="4" fontId="19" fillId="4" borderId="0" xfId="0" applyNumberFormat="1" applyFont="1" applyFill="1" applyBorder="1" applyAlignment="1">
      <alignment horizontal="center"/>
    </xf>
    <xf numFmtId="4" fontId="19" fillId="4" borderId="20" xfId="0" applyNumberFormat="1" applyFont="1" applyFill="1" applyBorder="1" applyAlignment="1">
      <alignment horizontal="center"/>
    </xf>
    <xf numFmtId="0" fontId="10" fillId="0" borderId="0" xfId="0" applyFont="1" applyBorder="1" applyAlignment="1"/>
    <xf numFmtId="0" fontId="28" fillId="0" borderId="76" xfId="0" applyFont="1" applyBorder="1" applyAlignment="1">
      <alignment horizontal="center"/>
    </xf>
    <xf numFmtId="3" fontId="10" fillId="0" borderId="0" xfId="9" applyNumberFormat="1" applyFont="1"/>
    <xf numFmtId="0" fontId="0" fillId="0" borderId="0" xfId="0" quotePrefix="1"/>
    <xf numFmtId="0" fontId="21" fillId="3" borderId="6" xfId="9" applyFont="1" applyFill="1" applyBorder="1" applyAlignment="1">
      <alignment horizontal="center" vertical="center" wrapText="1"/>
    </xf>
    <xf numFmtId="3" fontId="19" fillId="3" borderId="9" xfId="9" quotePrefix="1" applyNumberFormat="1" applyFont="1" applyFill="1" applyBorder="1" applyAlignment="1">
      <alignment horizontal="center"/>
    </xf>
    <xf numFmtId="3" fontId="19" fillId="3" borderId="15" xfId="9" quotePrefix="1" applyNumberFormat="1" applyFont="1" applyFill="1" applyBorder="1" applyAlignment="1">
      <alignment horizontal="center"/>
    </xf>
    <xf numFmtId="3" fontId="19" fillId="3" borderId="15" xfId="9" applyNumberFormat="1" applyFont="1" applyFill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20" fontId="0" fillId="0" borderId="0" xfId="0" applyNumberFormat="1"/>
    <xf numFmtId="0" fontId="9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0" fillId="0" borderId="42" xfId="0" applyFont="1" applyBorder="1" applyAlignment="1">
      <alignment horizontal="center"/>
    </xf>
    <xf numFmtId="3" fontId="16" fillId="0" borderId="0" xfId="0" applyNumberFormat="1" applyFont="1"/>
    <xf numFmtId="3" fontId="10" fillId="0" borderId="42" xfId="0" applyNumberFormat="1" applyFont="1" applyBorder="1" applyAlignment="1">
      <alignment horizontal="center"/>
    </xf>
    <xf numFmtId="0" fontId="23" fillId="4" borderId="45" xfId="0" applyFont="1" applyFill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/>
    </xf>
    <xf numFmtId="0" fontId="21" fillId="3" borderId="43" xfId="0" applyFont="1" applyFill="1" applyBorder="1" applyAlignment="1">
      <alignment vertical="center"/>
    </xf>
    <xf numFmtId="0" fontId="28" fillId="14" borderId="9" xfId="0" quotePrefix="1" applyFont="1" applyFill="1" applyBorder="1"/>
    <xf numFmtId="0" fontId="28" fillId="14" borderId="14" xfId="0" quotePrefix="1" applyFont="1" applyFill="1" applyBorder="1"/>
    <xf numFmtId="0" fontId="28" fillId="14" borderId="15" xfId="0" quotePrefix="1" applyFont="1" applyFill="1" applyBorder="1"/>
    <xf numFmtId="164" fontId="5" fillId="0" borderId="11" xfId="0" applyNumberFormat="1" applyFont="1" applyBorder="1" applyAlignment="1">
      <alignment horizontal="center"/>
    </xf>
    <xf numFmtId="0" fontId="7" fillId="3" borderId="62" xfId="0" applyFont="1" applyFill="1" applyBorder="1" applyAlignment="1">
      <alignment horizontal="center"/>
    </xf>
    <xf numFmtId="0" fontId="28" fillId="4" borderId="71" xfId="0" applyFont="1" applyFill="1" applyBorder="1" applyAlignment="1">
      <alignment horizontal="center"/>
    </xf>
    <xf numFmtId="0" fontId="28" fillId="0" borderId="10" xfId="0" quotePrefix="1" applyFont="1" applyFill="1" applyBorder="1"/>
    <xf numFmtId="170" fontId="19" fillId="0" borderId="73" xfId="0" applyNumberFormat="1" applyFont="1" applyBorder="1" applyAlignment="1">
      <alignment horizontal="center"/>
    </xf>
    <xf numFmtId="3" fontId="19" fillId="0" borderId="72" xfId="0" applyNumberFormat="1" applyFont="1" applyBorder="1" applyAlignment="1">
      <alignment horizontal="center"/>
    </xf>
    <xf numFmtId="164" fontId="19" fillId="0" borderId="66" xfId="0" applyNumberFormat="1" applyFont="1" applyBorder="1" applyAlignment="1">
      <alignment horizontal="center"/>
    </xf>
    <xf numFmtId="164" fontId="19" fillId="0" borderId="61" xfId="0" applyNumberFormat="1" applyFont="1" applyBorder="1" applyAlignment="1">
      <alignment horizontal="center"/>
    </xf>
    <xf numFmtId="164" fontId="19" fillId="0" borderId="48" xfId="0" applyNumberFormat="1" applyFont="1" applyBorder="1" applyAlignment="1">
      <alignment horizontal="center"/>
    </xf>
    <xf numFmtId="164" fontId="19" fillId="0" borderId="49" xfId="0" applyNumberFormat="1" applyFont="1" applyBorder="1" applyAlignment="1">
      <alignment horizontal="center"/>
    </xf>
    <xf numFmtId="164" fontId="19" fillId="0" borderId="59" xfId="0" applyNumberFormat="1" applyFont="1" applyBorder="1" applyAlignment="1">
      <alignment horizontal="center"/>
    </xf>
    <xf numFmtId="164" fontId="19" fillId="0" borderId="50" xfId="0" applyNumberFormat="1" applyFont="1" applyBorder="1" applyAlignment="1">
      <alignment horizontal="center"/>
    </xf>
    <xf numFmtId="164" fontId="19" fillId="0" borderId="70" xfId="0" applyNumberFormat="1" applyFont="1" applyBorder="1" applyAlignment="1">
      <alignment horizontal="center"/>
    </xf>
    <xf numFmtId="0" fontId="0" fillId="15" borderId="0" xfId="0" applyFill="1"/>
    <xf numFmtId="0" fontId="6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Border="1" applyAlignment="1">
      <alignment horizontal="left"/>
    </xf>
    <xf numFmtId="0" fontId="5" fillId="0" borderId="0" xfId="0" quotePrefix="1" applyNumberFormat="1" applyFont="1" applyFill="1"/>
    <xf numFmtId="3" fontId="71" fillId="0" borderId="40" xfId="0" applyNumberFormat="1" applyFont="1" applyBorder="1" applyAlignment="1">
      <alignment horizontal="center"/>
    </xf>
    <xf numFmtId="3" fontId="71" fillId="0" borderId="2" xfId="0" applyNumberFormat="1" applyFont="1" applyBorder="1" applyAlignment="1">
      <alignment horizontal="center"/>
    </xf>
    <xf numFmtId="4" fontId="5" fillId="0" borderId="40" xfId="0" applyNumberFormat="1" applyFont="1" applyBorder="1" applyAlignment="1">
      <alignment horizontal="center"/>
    </xf>
    <xf numFmtId="0" fontId="23" fillId="4" borderId="3" xfId="0" applyFont="1" applyFill="1" applyBorder="1" applyAlignment="1">
      <alignment horizontal="center" vertical="center" wrapText="1"/>
    </xf>
    <xf numFmtId="3" fontId="5" fillId="4" borderId="42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0" fontId="23" fillId="2" borderId="20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justify"/>
    </xf>
    <xf numFmtId="0" fontId="23" fillId="4" borderId="31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/>
    </xf>
    <xf numFmtId="1" fontId="10" fillId="0" borderId="20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3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1" fontId="10" fillId="0" borderId="17" xfId="0" applyNumberFormat="1" applyFont="1" applyFill="1" applyBorder="1" applyAlignment="1">
      <alignment horizontal="center"/>
    </xf>
    <xf numFmtId="1" fontId="10" fillId="0" borderId="12" xfId="0" applyNumberFormat="1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" fontId="10" fillId="0" borderId="52" xfId="0" applyNumberFormat="1" applyFont="1" applyFill="1" applyBorder="1" applyAlignment="1">
      <alignment horizontal="center"/>
    </xf>
    <xf numFmtId="1" fontId="10" fillId="0" borderId="15" xfId="0" applyNumberFormat="1" applyFont="1" applyFill="1" applyBorder="1" applyAlignment="1">
      <alignment horizontal="center"/>
    </xf>
    <xf numFmtId="1" fontId="10" fillId="4" borderId="36" xfId="0" applyNumberFormat="1" applyFont="1" applyFill="1" applyBorder="1" applyAlignment="1">
      <alignment horizontal="center"/>
    </xf>
    <xf numFmtId="1" fontId="10" fillId="4" borderId="32" xfId="0" applyNumberFormat="1" applyFont="1" applyFill="1" applyBorder="1" applyAlignment="1">
      <alignment horizontal="center"/>
    </xf>
    <xf numFmtId="0" fontId="23" fillId="2" borderId="71" xfId="0" applyFont="1" applyFill="1" applyBorder="1" applyAlignment="1">
      <alignment horizontal="center" vertical="center"/>
    </xf>
    <xf numFmtId="3" fontId="10" fillId="0" borderId="30" xfId="0" applyNumberFormat="1" applyFont="1" applyBorder="1" applyAlignment="1">
      <alignment horizontal="center"/>
    </xf>
    <xf numFmtId="3" fontId="10" fillId="0" borderId="51" xfId="0" applyNumberFormat="1" applyFont="1" applyBorder="1" applyAlignment="1">
      <alignment horizontal="center"/>
    </xf>
    <xf numFmtId="4" fontId="19" fillId="4" borderId="2" xfId="0" applyNumberFormat="1" applyFont="1" applyFill="1" applyBorder="1" applyAlignment="1">
      <alignment horizontal="center"/>
    </xf>
    <xf numFmtId="0" fontId="10" fillId="4" borderId="54" xfId="0" applyFont="1" applyFill="1" applyBorder="1" applyAlignment="1">
      <alignment horizontal="center" vertical="center" wrapText="1"/>
    </xf>
    <xf numFmtId="0" fontId="19" fillId="0" borderId="0" xfId="0" applyFont="1" applyFill="1" applyBorder="1"/>
    <xf numFmtId="3" fontId="10" fillId="0" borderId="19" xfId="0" quotePrefix="1" applyNumberFormat="1" applyFont="1" applyBorder="1" applyAlignment="1">
      <alignment horizontal="center"/>
    </xf>
    <xf numFmtId="0" fontId="10" fillId="4" borderId="6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7" fillId="0" borderId="64" xfId="0" applyFont="1" applyBorder="1"/>
    <xf numFmtId="0" fontId="7" fillId="0" borderId="64" xfId="0" applyFont="1" applyFill="1" applyBorder="1"/>
    <xf numFmtId="0" fontId="7" fillId="0" borderId="64" xfId="0" applyFont="1" applyFill="1" applyBorder="1" applyAlignment="1">
      <alignment wrapText="1"/>
    </xf>
    <xf numFmtId="4" fontId="5" fillId="0" borderId="75" xfId="0" applyNumberFormat="1" applyFont="1" applyBorder="1" applyAlignment="1">
      <alignment horizontal="center"/>
    </xf>
    <xf numFmtId="1" fontId="10" fillId="0" borderId="51" xfId="0" applyNumberFormat="1" applyFont="1" applyBorder="1" applyAlignment="1">
      <alignment horizontal="center"/>
    </xf>
    <xf numFmtId="1" fontId="10" fillId="0" borderId="64" xfId="0" applyNumberFormat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4" fontId="5" fillId="0" borderId="31" xfId="0" applyNumberFormat="1" applyFont="1" applyBorder="1" applyAlignment="1">
      <alignment horizontal="center"/>
    </xf>
    <xf numFmtId="4" fontId="5" fillId="0" borderId="37" xfId="0" applyNumberFormat="1" applyFont="1" applyBorder="1" applyAlignment="1">
      <alignment horizontal="center"/>
    </xf>
    <xf numFmtId="4" fontId="12" fillId="0" borderId="26" xfId="0" applyNumberFormat="1" applyFont="1" applyBorder="1" applyAlignment="1">
      <alignment horizontal="center"/>
    </xf>
    <xf numFmtId="4" fontId="12" fillId="0" borderId="60" xfId="0" applyNumberFormat="1" applyFont="1" applyBorder="1" applyAlignment="1">
      <alignment horizontal="center"/>
    </xf>
    <xf numFmtId="4" fontId="12" fillId="0" borderId="73" xfId="0" quotePrefix="1" applyNumberFormat="1" applyFont="1" applyBorder="1" applyAlignment="1">
      <alignment horizontal="center"/>
    </xf>
    <xf numFmtId="0" fontId="22" fillId="0" borderId="64" xfId="0" applyFont="1" applyFill="1" applyBorder="1"/>
    <xf numFmtId="4" fontId="10" fillId="0" borderId="45" xfId="0" applyNumberFormat="1" applyFont="1" applyFill="1" applyBorder="1" applyAlignment="1">
      <alignment horizontal="center"/>
    </xf>
    <xf numFmtId="2" fontId="10" fillId="0" borderId="39" xfId="0" applyNumberFormat="1" applyFont="1" applyFill="1" applyBorder="1" applyAlignment="1">
      <alignment horizontal="center"/>
    </xf>
    <xf numFmtId="4" fontId="10" fillId="0" borderId="37" xfId="0" applyNumberFormat="1" applyFont="1" applyFill="1" applyBorder="1" applyAlignment="1">
      <alignment horizontal="center"/>
    </xf>
    <xf numFmtId="2" fontId="10" fillId="0" borderId="51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12" fillId="4" borderId="7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/>
    </xf>
    <xf numFmtId="0" fontId="28" fillId="0" borderId="19" xfId="0" quotePrefix="1" applyFont="1" applyFill="1" applyBorder="1"/>
    <xf numFmtId="3" fontId="12" fillId="0" borderId="25" xfId="0" applyNumberFormat="1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 vertical="center"/>
    </xf>
    <xf numFmtId="4" fontId="10" fillId="0" borderId="15" xfId="9" quotePrefix="1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3" fontId="12" fillId="0" borderId="51" xfId="0" applyNumberFormat="1" applyFont="1" applyFill="1" applyBorder="1" applyAlignment="1">
      <alignment horizontal="right" vertical="center"/>
    </xf>
    <xf numFmtId="0" fontId="5" fillId="0" borderId="42" xfId="0" applyFont="1" applyFill="1" applyBorder="1"/>
    <xf numFmtId="0" fontId="12" fillId="0" borderId="51" xfId="0" applyFont="1" applyFill="1" applyBorder="1"/>
    <xf numFmtId="3" fontId="12" fillId="0" borderId="73" xfId="0" applyNumberFormat="1" applyFont="1" applyFill="1" applyBorder="1" applyAlignment="1">
      <alignment horizontal="right" vertical="center"/>
    </xf>
    <xf numFmtId="3" fontId="12" fillId="0" borderId="75" xfId="0" applyNumberFormat="1" applyFont="1" applyFill="1" applyBorder="1" applyAlignment="1">
      <alignment horizontal="right" vertical="center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" fontId="7" fillId="0" borderId="18" xfId="0" applyNumberFormat="1" applyFont="1" applyFill="1" applyBorder="1" applyAlignment="1">
      <alignment horizontal="center"/>
    </xf>
    <xf numFmtId="4" fontId="7" fillId="0" borderId="65" xfId="0" applyNumberFormat="1" applyFont="1" applyFill="1" applyBorder="1" applyAlignment="1">
      <alignment horizontal="center"/>
    </xf>
    <xf numFmtId="4" fontId="10" fillId="0" borderId="17" xfId="9" quotePrefix="1" applyNumberFormat="1" applyFont="1" applyFill="1" applyBorder="1" applyAlignment="1">
      <alignment horizontal="center"/>
    </xf>
    <xf numFmtId="4" fontId="10" fillId="0" borderId="42" xfId="9" quotePrefix="1" applyNumberFormat="1" applyFont="1" applyFill="1" applyBorder="1" applyAlignment="1">
      <alignment horizontal="center"/>
    </xf>
    <xf numFmtId="4" fontId="10" fillId="0" borderId="30" xfId="9" quotePrefix="1" applyNumberFormat="1" applyFont="1" applyFill="1" applyBorder="1" applyAlignment="1">
      <alignment horizontal="center"/>
    </xf>
    <xf numFmtId="4" fontId="10" fillId="0" borderId="73" xfId="9" quotePrefix="1" applyNumberFormat="1" applyFont="1" applyFill="1" applyBorder="1" applyAlignment="1">
      <alignment horizontal="center"/>
    </xf>
    <xf numFmtId="4" fontId="10" fillId="0" borderId="40" xfId="9" quotePrefix="1" applyNumberFormat="1" applyFont="1" applyFill="1" applyBorder="1" applyAlignment="1">
      <alignment horizontal="center"/>
    </xf>
    <xf numFmtId="4" fontId="10" fillId="0" borderId="45" xfId="9" quotePrefix="1" applyNumberFormat="1" applyFont="1" applyFill="1" applyBorder="1" applyAlignment="1">
      <alignment horizontal="center"/>
    </xf>
    <xf numFmtId="17" fontId="7" fillId="0" borderId="19" xfId="0" quotePrefix="1" applyNumberFormat="1" applyFont="1" applyBorder="1"/>
    <xf numFmtId="0" fontId="10" fillId="0" borderId="51" xfId="0" applyFont="1" applyBorder="1" applyAlignment="1">
      <alignment horizontal="center"/>
    </xf>
    <xf numFmtId="0" fontId="6" fillId="0" borderId="80" xfId="0" applyFont="1" applyBorder="1"/>
    <xf numFmtId="17" fontId="7" fillId="0" borderId="64" xfId="0" quotePrefix="1" applyNumberFormat="1" applyFont="1" applyBorder="1"/>
    <xf numFmtId="0" fontId="7" fillId="0" borderId="64" xfId="0" quotePrefix="1" applyFont="1" applyBorder="1"/>
    <xf numFmtId="17" fontId="7" fillId="0" borderId="6" xfId="0" quotePrefix="1" applyNumberFormat="1" applyFont="1" applyBorder="1"/>
    <xf numFmtId="17" fontId="7" fillId="0" borderId="30" xfId="0" quotePrefix="1" applyNumberFormat="1" applyFont="1" applyBorder="1"/>
    <xf numFmtId="0" fontId="6" fillId="0" borderId="69" xfId="0" applyFont="1" applyBorder="1"/>
    <xf numFmtId="17" fontId="7" fillId="14" borderId="30" xfId="0" quotePrefix="1" applyNumberFormat="1" applyFont="1" applyFill="1" applyBorder="1"/>
    <xf numFmtId="17" fontId="72" fillId="0" borderId="55" xfId="0" quotePrefix="1" applyNumberFormat="1" applyFont="1" applyFill="1" applyBorder="1"/>
    <xf numFmtId="0" fontId="6" fillId="0" borderId="69" xfId="0" applyFont="1" applyFill="1" applyBorder="1"/>
    <xf numFmtId="0" fontId="6" fillId="0" borderId="33" xfId="0" applyFont="1" applyBorder="1"/>
    <xf numFmtId="0" fontId="7" fillId="0" borderId="14" xfId="0" quotePrefix="1" applyFont="1" applyBorder="1"/>
    <xf numFmtId="0" fontId="7" fillId="0" borderId="6" xfId="0" quotePrefix="1" applyFont="1" applyBorder="1"/>
    <xf numFmtId="0" fontId="7" fillId="0" borderId="30" xfId="0" quotePrefix="1" applyFont="1" applyBorder="1"/>
    <xf numFmtId="0" fontId="7" fillId="0" borderId="55" xfId="0" quotePrefix="1" applyFont="1" applyBorder="1"/>
    <xf numFmtId="0" fontId="6" fillId="0" borderId="55" xfId="0" applyFont="1" applyBorder="1"/>
    <xf numFmtId="0" fontId="7" fillId="14" borderId="30" xfId="0" quotePrefix="1" applyFont="1" applyFill="1" applyBorder="1"/>
    <xf numFmtId="0" fontId="7" fillId="0" borderId="53" xfId="0" quotePrefix="1" applyFont="1" applyBorder="1"/>
    <xf numFmtId="0" fontId="7" fillId="0" borderId="47" xfId="0" quotePrefix="1" applyFont="1" applyBorder="1"/>
    <xf numFmtId="0" fontId="6" fillId="0" borderId="47" xfId="0" applyFont="1" applyBorder="1"/>
    <xf numFmtId="17" fontId="7" fillId="0" borderId="53" xfId="0" quotePrefix="1" applyNumberFormat="1" applyFont="1" applyBorder="1"/>
    <xf numFmtId="17" fontId="7" fillId="0" borderId="64" xfId="0" quotePrefix="1" applyNumberFormat="1" applyFont="1" applyFill="1" applyBorder="1"/>
    <xf numFmtId="0" fontId="7" fillId="0" borderId="19" xfId="0" quotePrefix="1" applyFont="1" applyBorder="1"/>
    <xf numFmtId="0" fontId="7" fillId="0" borderId="64" xfId="0" quotePrefix="1" applyFont="1" applyFill="1" applyBorder="1"/>
    <xf numFmtId="0" fontId="6" fillId="0" borderId="80" xfId="0" applyFont="1" applyFill="1" applyBorder="1"/>
    <xf numFmtId="0" fontId="7" fillId="0" borderId="6" xfId="0" quotePrefix="1" applyFont="1" applyFill="1" applyBorder="1"/>
    <xf numFmtId="3" fontId="12" fillId="0" borderId="0" xfId="0" applyNumberFormat="1" applyFont="1" applyFill="1" applyBorder="1" applyAlignment="1">
      <alignment horizontal="center"/>
    </xf>
    <xf numFmtId="3" fontId="12" fillId="0" borderId="73" xfId="0" applyNumberFormat="1" applyFont="1" applyFill="1" applyBorder="1" applyAlignment="1">
      <alignment horizontal="center"/>
    </xf>
    <xf numFmtId="0" fontId="28" fillId="14" borderId="10" xfId="0" quotePrefix="1" applyFont="1" applyFill="1" applyBorder="1"/>
    <xf numFmtId="4" fontId="19" fillId="0" borderId="12" xfId="0" applyNumberFormat="1" applyFont="1" applyBorder="1" applyAlignment="1">
      <alignment horizontal="center"/>
    </xf>
    <xf numFmtId="4" fontId="19" fillId="0" borderId="13" xfId="0" applyNumberFormat="1" applyFont="1" applyBorder="1" applyAlignment="1">
      <alignment horizontal="center"/>
    </xf>
    <xf numFmtId="169" fontId="10" fillId="0" borderId="65" xfId="0" applyNumberFormat="1" applyFont="1" applyBorder="1" applyAlignment="1">
      <alignment horizontal="center"/>
    </xf>
    <xf numFmtId="167" fontId="10" fillId="0" borderId="0" xfId="0" applyNumberFormat="1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5" fillId="0" borderId="0" xfId="0" quotePrefix="1" applyFont="1"/>
    <xf numFmtId="0" fontId="12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Fill="1" applyBorder="1"/>
    <xf numFmtId="0" fontId="28" fillId="0" borderId="0" xfId="0" quotePrefix="1" applyFont="1" applyFill="1" applyBorder="1" applyAlignment="1">
      <alignment horizontal="left"/>
    </xf>
    <xf numFmtId="3" fontId="19" fillId="4" borderId="2" xfId="0" applyNumberFormat="1" applyFont="1" applyFill="1" applyBorder="1" applyAlignment="1">
      <alignment horizontal="center"/>
    </xf>
    <xf numFmtId="0" fontId="18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left" vertical="center"/>
    </xf>
    <xf numFmtId="0" fontId="5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vertical="center"/>
    </xf>
    <xf numFmtId="0" fontId="12" fillId="3" borderId="65" xfId="0" applyFont="1" applyFill="1" applyBorder="1" applyAlignment="1">
      <alignment vertical="center"/>
    </xf>
    <xf numFmtId="0" fontId="5" fillId="3" borderId="28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19" fillId="3" borderId="43" xfId="0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0" fontId="19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center"/>
    </xf>
    <xf numFmtId="4" fontId="19" fillId="4" borderId="11" xfId="0" applyNumberFormat="1" applyFont="1" applyFill="1" applyBorder="1" applyAlignment="1">
      <alignment horizontal="center"/>
    </xf>
    <xf numFmtId="4" fontId="19" fillId="4" borderId="8" xfId="0" applyNumberFormat="1" applyFont="1" applyFill="1" applyBorder="1" applyAlignment="1">
      <alignment horizontal="center"/>
    </xf>
    <xf numFmtId="0" fontId="21" fillId="4" borderId="62" xfId="0" applyFont="1" applyFill="1" applyBorder="1" applyAlignment="1">
      <alignment horizontal="center" vertical="center"/>
    </xf>
    <xf numFmtId="4" fontId="19" fillId="4" borderId="10" xfId="0" applyNumberFormat="1" applyFont="1" applyFill="1" applyBorder="1" applyAlignment="1">
      <alignment horizontal="center"/>
    </xf>
    <xf numFmtId="4" fontId="19" fillId="4" borderId="16" xfId="0" applyNumberFormat="1" applyFont="1" applyFill="1" applyBorder="1" applyAlignment="1">
      <alignment horizontal="center"/>
    </xf>
    <xf numFmtId="4" fontId="19" fillId="4" borderId="72" xfId="0" applyNumberFormat="1" applyFont="1" applyFill="1" applyBorder="1" applyAlignment="1">
      <alignment horizontal="center"/>
    </xf>
    <xf numFmtId="0" fontId="23" fillId="4" borderId="43" xfId="0" applyFont="1" applyFill="1" applyBorder="1" applyAlignment="1">
      <alignment horizontal="center" vertical="center" wrapText="1"/>
    </xf>
    <xf numFmtId="3" fontId="12" fillId="0" borderId="34" xfId="0" applyNumberFormat="1" applyFont="1" applyFill="1" applyBorder="1" applyAlignment="1">
      <alignment horizontal="right" vertical="center"/>
    </xf>
    <xf numFmtId="3" fontId="12" fillId="0" borderId="35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 wrapText="1"/>
    </xf>
    <xf numFmtId="3" fontId="10" fillId="0" borderId="55" xfId="0" applyNumberFormat="1" applyFont="1" applyFill="1" applyBorder="1" applyAlignment="1">
      <alignment horizontal="center"/>
    </xf>
    <xf numFmtId="0" fontId="22" fillId="0" borderId="55" xfId="0" quotePrefix="1" applyFont="1" applyFill="1" applyBorder="1"/>
    <xf numFmtId="4" fontId="19" fillId="3" borderId="40" xfId="0" applyNumberFormat="1" applyFont="1" applyFill="1" applyBorder="1" applyAlignment="1">
      <alignment horizontal="center"/>
    </xf>
    <xf numFmtId="4" fontId="12" fillId="4" borderId="55" xfId="0" applyNumberFormat="1" applyFont="1" applyFill="1" applyBorder="1" applyAlignment="1">
      <alignment horizontal="center"/>
    </xf>
    <xf numFmtId="10" fontId="5" fillId="0" borderId="22" xfId="12" applyNumberFormat="1" applyFont="1" applyFill="1" applyBorder="1"/>
    <xf numFmtId="0" fontId="18" fillId="3" borderId="63" xfId="0" applyFont="1" applyFill="1" applyBorder="1" applyAlignment="1">
      <alignment horizontal="center" vertical="center"/>
    </xf>
    <xf numFmtId="0" fontId="21" fillId="4" borderId="53" xfId="0" applyFont="1" applyFill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horizontal="center"/>
    </xf>
    <xf numFmtId="1" fontId="10" fillId="0" borderId="11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166" fontId="5" fillId="0" borderId="0" xfId="0" applyNumberFormat="1" applyFont="1"/>
    <xf numFmtId="4" fontId="28" fillId="0" borderId="40" xfId="0" applyNumberFormat="1" applyFont="1" applyBorder="1" applyAlignment="1">
      <alignment horizontal="center"/>
    </xf>
    <xf numFmtId="4" fontId="28" fillId="0" borderId="4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4" fontId="28" fillId="0" borderId="1" xfId="0" applyNumberFormat="1" applyFont="1" applyBorder="1" applyAlignment="1">
      <alignment horizontal="center"/>
    </xf>
    <xf numFmtId="0" fontId="19" fillId="4" borderId="5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3" fontId="19" fillId="4" borderId="20" xfId="0" quotePrefix="1" applyNumberFormat="1" applyFont="1" applyFill="1" applyBorder="1" applyAlignment="1">
      <alignment horizontal="center"/>
    </xf>
    <xf numFmtId="0" fontId="19" fillId="4" borderId="71" xfId="0" applyFont="1" applyFill="1" applyBorder="1" applyAlignment="1">
      <alignment horizontal="center" vertical="center"/>
    </xf>
    <xf numFmtId="0" fontId="28" fillId="4" borderId="71" xfId="0" applyFont="1" applyFill="1" applyBorder="1" applyAlignment="1">
      <alignment horizontal="center" vertical="center"/>
    </xf>
    <xf numFmtId="17" fontId="28" fillId="0" borderId="72" xfId="0" quotePrefix="1" applyNumberFormat="1" applyFont="1" applyBorder="1"/>
    <xf numFmtId="0" fontId="10" fillId="4" borderId="6" xfId="0" applyFont="1" applyFill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left" vertical="center" wrapText="1"/>
    </xf>
    <xf numFmtId="3" fontId="7" fillId="0" borderId="15" xfId="0" quotePrefix="1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21" fillId="4" borderId="4" xfId="0" applyFont="1" applyFill="1" applyBorder="1" applyAlignment="1">
      <alignment horizontal="left" vertical="center" wrapText="1"/>
    </xf>
    <xf numFmtId="3" fontId="7" fillId="0" borderId="20" xfId="0" quotePrefix="1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4" fontId="28" fillId="0" borderId="40" xfId="0" quotePrefix="1" applyNumberFormat="1" applyFont="1" applyBorder="1" applyAlignment="1">
      <alignment horizontal="center"/>
    </xf>
    <xf numFmtId="4" fontId="28" fillId="0" borderId="12" xfId="0" quotePrefix="1" applyNumberFormat="1" applyFont="1" applyBorder="1" applyAlignment="1">
      <alignment horizontal="center"/>
    </xf>
    <xf numFmtId="0" fontId="5" fillId="0" borderId="9" xfId="0" applyFont="1" applyFill="1" applyBorder="1" applyAlignment="1"/>
    <xf numFmtId="10" fontId="5" fillId="0" borderId="13" xfId="0" applyNumberFormat="1" applyFont="1" applyFill="1" applyBorder="1"/>
    <xf numFmtId="0" fontId="5" fillId="0" borderId="15" xfId="0" applyFont="1" applyFill="1" applyBorder="1" applyAlignment="1"/>
    <xf numFmtId="10" fontId="5" fillId="0" borderId="18" xfId="0" applyNumberFormat="1" applyFont="1" applyFill="1" applyBorder="1"/>
    <xf numFmtId="165" fontId="28" fillId="0" borderId="0" xfId="0" applyNumberFormat="1" applyFont="1" applyBorder="1" applyAlignment="1">
      <alignment horizontal="center"/>
    </xf>
    <xf numFmtId="0" fontId="42" fillId="0" borderId="0" xfId="0" applyFont="1"/>
    <xf numFmtId="0" fontId="12" fillId="3" borderId="6" xfId="0" applyFont="1" applyFill="1" applyBorder="1"/>
    <xf numFmtId="0" fontId="19" fillId="4" borderId="14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/>
    </xf>
    <xf numFmtId="166" fontId="10" fillId="0" borderId="27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34" fillId="4" borderId="29" xfId="6" applyFont="1" applyFill="1" applyBorder="1" applyAlignment="1">
      <alignment horizontal="center"/>
    </xf>
    <xf numFmtId="0" fontId="44" fillId="4" borderId="24" xfId="6" applyFont="1" applyFill="1" applyBorder="1" applyAlignment="1">
      <alignment horizontal="center"/>
    </xf>
    <xf numFmtId="17" fontId="27" fillId="0" borderId="29" xfId="0" quotePrefix="1" applyNumberFormat="1" applyFont="1" applyFill="1" applyBorder="1"/>
    <xf numFmtId="17" fontId="27" fillId="0" borderId="10" xfId="0" quotePrefix="1" applyNumberFormat="1" applyFont="1" applyFill="1" applyBorder="1"/>
    <xf numFmtId="17" fontId="17" fillId="17" borderId="7" xfId="0" applyNumberFormat="1" applyFont="1" applyFill="1" applyBorder="1"/>
    <xf numFmtId="3" fontId="9" fillId="0" borderId="9" xfId="6" applyNumberFormat="1" applyFont="1" applyFill="1" applyBorder="1" applyAlignment="1">
      <alignment horizontal="center"/>
    </xf>
    <xf numFmtId="17" fontId="7" fillId="0" borderId="29" xfId="0" quotePrefix="1" applyNumberFormat="1" applyFont="1" applyFill="1" applyBorder="1"/>
    <xf numFmtId="3" fontId="5" fillId="0" borderId="10" xfId="0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/>
    <xf numFmtId="17" fontId="6" fillId="17" borderId="7" xfId="0" applyNumberFormat="1" applyFont="1" applyFill="1" applyBorder="1"/>
    <xf numFmtId="3" fontId="12" fillId="17" borderId="7" xfId="0" applyNumberFormat="1" applyFont="1" applyFill="1" applyBorder="1" applyAlignment="1">
      <alignment horizontal="center"/>
    </xf>
    <xf numFmtId="0" fontId="9" fillId="0" borderId="0" xfId="6" applyFont="1"/>
    <xf numFmtId="0" fontId="5" fillId="0" borderId="0" xfId="6" applyFont="1"/>
    <xf numFmtId="0" fontId="7" fillId="0" borderId="0" xfId="6" applyFont="1"/>
    <xf numFmtId="0" fontId="26" fillId="4" borderId="24" xfId="0" applyFont="1" applyFill="1" applyBorder="1" applyAlignment="1">
      <alignment wrapText="1"/>
    </xf>
    <xf numFmtId="0" fontId="26" fillId="4" borderId="29" xfId="0" applyFont="1" applyFill="1" applyBorder="1" applyAlignment="1">
      <alignment wrapText="1"/>
    </xf>
    <xf numFmtId="3" fontId="5" fillId="0" borderId="10" xfId="6" applyNumberFormat="1" applyFont="1" applyFill="1" applyBorder="1" applyAlignment="1">
      <alignment horizontal="center"/>
    </xf>
    <xf numFmtId="3" fontId="5" fillId="0" borderId="9" xfId="6" applyNumberFormat="1" applyFont="1" applyFill="1" applyBorder="1" applyAlignment="1">
      <alignment horizontal="center"/>
    </xf>
    <xf numFmtId="3" fontId="5" fillId="0" borderId="9" xfId="6" applyNumberFormat="1" applyFont="1" applyBorder="1" applyAlignment="1">
      <alignment horizontal="center"/>
    </xf>
    <xf numFmtId="3" fontId="12" fillId="17" borderId="7" xfId="6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12" fillId="17" borderId="48" xfId="0" applyNumberFormat="1" applyFont="1" applyFill="1" applyBorder="1" applyAlignment="1">
      <alignment horizontal="center"/>
    </xf>
    <xf numFmtId="3" fontId="12" fillId="17" borderId="48" xfId="6" applyNumberFormat="1" applyFont="1" applyFill="1" applyBorder="1" applyAlignment="1">
      <alignment horizontal="center"/>
    </xf>
    <xf numFmtId="0" fontId="13" fillId="0" borderId="0" xfId="6" applyFont="1"/>
    <xf numFmtId="0" fontId="14" fillId="0" borderId="0" xfId="3" applyBorder="1" applyAlignment="1" applyProtection="1">
      <alignment horizontal="center" vertical="center"/>
    </xf>
    <xf numFmtId="3" fontId="9" fillId="0" borderId="12" xfId="6" applyNumberFormat="1" applyFont="1" applyFill="1" applyBorder="1" applyAlignment="1">
      <alignment horizontal="center"/>
    </xf>
    <xf numFmtId="3" fontId="9" fillId="0" borderId="22" xfId="6" applyNumberFormat="1" applyFont="1" applyBorder="1" applyAlignment="1">
      <alignment horizontal="center"/>
    </xf>
    <xf numFmtId="0" fontId="13" fillId="0" borderId="0" xfId="6" applyFont="1" applyFill="1"/>
    <xf numFmtId="0" fontId="26" fillId="0" borderId="0" xfId="6" applyFont="1" applyFill="1"/>
    <xf numFmtId="17" fontId="27" fillId="0" borderId="24" xfId="0" quotePrefix="1" applyNumberFormat="1" applyFont="1" applyFill="1" applyBorder="1"/>
    <xf numFmtId="0" fontId="5" fillId="0" borderId="0" xfId="6" applyFont="1" applyBorder="1" applyAlignment="1"/>
    <xf numFmtId="0" fontId="5" fillId="3" borderId="28" xfId="6" applyFont="1" applyFill="1" applyBorder="1" applyAlignment="1">
      <alignment horizontal="left"/>
    </xf>
    <xf numFmtId="0" fontId="12" fillId="4" borderId="24" xfId="6" applyFont="1" applyFill="1" applyBorder="1" applyAlignment="1">
      <alignment horizontal="center"/>
    </xf>
    <xf numFmtId="3" fontId="5" fillId="0" borderId="12" xfId="6" applyNumberFormat="1" applyFont="1" applyFill="1" applyBorder="1" applyAlignment="1">
      <alignment horizontal="center"/>
    </xf>
    <xf numFmtId="3" fontId="5" fillId="0" borderId="22" xfId="6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0" xfId="6" applyNumberFormat="1" applyFont="1"/>
    <xf numFmtId="3" fontId="5" fillId="0" borderId="24" xfId="0" applyNumberFormat="1" applyFont="1" applyFill="1" applyBorder="1" applyAlignment="1">
      <alignment horizontal="center"/>
    </xf>
    <xf numFmtId="3" fontId="5" fillId="17" borderId="35" xfId="0" applyNumberFormat="1" applyFont="1" applyFill="1" applyBorder="1" applyAlignment="1">
      <alignment horizontal="center"/>
    </xf>
    <xf numFmtId="3" fontId="5" fillId="0" borderId="35" xfId="0" applyNumberFormat="1" applyFont="1" applyFill="1" applyBorder="1" applyAlignment="1">
      <alignment horizontal="center"/>
    </xf>
    <xf numFmtId="0" fontId="5" fillId="0" borderId="0" xfId="6" applyFont="1" applyFill="1"/>
    <xf numFmtId="0" fontId="12" fillId="0" borderId="0" xfId="6" applyFont="1" applyFill="1"/>
    <xf numFmtId="3" fontId="5" fillId="0" borderId="12" xfId="0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/>
    <xf numFmtId="3" fontId="5" fillId="0" borderId="34" xfId="0" applyNumberFormat="1" applyFont="1" applyFill="1" applyBorder="1" applyAlignment="1">
      <alignment horizontal="center"/>
    </xf>
    <xf numFmtId="3" fontId="5" fillId="0" borderId="0" xfId="6" applyNumberFormat="1" applyFont="1" applyBorder="1" applyAlignment="1">
      <alignment horizontal="center"/>
    </xf>
    <xf numFmtId="3" fontId="7" fillId="0" borderId="10" xfId="6" applyNumberFormat="1" applyFont="1" applyFill="1" applyBorder="1" applyAlignment="1">
      <alignment horizontal="center"/>
    </xf>
    <xf numFmtId="3" fontId="7" fillId="0" borderId="24" xfId="6" applyNumberFormat="1" applyFont="1" applyFill="1" applyBorder="1" applyAlignment="1">
      <alignment horizontal="center"/>
    </xf>
    <xf numFmtId="3" fontId="6" fillId="17" borderId="7" xfId="6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3" fontId="7" fillId="0" borderId="35" xfId="0" applyNumberFormat="1" applyFont="1" applyFill="1" applyBorder="1" applyAlignment="1">
      <alignment horizontal="center"/>
    </xf>
    <xf numFmtId="3" fontId="6" fillId="17" borderId="7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3" fontId="5" fillId="0" borderId="27" xfId="6" applyNumberFormat="1" applyFont="1" applyFill="1" applyBorder="1" applyAlignment="1">
      <alignment horizontal="center"/>
    </xf>
    <xf numFmtId="0" fontId="13" fillId="0" borderId="0" xfId="6" applyFont="1" applyFill="1" applyBorder="1"/>
    <xf numFmtId="0" fontId="5" fillId="0" borderId="0" xfId="6" applyFont="1" applyFill="1" applyBorder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3" fontId="5" fillId="0" borderId="0" xfId="6" applyNumberFormat="1" applyFont="1" applyFill="1" applyBorder="1" applyAlignment="1">
      <alignment horizontal="center"/>
    </xf>
    <xf numFmtId="3" fontId="5" fillId="0" borderId="0" xfId="6" applyNumberFormat="1" applyFont="1" applyFill="1" applyBorder="1"/>
    <xf numFmtId="3" fontId="12" fillId="0" borderId="0" xfId="6" applyNumberFormat="1" applyFont="1" applyFill="1" applyBorder="1" applyAlignment="1">
      <alignment horizontal="center"/>
    </xf>
    <xf numFmtId="3" fontId="12" fillId="0" borderId="0" xfId="6" applyNumberFormat="1" applyFont="1" applyFill="1" applyBorder="1"/>
    <xf numFmtId="0" fontId="17" fillId="0" borderId="0" xfId="6" applyFont="1" applyFill="1" applyBorder="1" applyAlignment="1">
      <alignment horizontal="center" vertical="center" wrapText="1"/>
    </xf>
    <xf numFmtId="0" fontId="9" fillId="0" borderId="0" xfId="6" applyFont="1" applyFill="1" applyBorder="1"/>
    <xf numFmtId="0" fontId="17" fillId="4" borderId="29" xfId="6" applyFont="1" applyFill="1" applyBorder="1" applyAlignment="1">
      <alignment horizontal="center"/>
    </xf>
    <xf numFmtId="0" fontId="44" fillId="18" borderId="28" xfId="6" applyFont="1" applyFill="1" applyBorder="1" applyAlignment="1">
      <alignment horizontal="center" vertical="center"/>
    </xf>
    <xf numFmtId="0" fontId="46" fillId="4" borderId="28" xfId="6" applyFont="1" applyFill="1" applyBorder="1" applyAlignment="1">
      <alignment horizontal="center"/>
    </xf>
    <xf numFmtId="0" fontId="46" fillId="4" borderId="43" xfId="6" applyFont="1" applyFill="1" applyBorder="1" applyAlignment="1">
      <alignment horizontal="center"/>
    </xf>
    <xf numFmtId="0" fontId="46" fillId="4" borderId="65" xfId="6" applyFont="1" applyFill="1" applyBorder="1" applyAlignment="1">
      <alignment horizontal="center"/>
    </xf>
    <xf numFmtId="0" fontId="15" fillId="4" borderId="24" xfId="6" applyFont="1" applyFill="1" applyBorder="1" applyAlignment="1">
      <alignment horizontal="center"/>
    </xf>
    <xf numFmtId="0" fontId="44" fillId="18" borderId="23" xfId="6" applyFont="1" applyFill="1" applyBorder="1" applyAlignment="1">
      <alignment horizontal="center" vertical="center"/>
    </xf>
    <xf numFmtId="0" fontId="46" fillId="4" borderId="80" xfId="6" applyFont="1" applyFill="1" applyBorder="1" applyAlignment="1">
      <alignment horizontal="center" vertical="center"/>
    </xf>
    <xf numFmtId="0" fontId="46" fillId="4" borderId="73" xfId="6" applyFont="1" applyFill="1" applyBorder="1" applyAlignment="1">
      <alignment horizontal="center" vertical="center"/>
    </xf>
    <xf numFmtId="0" fontId="46" fillId="4" borderId="75" xfId="6" applyFont="1" applyFill="1" applyBorder="1" applyAlignment="1">
      <alignment horizontal="center" vertical="center"/>
    </xf>
    <xf numFmtId="0" fontId="46" fillId="19" borderId="80" xfId="6" applyFont="1" applyFill="1" applyBorder="1" applyAlignment="1">
      <alignment horizontal="center" vertical="center"/>
    </xf>
    <xf numFmtId="0" fontId="46" fillId="19" borderId="75" xfId="6" applyFont="1" applyFill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/>
    </xf>
    <xf numFmtId="3" fontId="9" fillId="0" borderId="23" xfId="6" applyNumberFormat="1" applyFont="1" applyFill="1" applyBorder="1" applyAlignment="1">
      <alignment horizontal="center"/>
    </xf>
    <xf numFmtId="3" fontId="9" fillId="0" borderId="41" xfId="6" applyNumberFormat="1" applyFont="1" applyFill="1" applyBorder="1" applyAlignment="1">
      <alignment horizontal="center"/>
    </xf>
    <xf numFmtId="3" fontId="15" fillId="17" borderId="48" xfId="6" applyNumberFormat="1" applyFont="1" applyFill="1" applyBorder="1" applyAlignment="1">
      <alignment horizontal="center"/>
    </xf>
    <xf numFmtId="3" fontId="15" fillId="0" borderId="0" xfId="6" applyNumberFormat="1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/>
    </xf>
    <xf numFmtId="3" fontId="9" fillId="0" borderId="25" xfId="6" applyNumberFormat="1" applyFont="1" applyFill="1" applyBorder="1" applyAlignment="1">
      <alignment horizontal="center"/>
    </xf>
    <xf numFmtId="3" fontId="15" fillId="17" borderId="60" xfId="6" applyNumberFormat="1" applyFont="1" applyFill="1" applyBorder="1" applyAlignment="1">
      <alignment horizontal="center"/>
    </xf>
    <xf numFmtId="3" fontId="15" fillId="17" borderId="49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/>
    </xf>
    <xf numFmtId="3" fontId="5" fillId="0" borderId="13" xfId="6" applyNumberFormat="1" applyFont="1" applyFill="1" applyBorder="1" applyAlignment="1">
      <alignment horizontal="center"/>
    </xf>
    <xf numFmtId="3" fontId="5" fillId="0" borderId="11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/>
    </xf>
    <xf numFmtId="3" fontId="5" fillId="0" borderId="23" xfId="6" applyNumberFormat="1" applyFont="1" applyFill="1" applyBorder="1" applyAlignment="1">
      <alignment horizontal="center"/>
    </xf>
    <xf numFmtId="3" fontId="5" fillId="0" borderId="25" xfId="6" applyNumberFormat="1" applyFont="1" applyFill="1" applyBorder="1" applyAlignment="1">
      <alignment horizontal="center"/>
    </xf>
    <xf numFmtId="3" fontId="5" fillId="0" borderId="35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left"/>
    </xf>
    <xf numFmtId="3" fontId="12" fillId="17" borderId="23" xfId="6" applyNumberFormat="1" applyFont="1" applyFill="1" applyBorder="1" applyAlignment="1">
      <alignment horizontal="center"/>
    </xf>
    <xf numFmtId="3" fontId="12" fillId="17" borderId="35" xfId="6" applyNumberFormat="1" applyFont="1" applyFill="1" applyBorder="1" applyAlignment="1">
      <alignment horizontal="center"/>
    </xf>
    <xf numFmtId="3" fontId="12" fillId="17" borderId="61" xfId="6" applyNumberFormat="1" applyFont="1" applyFill="1" applyBorder="1" applyAlignment="1">
      <alignment horizontal="center"/>
    </xf>
    <xf numFmtId="3" fontId="12" fillId="17" borderId="49" xfId="6" applyNumberFormat="1" applyFont="1" applyFill="1" applyBorder="1" applyAlignment="1">
      <alignment horizontal="center"/>
    </xf>
    <xf numFmtId="3" fontId="5" fillId="0" borderId="36" xfId="6" applyNumberFormat="1" applyFont="1" applyFill="1" applyBorder="1" applyAlignment="1">
      <alignment horizontal="center"/>
    </xf>
    <xf numFmtId="3" fontId="12" fillId="0" borderId="9" xfId="6" applyNumberFormat="1" applyFont="1" applyFill="1" applyBorder="1" applyAlignment="1">
      <alignment horizontal="center"/>
    </xf>
    <xf numFmtId="3" fontId="5" fillId="0" borderId="41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center"/>
    </xf>
    <xf numFmtId="3" fontId="12" fillId="17" borderId="41" xfId="6" applyNumberFormat="1" applyFont="1" applyFill="1" applyBorder="1" applyAlignment="1">
      <alignment horizontal="center"/>
    </xf>
    <xf numFmtId="3" fontId="12" fillId="17" borderId="27" xfId="6" applyNumberFormat="1" applyFont="1" applyFill="1" applyBorder="1" applyAlignment="1">
      <alignment horizontal="center"/>
    </xf>
    <xf numFmtId="3" fontId="5" fillId="0" borderId="33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 vertical="center"/>
    </xf>
    <xf numFmtId="3" fontId="5" fillId="0" borderId="28" xfId="6" applyNumberFormat="1" applyFont="1" applyFill="1" applyBorder="1" applyAlignment="1">
      <alignment horizontal="center"/>
    </xf>
    <xf numFmtId="3" fontId="5" fillId="0" borderId="68" xfId="6" applyNumberFormat="1" applyFont="1" applyFill="1" applyBorder="1" applyAlignment="1">
      <alignment horizontal="center"/>
    </xf>
    <xf numFmtId="3" fontId="5" fillId="0" borderId="58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 vertical="center"/>
    </xf>
    <xf numFmtId="3" fontId="12" fillId="17" borderId="66" xfId="6" applyNumberFormat="1" applyFont="1" applyFill="1" applyBorder="1" applyAlignment="1">
      <alignment horizontal="center"/>
    </xf>
    <xf numFmtId="17" fontId="7" fillId="0" borderId="0" xfId="0" quotePrefix="1" applyNumberFormat="1" applyFont="1" applyFill="1" applyBorder="1"/>
    <xf numFmtId="0" fontId="73" fillId="0" borderId="12" xfId="0" applyFont="1" applyBorder="1" applyAlignment="1">
      <alignment horizontal="center"/>
    </xf>
    <xf numFmtId="3" fontId="9" fillId="0" borderId="22" xfId="6" applyNumberFormat="1" applyFont="1" applyBorder="1" applyAlignment="1">
      <alignment horizontal="center" vertical="center"/>
    </xf>
    <xf numFmtId="0" fontId="73" fillId="0" borderId="67" xfId="0" applyFont="1" applyBorder="1" applyAlignment="1">
      <alignment horizont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0" fontId="9" fillId="0" borderId="27" xfId="6" applyFont="1" applyBorder="1" applyAlignment="1">
      <alignment horizontal="center"/>
    </xf>
    <xf numFmtId="3" fontId="15" fillId="17" borderId="66" xfId="6" applyNumberFormat="1" applyFont="1" applyFill="1" applyBorder="1" applyAlignment="1">
      <alignment horizontal="center" vertical="center"/>
    </xf>
    <xf numFmtId="3" fontId="15" fillId="17" borderId="61" xfId="6" applyNumberFormat="1" applyFont="1" applyFill="1" applyBorder="1" applyAlignment="1">
      <alignment horizontal="center" vertical="center"/>
    </xf>
    <xf numFmtId="0" fontId="46" fillId="4" borderId="23" xfId="6" applyFont="1" applyFill="1" applyBorder="1" applyAlignment="1">
      <alignment horizontal="center" vertical="center"/>
    </xf>
    <xf numFmtId="0" fontId="46" fillId="4" borderId="25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 wrapText="1"/>
    </xf>
    <xf numFmtId="3" fontId="74" fillId="0" borderId="12" xfId="0" applyNumberFormat="1" applyFont="1" applyFill="1" applyBorder="1" applyAlignment="1">
      <alignment horizontal="center"/>
    </xf>
    <xf numFmtId="3" fontId="9" fillId="0" borderId="22" xfId="6" applyNumberFormat="1" applyFont="1" applyFill="1" applyBorder="1" applyAlignment="1">
      <alignment horizontal="center" vertical="center"/>
    </xf>
    <xf numFmtId="3" fontId="9" fillId="0" borderId="12" xfId="6" applyNumberFormat="1" applyFont="1" applyBorder="1" applyAlignment="1">
      <alignment horizontal="center" vertical="center"/>
    </xf>
    <xf numFmtId="3" fontId="9" fillId="0" borderId="22" xfId="6" applyNumberFormat="1" applyFont="1" applyBorder="1"/>
    <xf numFmtId="3" fontId="9" fillId="17" borderId="60" xfId="6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4" fontId="52" fillId="0" borderId="29" xfId="0" applyNumberFormat="1" applyFont="1" applyFill="1" applyBorder="1" applyAlignment="1">
      <alignment horizontal="center"/>
    </xf>
    <xf numFmtId="3" fontId="51" fillId="0" borderId="10" xfId="0" applyNumberFormat="1" applyFont="1" applyFill="1" applyBorder="1" applyAlignment="1">
      <alignment horizontal="center"/>
    </xf>
    <xf numFmtId="0" fontId="51" fillId="0" borderId="29" xfId="0" applyFont="1" applyBorder="1"/>
    <xf numFmtId="4" fontId="52" fillId="0" borderId="10" xfId="0" applyNumberFormat="1" applyFont="1" applyFill="1" applyBorder="1" applyAlignment="1">
      <alignment horizontal="center"/>
    </xf>
    <xf numFmtId="0" fontId="51" fillId="0" borderId="10" xfId="0" applyFont="1" applyBorder="1"/>
    <xf numFmtId="3" fontId="53" fillId="17" borderId="48" xfId="0" applyNumberFormat="1" applyFont="1" applyFill="1" applyBorder="1" applyAlignment="1">
      <alignment horizontal="center"/>
    </xf>
    <xf numFmtId="4" fontId="54" fillId="17" borderId="7" xfId="0" applyNumberFormat="1" applyFont="1" applyFill="1" applyBorder="1" applyAlignment="1">
      <alignment horizontal="center"/>
    </xf>
    <xf numFmtId="3" fontId="51" fillId="17" borderId="7" xfId="0" applyNumberFormat="1" applyFont="1" applyFill="1" applyBorder="1" applyAlignment="1">
      <alignment horizontal="center"/>
    </xf>
    <xf numFmtId="0" fontId="51" fillId="0" borderId="7" xfId="0" applyFont="1" applyBorder="1"/>
    <xf numFmtId="3" fontId="51" fillId="0" borderId="9" xfId="6" applyNumberFormat="1" applyFont="1" applyFill="1" applyBorder="1" applyAlignment="1">
      <alignment horizontal="center"/>
    </xf>
    <xf numFmtId="4" fontId="52" fillId="0" borderId="10" xfId="6" applyNumberFormat="1" applyFont="1" applyFill="1" applyBorder="1" applyAlignment="1">
      <alignment horizontal="center"/>
    </xf>
    <xf numFmtId="3" fontId="51" fillId="0" borderId="10" xfId="6" applyNumberFormat="1" applyFont="1" applyFill="1" applyBorder="1" applyAlignment="1">
      <alignment horizontal="center"/>
    </xf>
    <xf numFmtId="3" fontId="51" fillId="0" borderId="9" xfId="6" applyNumberFormat="1" applyFont="1" applyBorder="1" applyAlignment="1">
      <alignment horizontal="center"/>
    </xf>
    <xf numFmtId="3" fontId="51" fillId="0" borderId="10" xfId="6" applyNumberFormat="1" applyFont="1" applyBorder="1" applyAlignment="1">
      <alignment horizontal="center"/>
    </xf>
    <xf numFmtId="3" fontId="51" fillId="0" borderId="24" xfId="6" applyNumberFormat="1" applyFont="1" applyBorder="1" applyAlignment="1">
      <alignment horizontal="center"/>
    </xf>
    <xf numFmtId="0" fontId="51" fillId="0" borderId="24" xfId="0" applyFont="1" applyBorder="1"/>
    <xf numFmtId="3" fontId="53" fillId="17" borderId="48" xfId="6" applyNumberFormat="1" applyFont="1" applyFill="1" applyBorder="1" applyAlignment="1">
      <alignment horizontal="center"/>
    </xf>
    <xf numFmtId="4" fontId="54" fillId="17" borderId="7" xfId="6" applyNumberFormat="1" applyFont="1" applyFill="1" applyBorder="1" applyAlignment="1">
      <alignment horizontal="center"/>
    </xf>
    <xf numFmtId="3" fontId="53" fillId="17" borderId="7" xfId="6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29" xfId="0" applyNumberFormat="1" applyFont="1" applyFill="1" applyBorder="1" applyAlignment="1">
      <alignment horizontal="center"/>
    </xf>
    <xf numFmtId="3" fontId="51" fillId="0" borderId="10" xfId="0" applyNumberFormat="1" applyFont="1" applyBorder="1" applyAlignment="1">
      <alignment horizontal="center"/>
    </xf>
    <xf numFmtId="3" fontId="51" fillId="0" borderId="24" xfId="0" applyNumberFormat="1" applyFont="1" applyBorder="1" applyAlignment="1">
      <alignment horizontal="center"/>
    </xf>
    <xf numFmtId="3" fontId="53" fillId="17" borderId="49" xfId="0" applyNumberFormat="1" applyFont="1" applyFill="1" applyBorder="1" applyAlignment="1">
      <alignment horizontal="center"/>
    </xf>
    <xf numFmtId="3" fontId="53" fillId="17" borderId="7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/>
    </xf>
    <xf numFmtId="0" fontId="46" fillId="19" borderId="59" xfId="6" applyFont="1" applyFill="1" applyBorder="1" applyAlignment="1">
      <alignment horizontal="center" vertical="center"/>
    </xf>
    <xf numFmtId="0" fontId="46" fillId="19" borderId="66" xfId="6" applyFont="1" applyFill="1" applyBorder="1" applyAlignment="1">
      <alignment horizontal="center" vertical="center"/>
    </xf>
    <xf numFmtId="0" fontId="46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3" fontId="74" fillId="0" borderId="0" xfId="0" applyNumberFormat="1" applyFont="1" applyFill="1" applyBorder="1" applyAlignment="1">
      <alignment horizontal="center"/>
    </xf>
    <xf numFmtId="0" fontId="46" fillId="4" borderId="27" xfId="6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5" fillId="16" borderId="48" xfId="6" applyFont="1" applyFill="1" applyBorder="1" applyAlignment="1">
      <alignment horizontal="left"/>
    </xf>
    <xf numFmtId="0" fontId="12" fillId="16" borderId="24" xfId="6" applyFont="1" applyFill="1" applyBorder="1" applyAlignment="1">
      <alignment horizontal="center"/>
    </xf>
    <xf numFmtId="0" fontId="15" fillId="16" borderId="28" xfId="6" applyFont="1" applyFill="1" applyBorder="1" applyAlignment="1">
      <alignment horizontal="center" vertical="center"/>
    </xf>
    <xf numFmtId="0" fontId="26" fillId="19" borderId="48" xfId="0" applyFont="1" applyFill="1" applyBorder="1" applyAlignment="1">
      <alignment horizontal="center" vertical="center"/>
    </xf>
    <xf numFmtId="3" fontId="12" fillId="4" borderId="12" xfId="0" applyNumberFormat="1" applyFont="1" applyFill="1" applyBorder="1" applyAlignment="1">
      <alignment horizontal="center"/>
    </xf>
    <xf numFmtId="3" fontId="12" fillId="4" borderId="17" xfId="0" applyNumberFormat="1" applyFont="1" applyFill="1" applyBorder="1" applyAlignment="1">
      <alignment horizontal="center"/>
    </xf>
    <xf numFmtId="3" fontId="12" fillId="4" borderId="32" xfId="0" applyNumberFormat="1" applyFont="1" applyFill="1" applyBorder="1" applyAlignment="1">
      <alignment horizontal="center"/>
    </xf>
    <xf numFmtId="3" fontId="12" fillId="4" borderId="40" xfId="0" applyNumberFormat="1" applyFont="1" applyFill="1" applyBorder="1" applyAlignment="1">
      <alignment horizontal="center"/>
    </xf>
    <xf numFmtId="3" fontId="12" fillId="4" borderId="36" xfId="0" applyNumberFormat="1" applyFont="1" applyFill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0" fontId="7" fillId="0" borderId="30" xfId="0" quotePrefix="1" applyFont="1" applyFill="1" applyBorder="1"/>
    <xf numFmtId="0" fontId="7" fillId="0" borderId="15" xfId="0" quotePrefix="1" applyFont="1" applyFill="1" applyBorder="1"/>
    <xf numFmtId="169" fontId="19" fillId="0" borderId="36" xfId="0" applyNumberFormat="1" applyFont="1" applyBorder="1" applyAlignment="1">
      <alignment horizontal="center"/>
    </xf>
    <xf numFmtId="170" fontId="10" fillId="0" borderId="11" xfId="0" applyNumberFormat="1" applyFont="1" applyBorder="1" applyAlignment="1">
      <alignment horizontal="center"/>
    </xf>
    <xf numFmtId="17" fontId="21" fillId="0" borderId="16" xfId="0" quotePrefix="1" applyNumberFormat="1" applyFont="1" applyBorder="1"/>
    <xf numFmtId="17" fontId="19" fillId="0" borderId="15" xfId="0" quotePrefix="1" applyNumberFormat="1" applyFont="1" applyBorder="1"/>
    <xf numFmtId="17" fontId="19" fillId="0" borderId="16" xfId="0" quotePrefix="1" applyNumberFormat="1" applyFont="1" applyBorder="1"/>
    <xf numFmtId="0" fontId="0" fillId="0" borderId="0" xfId="0" applyFill="1" applyBorder="1" applyAlignment="1">
      <alignment horizontal="center"/>
    </xf>
    <xf numFmtId="3" fontId="9" fillId="0" borderId="42" xfId="0" applyNumberFormat="1" applyFont="1" applyFill="1" applyBorder="1" applyAlignment="1">
      <alignment horizontal="right" vertical="center"/>
    </xf>
    <xf numFmtId="3" fontId="15" fillId="0" borderId="42" xfId="0" applyNumberFormat="1" applyFont="1" applyFill="1" applyBorder="1" applyAlignment="1">
      <alignment horizontal="right" vertical="center"/>
    </xf>
    <xf numFmtId="3" fontId="15" fillId="0" borderId="51" xfId="0" applyNumberFormat="1" applyFont="1" applyFill="1" applyBorder="1" applyAlignment="1">
      <alignment horizontal="right" vertical="center"/>
    </xf>
    <xf numFmtId="0" fontId="9" fillId="0" borderId="42" xfId="0" applyFont="1" applyFill="1" applyBorder="1"/>
    <xf numFmtId="3" fontId="10" fillId="0" borderId="42" xfId="0" applyNumberFormat="1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4" fontId="10" fillId="0" borderId="42" xfId="0" applyNumberFormat="1" applyFont="1" applyFill="1" applyBorder="1" applyAlignment="1">
      <alignment horizontal="right" indent="1"/>
    </xf>
    <xf numFmtId="3" fontId="5" fillId="0" borderId="0" xfId="0" applyNumberFormat="1" applyFont="1" applyAlignment="1"/>
    <xf numFmtId="4" fontId="0" fillId="0" borderId="0" xfId="0" applyNumberFormat="1"/>
    <xf numFmtId="4" fontId="5" fillId="0" borderId="0" xfId="0" applyNumberFormat="1" applyFont="1" applyFill="1"/>
    <xf numFmtId="4" fontId="9" fillId="0" borderId="0" xfId="0" applyNumberFormat="1" applyFont="1"/>
    <xf numFmtId="0" fontId="34" fillId="2" borderId="49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/>
    </xf>
    <xf numFmtId="0" fontId="19" fillId="0" borderId="23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59" xfId="0" applyFont="1" applyBorder="1" applyAlignment="1">
      <alignment horizontal="left"/>
    </xf>
    <xf numFmtId="0" fontId="19" fillId="0" borderId="48" xfId="0" applyFont="1" applyBorder="1" applyAlignment="1">
      <alignment horizontal="left"/>
    </xf>
    <xf numFmtId="0" fontId="7" fillId="0" borderId="9" xfId="0" quotePrefix="1" applyFont="1" applyFill="1" applyBorder="1"/>
    <xf numFmtId="0" fontId="7" fillId="0" borderId="42" xfId="0" quotePrefix="1" applyFont="1" applyFill="1" applyBorder="1"/>
    <xf numFmtId="1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/>
    <xf numFmtId="10" fontId="5" fillId="0" borderId="21" xfId="12" applyNumberFormat="1" applyFont="1" applyFill="1" applyBorder="1"/>
    <xf numFmtId="1" fontId="10" fillId="4" borderId="38" xfId="0" applyNumberFormat="1" applyFont="1" applyFill="1" applyBorder="1" applyAlignment="1">
      <alignment horizontal="center"/>
    </xf>
    <xf numFmtId="3" fontId="10" fillId="0" borderId="37" xfId="0" applyNumberFormat="1" applyFont="1" applyFill="1" applyBorder="1" applyAlignment="1">
      <alignment horizontal="center"/>
    </xf>
    <xf numFmtId="17" fontId="22" fillId="0" borderId="71" xfId="0" quotePrefix="1" applyNumberFormat="1" applyFont="1" applyFill="1" applyBorder="1"/>
    <xf numFmtId="4" fontId="10" fillId="4" borderId="8" xfId="0" applyNumberFormat="1" applyFont="1" applyFill="1" applyBorder="1" applyAlignment="1">
      <alignment horizontal="center"/>
    </xf>
    <xf numFmtId="169" fontId="10" fillId="0" borderId="43" xfId="0" applyNumberFormat="1" applyFon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17" fontId="21" fillId="0" borderId="15" xfId="0" quotePrefix="1" applyNumberFormat="1" applyFont="1" applyBorder="1"/>
    <xf numFmtId="0" fontId="17" fillId="17" borderId="56" xfId="0" applyFont="1" applyFill="1" applyBorder="1" applyAlignment="1">
      <alignment horizontal="center" vertical="center"/>
    </xf>
    <xf numFmtId="0" fontId="17" fillId="17" borderId="54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5" fillId="20" borderId="0" xfId="0" applyFont="1" applyFill="1"/>
    <xf numFmtId="0" fontId="5" fillId="20" borderId="0" xfId="0" quotePrefix="1" applyFont="1" applyFill="1"/>
    <xf numFmtId="4" fontId="0" fillId="20" borderId="0" xfId="0" applyNumberFormat="1" applyFill="1"/>
    <xf numFmtId="3" fontId="5" fillId="0" borderId="36" xfId="0" applyNumberFormat="1" applyFont="1" applyBorder="1" applyAlignment="1">
      <alignment horizontal="center"/>
    </xf>
    <xf numFmtId="3" fontId="19" fillId="3" borderId="9" xfId="0" applyNumberFormat="1" applyFont="1" applyFill="1" applyBorder="1" applyAlignment="1">
      <alignment horizontal="center"/>
    </xf>
    <xf numFmtId="3" fontId="19" fillId="3" borderId="55" xfId="0" applyNumberFormat="1" applyFont="1" applyFill="1" applyBorder="1" applyAlignment="1">
      <alignment horizontal="center"/>
    </xf>
    <xf numFmtId="3" fontId="19" fillId="3" borderId="15" xfId="0" applyNumberFormat="1" applyFont="1" applyFill="1" applyBorder="1" applyAlignment="1">
      <alignment horizontal="center"/>
    </xf>
    <xf numFmtId="3" fontId="19" fillId="4" borderId="0" xfId="9" applyNumberFormat="1" applyFont="1" applyFill="1" applyBorder="1" applyAlignment="1">
      <alignment horizontal="center"/>
    </xf>
    <xf numFmtId="4" fontId="10" fillId="0" borderId="67" xfId="9" applyNumberFormat="1" applyFont="1" applyBorder="1" applyAlignment="1">
      <alignment horizontal="center"/>
    </xf>
    <xf numFmtId="0" fontId="5" fillId="0" borderId="0" xfId="9" applyFont="1" applyAlignment="1">
      <alignment wrapText="1"/>
    </xf>
    <xf numFmtId="0" fontId="5" fillId="0" borderId="0" xfId="9" applyFont="1" applyFill="1" applyAlignment="1">
      <alignment horizontal="center"/>
    </xf>
    <xf numFmtId="0" fontId="5" fillId="0" borderId="0" xfId="9" applyFont="1" applyFill="1"/>
    <xf numFmtId="3" fontId="12" fillId="0" borderId="0" xfId="9" applyNumberFormat="1" applyFont="1" applyFill="1" applyBorder="1" applyAlignment="1">
      <alignment horizontal="center"/>
    </xf>
    <xf numFmtId="4" fontId="5" fillId="0" borderId="0" xfId="9" applyNumberFormat="1" applyFont="1" applyBorder="1" applyAlignment="1">
      <alignment horizontal="center"/>
    </xf>
    <xf numFmtId="17" fontId="10" fillId="3" borderId="55" xfId="9" quotePrefix="1" applyNumberFormat="1" applyFont="1" applyFill="1" applyBorder="1" applyAlignment="1">
      <alignment horizontal="center"/>
    </xf>
    <xf numFmtId="0" fontId="10" fillId="21" borderId="64" xfId="0" quotePrefix="1" applyFont="1" applyFill="1" applyBorder="1" applyAlignment="1">
      <alignment horizontal="center"/>
    </xf>
    <xf numFmtId="49" fontId="28" fillId="0" borderId="15" xfId="9" applyNumberFormat="1" applyFont="1" applyFill="1" applyBorder="1" applyAlignment="1">
      <alignment horizontal="center"/>
    </xf>
    <xf numFmtId="0" fontId="12" fillId="0" borderId="0" xfId="9" applyFont="1" applyAlignment="1">
      <alignment horizontal="left" vertical="center"/>
    </xf>
    <xf numFmtId="0" fontId="5" fillId="0" borderId="0" xfId="9" applyFont="1" applyBorder="1" applyAlignment="1">
      <alignment horizontal="center" vertical="center"/>
    </xf>
    <xf numFmtId="0" fontId="55" fillId="0" borderId="0" xfId="3" quotePrefix="1" applyFont="1" applyAlignment="1" applyProtection="1">
      <alignment horizontal="center" vertical="center"/>
    </xf>
    <xf numFmtId="0" fontId="12" fillId="0" borderId="0" xfId="9" applyFont="1" applyAlignment="1">
      <alignment horizontal="center" vertical="center"/>
    </xf>
    <xf numFmtId="0" fontId="5" fillId="0" borderId="0" xfId="9" applyFont="1" applyBorder="1" applyAlignment="1"/>
    <xf numFmtId="0" fontId="12" fillId="3" borderId="48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/>
    </xf>
    <xf numFmtId="0" fontId="12" fillId="4" borderId="7" xfId="9" applyFont="1" applyFill="1" applyBorder="1" applyAlignment="1">
      <alignment horizontal="center" vertical="center" wrapText="1"/>
    </xf>
    <xf numFmtId="0" fontId="12" fillId="4" borderId="48" xfId="9" applyFont="1" applyFill="1" applyBorder="1" applyAlignment="1">
      <alignment horizontal="center" vertical="center" wrapText="1"/>
    </xf>
    <xf numFmtId="0" fontId="5" fillId="4" borderId="48" xfId="9" applyFont="1" applyFill="1" applyBorder="1" applyAlignment="1">
      <alignment horizontal="center" vertical="center" wrapText="1"/>
    </xf>
    <xf numFmtId="0" fontId="5" fillId="4" borderId="66" xfId="9" applyFont="1" applyFill="1" applyBorder="1" applyAlignment="1">
      <alignment horizontal="center" vertical="center" wrapText="1"/>
    </xf>
    <xf numFmtId="3" fontId="5" fillId="0" borderId="0" xfId="0" applyNumberFormat="1" applyFont="1" applyFill="1"/>
    <xf numFmtId="3" fontId="5" fillId="0" borderId="0" xfId="9" applyNumberFormat="1" applyFont="1" applyFill="1" applyBorder="1"/>
    <xf numFmtId="0" fontId="5" fillId="0" borderId="0" xfId="9" applyFont="1" applyAlignment="1">
      <alignment horizontal="left"/>
    </xf>
    <xf numFmtId="0" fontId="12" fillId="0" borderId="0" xfId="3" applyFont="1" applyAlignment="1" applyProtection="1">
      <alignment vertical="center"/>
    </xf>
    <xf numFmtId="0" fontId="12" fillId="3" borderId="7" xfId="9" applyFont="1" applyFill="1" applyBorder="1" applyAlignment="1">
      <alignment horizontal="center" vertical="center" wrapText="1"/>
    </xf>
    <xf numFmtId="0" fontId="12" fillId="4" borderId="49" xfId="9" applyFont="1" applyFill="1" applyBorder="1" applyAlignment="1">
      <alignment horizontal="center" vertical="center" wrapText="1"/>
    </xf>
    <xf numFmtId="0" fontId="6" fillId="3" borderId="50" xfId="9" applyFont="1" applyFill="1" applyBorder="1" applyAlignment="1">
      <alignment horizontal="center" vertical="center" wrapText="1"/>
    </xf>
    <xf numFmtId="0" fontId="55" fillId="0" borderId="0" xfId="3" applyFont="1" applyAlignment="1" applyProtection="1">
      <alignment horizontal="center"/>
    </xf>
    <xf numFmtId="0" fontId="5" fillId="0" borderId="0" xfId="9" quotePrefix="1" applyFont="1" applyAlignment="1">
      <alignment wrapText="1"/>
    </xf>
    <xf numFmtId="3" fontId="5" fillId="0" borderId="0" xfId="0" applyNumberFormat="1" applyFont="1" applyFill="1" applyBorder="1"/>
    <xf numFmtId="0" fontId="10" fillId="0" borderId="0" xfId="9" applyFont="1" applyAlignment="1">
      <alignment horizontal="center"/>
    </xf>
    <xf numFmtId="0" fontId="21" fillId="3" borderId="7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3" fontId="19" fillId="3" borderId="20" xfId="9" quotePrefix="1" applyNumberFormat="1" applyFont="1" applyFill="1" applyBorder="1" applyAlignment="1">
      <alignment horizontal="center"/>
    </xf>
    <xf numFmtId="3" fontId="19" fillId="4" borderId="62" xfId="9" applyNumberFormat="1" applyFont="1" applyFill="1" applyBorder="1" applyAlignment="1">
      <alignment horizontal="center"/>
    </xf>
    <xf numFmtId="3" fontId="28" fillId="3" borderId="62" xfId="9" applyNumberFormat="1" applyFont="1" applyFill="1" applyBorder="1" applyAlignment="1">
      <alignment horizontal="center"/>
    </xf>
    <xf numFmtId="3" fontId="28" fillId="4" borderId="62" xfId="9" applyNumberFormat="1" applyFont="1" applyFill="1" applyBorder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3" fontId="28" fillId="3" borderId="16" xfId="9" applyNumberFormat="1" applyFont="1" applyFill="1" applyBorder="1" applyAlignment="1">
      <alignment horizontal="center"/>
    </xf>
    <xf numFmtId="3" fontId="28" fillId="4" borderId="16" xfId="9" applyNumberFormat="1" applyFont="1" applyFill="1" applyBorder="1" applyAlignment="1">
      <alignment horizontal="center"/>
    </xf>
    <xf numFmtId="0" fontId="10" fillId="0" borderId="64" xfId="0" applyFont="1" applyBorder="1" applyAlignment="1">
      <alignment horizontal="center"/>
    </xf>
    <xf numFmtId="3" fontId="28" fillId="0" borderId="39" xfId="0" applyNumberFormat="1" applyFont="1" applyBorder="1" applyAlignment="1">
      <alignment horizontal="center"/>
    </xf>
    <xf numFmtId="3" fontId="10" fillId="0" borderId="30" xfId="9" applyNumberFormat="1" applyFont="1" applyBorder="1" applyAlignment="1">
      <alignment horizontal="center"/>
    </xf>
    <xf numFmtId="1" fontId="28" fillId="0" borderId="39" xfId="9" applyNumberFormat="1" applyFont="1" applyBorder="1" applyAlignment="1">
      <alignment horizontal="center"/>
    </xf>
    <xf numFmtId="3" fontId="10" fillId="0" borderId="0" xfId="0" applyNumberFormat="1" applyFont="1" applyFill="1"/>
    <xf numFmtId="3" fontId="19" fillId="3" borderId="30" xfId="9" quotePrefix="1" applyNumberFormat="1" applyFont="1" applyFill="1" applyBorder="1" applyAlignment="1">
      <alignment horizontal="center"/>
    </xf>
    <xf numFmtId="3" fontId="19" fillId="4" borderId="71" xfId="9" applyNumberFormat="1" applyFont="1" applyFill="1" applyBorder="1" applyAlignment="1">
      <alignment horizontal="center"/>
    </xf>
    <xf numFmtId="3" fontId="19" fillId="3" borderId="45" xfId="9" quotePrefix="1" applyNumberFormat="1" applyFont="1" applyFill="1" applyBorder="1" applyAlignment="1">
      <alignment horizontal="center"/>
    </xf>
    <xf numFmtId="3" fontId="28" fillId="3" borderId="71" xfId="9" applyNumberFormat="1" applyFont="1" applyFill="1" applyBorder="1" applyAlignment="1">
      <alignment horizontal="center"/>
    </xf>
    <xf numFmtId="3" fontId="28" fillId="4" borderId="71" xfId="9" applyNumberFormat="1" applyFont="1" applyFill="1" applyBorder="1" applyAlignment="1">
      <alignment horizontal="center"/>
    </xf>
    <xf numFmtId="1" fontId="28" fillId="0" borderId="51" xfId="9" applyNumberFormat="1" applyFont="1" applyBorder="1" applyAlignment="1">
      <alignment horizontal="center"/>
    </xf>
    <xf numFmtId="3" fontId="19" fillId="22" borderId="30" xfId="9" quotePrefix="1" applyNumberFormat="1" applyFont="1" applyFill="1" applyBorder="1" applyAlignment="1">
      <alignment horizontal="center"/>
    </xf>
    <xf numFmtId="3" fontId="19" fillId="21" borderId="30" xfId="9" quotePrefix="1" applyNumberFormat="1" applyFont="1" applyFill="1" applyBorder="1" applyAlignment="1">
      <alignment horizontal="center"/>
    </xf>
    <xf numFmtId="3" fontId="10" fillId="0" borderId="64" xfId="9" quotePrefix="1" applyNumberFormat="1" applyFont="1" applyFill="1" applyBorder="1" applyAlignment="1">
      <alignment horizontal="center"/>
    </xf>
    <xf numFmtId="3" fontId="10" fillId="0" borderId="42" xfId="9" quotePrefix="1" applyNumberFormat="1" applyFont="1" applyFill="1" applyBorder="1" applyAlignment="1">
      <alignment horizontal="center"/>
    </xf>
    <xf numFmtId="3" fontId="10" fillId="0" borderId="45" xfId="9" quotePrefix="1" applyNumberFormat="1" applyFont="1" applyFill="1" applyBorder="1" applyAlignment="1">
      <alignment horizontal="center"/>
    </xf>
    <xf numFmtId="1" fontId="28" fillId="0" borderId="39" xfId="9" applyNumberFormat="1" applyFont="1" applyFill="1" applyBorder="1" applyAlignment="1">
      <alignment horizontal="center"/>
    </xf>
    <xf numFmtId="3" fontId="19" fillId="22" borderId="16" xfId="9" quotePrefix="1" applyNumberFormat="1" applyFont="1" applyFill="1" applyBorder="1" applyAlignment="1">
      <alignment horizontal="center"/>
    </xf>
    <xf numFmtId="3" fontId="10" fillId="0" borderId="19" xfId="9" quotePrefix="1" applyNumberFormat="1" applyFont="1" applyFill="1" applyBorder="1" applyAlignment="1">
      <alignment horizontal="center"/>
    </xf>
    <xf numFmtId="3" fontId="10" fillId="0" borderId="17" xfId="9" quotePrefix="1" applyNumberFormat="1" applyFont="1" applyFill="1" applyBorder="1" applyAlignment="1">
      <alignment horizontal="center"/>
    </xf>
    <xf numFmtId="3" fontId="10" fillId="0" borderId="21" xfId="9" quotePrefix="1" applyNumberFormat="1" applyFont="1" applyFill="1" applyBorder="1" applyAlignment="1">
      <alignment horizontal="center"/>
    </xf>
    <xf numFmtId="3" fontId="19" fillId="4" borderId="20" xfId="9" applyNumberFormat="1" applyFont="1" applyFill="1" applyBorder="1" applyAlignment="1">
      <alignment horizontal="center"/>
    </xf>
    <xf numFmtId="3" fontId="19" fillId="4" borderId="18" xfId="9" applyNumberFormat="1" applyFont="1" applyFill="1" applyBorder="1" applyAlignment="1">
      <alignment horizontal="center"/>
    </xf>
    <xf numFmtId="3" fontId="28" fillId="3" borderId="15" xfId="9" applyNumberFormat="1" applyFont="1" applyFill="1" applyBorder="1" applyAlignment="1">
      <alignment horizontal="center"/>
    </xf>
    <xf numFmtId="3" fontId="28" fillId="0" borderId="18" xfId="9" applyNumberFormat="1" applyFont="1" applyBorder="1" applyAlignment="1">
      <alignment horizontal="center"/>
    </xf>
    <xf numFmtId="0" fontId="10" fillId="0" borderId="0" xfId="9" applyFont="1" applyFill="1" applyBorder="1" applyAlignment="1">
      <alignment horizontal="center"/>
    </xf>
    <xf numFmtId="0" fontId="10" fillId="0" borderId="0" xfId="9" applyFont="1" applyFill="1" applyBorder="1"/>
    <xf numFmtId="3" fontId="19" fillId="3" borderId="71" xfId="9" applyNumberFormat="1" applyFont="1" applyFill="1" applyBorder="1" applyAlignment="1">
      <alignment horizontal="center"/>
    </xf>
    <xf numFmtId="3" fontId="19" fillId="4" borderId="45" xfId="9" applyNumberFormat="1" applyFont="1" applyFill="1" applyBorder="1" applyAlignment="1">
      <alignment horizontal="center"/>
    </xf>
    <xf numFmtId="3" fontId="19" fillId="4" borderId="39" xfId="9" applyNumberFormat="1" applyFont="1" applyFill="1" applyBorder="1" applyAlignment="1">
      <alignment horizontal="center"/>
    </xf>
    <xf numFmtId="3" fontId="28" fillId="3" borderId="30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/>
    </xf>
    <xf numFmtId="3" fontId="28" fillId="0" borderId="39" xfId="9" applyNumberFormat="1" applyFont="1" applyBorder="1" applyAlignment="1">
      <alignment horizontal="center"/>
    </xf>
    <xf numFmtId="3" fontId="10" fillId="0" borderId="0" xfId="9" applyNumberFormat="1" applyFont="1" applyFill="1" applyBorder="1"/>
    <xf numFmtId="3" fontId="10" fillId="0" borderId="73" xfId="9" applyNumberFormat="1" applyFont="1" applyBorder="1" applyAlignment="1">
      <alignment horizontal="center"/>
    </xf>
    <xf numFmtId="0" fontId="10" fillId="0" borderId="0" xfId="9" applyFont="1" applyBorder="1"/>
    <xf numFmtId="3" fontId="10" fillId="0" borderId="0" xfId="9" applyNumberFormat="1" applyFont="1" applyBorder="1"/>
    <xf numFmtId="3" fontId="19" fillId="3" borderId="62" xfId="9" applyNumberFormat="1" applyFont="1" applyFill="1" applyBorder="1" applyAlignment="1">
      <alignment horizontal="center"/>
    </xf>
    <xf numFmtId="3" fontId="10" fillId="0" borderId="57" xfId="0" applyNumberFormat="1" applyFont="1" applyBorder="1" applyAlignment="1">
      <alignment horizontal="center"/>
    </xf>
    <xf numFmtId="3" fontId="28" fillId="0" borderId="5" xfId="0" applyNumberFormat="1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3" fontId="10" fillId="0" borderId="57" xfId="0" applyNumberFormat="1" applyFont="1" applyFill="1" applyBorder="1" applyAlignment="1">
      <alignment horizontal="center"/>
    </xf>
    <xf numFmtId="1" fontId="28" fillId="0" borderId="5" xfId="9" applyNumberFormat="1" applyFont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4" fontId="19" fillId="3" borderId="16" xfId="9" quotePrefix="1" applyNumberFormat="1" applyFont="1" applyFill="1" applyBorder="1" applyAlignment="1">
      <alignment horizontal="center"/>
    </xf>
    <xf numFmtId="4" fontId="19" fillId="4" borderId="16" xfId="9" quotePrefix="1" applyNumberFormat="1" applyFont="1" applyFill="1" applyBorder="1" applyAlignment="1">
      <alignment horizontal="center"/>
    </xf>
    <xf numFmtId="4" fontId="28" fillId="3" borderId="16" xfId="9" quotePrefix="1" applyNumberFormat="1" applyFont="1" applyFill="1" applyBorder="1" applyAlignment="1">
      <alignment horizontal="center"/>
    </xf>
    <xf numFmtId="4" fontId="28" fillId="4" borderId="62" xfId="9" quotePrefix="1" applyNumberFormat="1" applyFont="1" applyFill="1" applyBorder="1" applyAlignment="1">
      <alignment horizontal="center"/>
    </xf>
    <xf numFmtId="4" fontId="28" fillId="0" borderId="18" xfId="9" quotePrefix="1" applyNumberFormat="1" applyFont="1" applyFill="1" applyBorder="1" applyAlignment="1">
      <alignment horizontal="center"/>
    </xf>
    <xf numFmtId="4" fontId="19" fillId="3" borderId="71" xfId="9" quotePrefix="1" applyNumberFormat="1" applyFont="1" applyFill="1" applyBorder="1" applyAlignment="1">
      <alignment horizontal="center"/>
    </xf>
    <xf numFmtId="4" fontId="19" fillId="4" borderId="71" xfId="9" quotePrefix="1" applyNumberFormat="1" applyFont="1" applyFill="1" applyBorder="1" applyAlignment="1">
      <alignment horizontal="center"/>
    </xf>
    <xf numFmtId="4" fontId="28" fillId="3" borderId="71" xfId="9" quotePrefix="1" applyNumberFormat="1" applyFont="1" applyFill="1" applyBorder="1" applyAlignment="1">
      <alignment horizontal="center"/>
    </xf>
    <xf numFmtId="4" fontId="28" fillId="4" borderId="71" xfId="9" quotePrefix="1" applyNumberFormat="1" applyFont="1" applyFill="1" applyBorder="1" applyAlignment="1">
      <alignment horizontal="center"/>
    </xf>
    <xf numFmtId="4" fontId="28" fillId="0" borderId="39" xfId="9" quotePrefix="1" applyNumberFormat="1" applyFont="1" applyFill="1" applyBorder="1" applyAlignment="1">
      <alignment horizontal="center"/>
    </xf>
    <xf numFmtId="4" fontId="10" fillId="0" borderId="64" xfId="9" quotePrefix="1" applyNumberFormat="1" applyFont="1" applyFill="1" applyBorder="1" applyAlignment="1">
      <alignment horizontal="center"/>
    </xf>
    <xf numFmtId="4" fontId="28" fillId="0" borderId="51" xfId="9" quotePrefix="1" applyNumberFormat="1" applyFont="1" applyFill="1" applyBorder="1" applyAlignment="1">
      <alignment horizontal="center"/>
    </xf>
    <xf numFmtId="4" fontId="19" fillId="22" borderId="71" xfId="9" quotePrefix="1" applyNumberFormat="1" applyFont="1" applyFill="1" applyBorder="1" applyAlignment="1">
      <alignment horizontal="center"/>
    </xf>
    <xf numFmtId="4" fontId="19" fillId="3" borderId="79" xfId="9" quotePrefix="1" applyNumberFormat="1" applyFont="1" applyFill="1" applyBorder="1" applyAlignment="1">
      <alignment horizontal="center"/>
    </xf>
    <xf numFmtId="4" fontId="19" fillId="22" borderId="79" xfId="9" quotePrefix="1" applyNumberFormat="1" applyFont="1" applyFill="1" applyBorder="1" applyAlignment="1">
      <alignment horizontal="center"/>
    </xf>
    <xf numFmtId="4" fontId="10" fillId="0" borderId="80" xfId="9" quotePrefix="1" applyNumberFormat="1" applyFont="1" applyFill="1" applyBorder="1" applyAlignment="1">
      <alignment horizontal="center"/>
    </xf>
    <xf numFmtId="0" fontId="10" fillId="0" borderId="0" xfId="9" applyFont="1" applyBorder="1" applyAlignment="1">
      <alignment horizontal="center"/>
    </xf>
    <xf numFmtId="4" fontId="19" fillId="3" borderId="72" xfId="9" quotePrefix="1" applyNumberFormat="1" applyFont="1" applyFill="1" applyBorder="1" applyAlignment="1">
      <alignment horizontal="center"/>
    </xf>
    <xf numFmtId="4" fontId="19" fillId="4" borderId="72" xfId="9" quotePrefix="1" applyNumberFormat="1" applyFont="1" applyFill="1" applyBorder="1" applyAlignment="1">
      <alignment horizontal="center"/>
    </xf>
    <xf numFmtId="4" fontId="19" fillId="3" borderId="55" xfId="9" quotePrefix="1" applyNumberFormat="1" applyFont="1" applyFill="1" applyBorder="1" applyAlignment="1">
      <alignment horizontal="center"/>
    </xf>
    <xf numFmtId="4" fontId="28" fillId="3" borderId="52" xfId="9" quotePrefix="1" applyNumberFormat="1" applyFont="1" applyFill="1" applyBorder="1" applyAlignment="1">
      <alignment horizontal="center"/>
    </xf>
    <xf numFmtId="4" fontId="28" fillId="4" borderId="72" xfId="9" quotePrefix="1" applyNumberFormat="1" applyFont="1" applyFill="1" applyBorder="1" applyAlignment="1">
      <alignment horizontal="center"/>
    </xf>
    <xf numFmtId="4" fontId="28" fillId="0" borderId="52" xfId="9" quotePrefix="1" applyNumberFormat="1" applyFont="1" applyFill="1" applyBorder="1" applyAlignment="1">
      <alignment horizontal="center"/>
    </xf>
    <xf numFmtId="4" fontId="19" fillId="3" borderId="30" xfId="9" quotePrefix="1" applyNumberFormat="1" applyFont="1" applyFill="1" applyBorder="1" applyAlignment="1">
      <alignment horizontal="center"/>
    </xf>
    <xf numFmtId="4" fontId="28" fillId="3" borderId="39" xfId="9" quotePrefix="1" applyNumberFormat="1" applyFont="1" applyFill="1" applyBorder="1" applyAlignment="1">
      <alignment horizontal="center"/>
    </xf>
    <xf numFmtId="4" fontId="28" fillId="4" borderId="79" xfId="9" quotePrefix="1" applyNumberFormat="1" applyFont="1" applyFill="1" applyBorder="1" applyAlignment="1">
      <alignment horizontal="center"/>
    </xf>
    <xf numFmtId="4" fontId="28" fillId="3" borderId="79" xfId="9" quotePrefix="1" applyNumberFormat="1" applyFont="1" applyFill="1" applyBorder="1" applyAlignment="1">
      <alignment horizontal="center"/>
    </xf>
    <xf numFmtId="0" fontId="21" fillId="3" borderId="48" xfId="9" applyFont="1" applyFill="1" applyBorder="1" applyAlignment="1">
      <alignment horizontal="center" vertical="center"/>
    </xf>
    <xf numFmtId="0" fontId="21" fillId="4" borderId="48" xfId="9" applyFont="1" applyFill="1" applyBorder="1" applyAlignment="1">
      <alignment horizontal="center" vertical="center" wrapText="1"/>
    </xf>
    <xf numFmtId="3" fontId="19" fillId="21" borderId="16" xfId="9" quotePrefix="1" applyNumberFormat="1" applyFont="1" applyFill="1" applyBorder="1" applyAlignment="1">
      <alignment horizontal="center"/>
    </xf>
    <xf numFmtId="3" fontId="19" fillId="21" borderId="71" xfId="9" quotePrefix="1" applyNumberFormat="1" applyFont="1" applyFill="1" applyBorder="1" applyAlignment="1">
      <alignment horizontal="center"/>
    </xf>
    <xf numFmtId="3" fontId="10" fillId="0" borderId="45" xfId="9" applyNumberFormat="1" applyFont="1" applyBorder="1" applyAlignment="1">
      <alignment horizontal="center"/>
    </xf>
    <xf numFmtId="4" fontId="10" fillId="0" borderId="42" xfId="9" applyNumberFormat="1" applyFont="1" applyBorder="1" applyAlignment="1">
      <alignment horizontal="center"/>
    </xf>
    <xf numFmtId="4" fontId="10" fillId="0" borderId="51" xfId="9" applyNumberFormat="1" applyFont="1" applyBorder="1" applyAlignment="1">
      <alignment horizontal="center"/>
    </xf>
    <xf numFmtId="4" fontId="10" fillId="0" borderId="39" xfId="9" applyNumberFormat="1" applyFont="1" applyBorder="1" applyAlignment="1">
      <alignment horizontal="center"/>
    </xf>
    <xf numFmtId="3" fontId="19" fillId="21" borderId="10" xfId="9" quotePrefix="1" applyNumberFormat="1" applyFont="1" applyFill="1" applyBorder="1" applyAlignment="1">
      <alignment horizontal="center"/>
    </xf>
    <xf numFmtId="3" fontId="19" fillId="21" borderId="71" xfId="9" applyNumberFormat="1" applyFont="1" applyFill="1" applyBorder="1" applyAlignment="1">
      <alignment horizontal="center"/>
    </xf>
    <xf numFmtId="3" fontId="10" fillId="0" borderId="37" xfId="9" applyNumberFormat="1" applyFont="1" applyBorder="1" applyAlignment="1">
      <alignment horizontal="center"/>
    </xf>
    <xf numFmtId="3" fontId="10" fillId="0" borderId="64" xfId="9" applyNumberFormat="1" applyFont="1" applyBorder="1" applyAlignment="1">
      <alignment horizontal="center"/>
    </xf>
    <xf numFmtId="3" fontId="19" fillId="21" borderId="15" xfId="9" applyNumberFormat="1" applyFont="1" applyFill="1" applyBorder="1" applyAlignment="1">
      <alignment horizontal="center"/>
    </xf>
    <xf numFmtId="3" fontId="19" fillId="22" borderId="15" xfId="9" applyNumberFormat="1" applyFont="1" applyFill="1" applyBorder="1" applyAlignment="1">
      <alignment horizontal="center"/>
    </xf>
    <xf numFmtId="3" fontId="10" fillId="0" borderId="64" xfId="9" applyNumberFormat="1" applyFont="1" applyFill="1" applyBorder="1" applyAlignment="1">
      <alignment horizontal="center"/>
    </xf>
    <xf numFmtId="3" fontId="10" fillId="0" borderId="42" xfId="9" applyNumberFormat="1" applyFont="1" applyFill="1" applyBorder="1" applyAlignment="1">
      <alignment horizontal="center"/>
    </xf>
    <xf numFmtId="3" fontId="10" fillId="0" borderId="51" xfId="9" applyNumberFormat="1" applyFont="1" applyFill="1" applyBorder="1" applyAlignment="1">
      <alignment horizontal="center"/>
    </xf>
    <xf numFmtId="3" fontId="10" fillId="0" borderId="37" xfId="9" applyNumberFormat="1" applyFont="1" applyFill="1" applyBorder="1" applyAlignment="1">
      <alignment horizontal="center"/>
    </xf>
    <xf numFmtId="3" fontId="10" fillId="0" borderId="21" xfId="9" applyNumberFormat="1" applyFont="1" applyFill="1" applyBorder="1" applyAlignment="1">
      <alignment horizontal="center"/>
    </xf>
    <xf numFmtId="3" fontId="10" fillId="0" borderId="80" xfId="9" applyNumberFormat="1" applyFont="1" applyFill="1" applyBorder="1" applyAlignment="1">
      <alignment horizontal="center"/>
    </xf>
    <xf numFmtId="3" fontId="10" fillId="0" borderId="73" xfId="9" applyNumberFormat="1" applyFont="1" applyFill="1" applyBorder="1" applyAlignment="1">
      <alignment horizontal="center"/>
    </xf>
    <xf numFmtId="0" fontId="19" fillId="21" borderId="15" xfId="0" applyFont="1" applyFill="1" applyBorder="1" applyAlignment="1">
      <alignment horizontal="center"/>
    </xf>
    <xf numFmtId="0" fontId="19" fillId="21" borderId="30" xfId="0" applyFont="1" applyFill="1" applyBorder="1" applyAlignment="1">
      <alignment horizontal="center"/>
    </xf>
    <xf numFmtId="3" fontId="19" fillId="4" borderId="30" xfId="9" applyNumberFormat="1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3" fontId="19" fillId="4" borderId="23" xfId="9" applyNumberFormat="1" applyFont="1" applyFill="1" applyBorder="1" applyAlignment="1">
      <alignment horizontal="center"/>
    </xf>
    <xf numFmtId="0" fontId="19" fillId="21" borderId="6" xfId="0" applyFont="1" applyFill="1" applyBorder="1" applyAlignment="1">
      <alignment horizontal="center"/>
    </xf>
    <xf numFmtId="3" fontId="19" fillId="4" borderId="6" xfId="9" applyNumberFormat="1" applyFont="1" applyFill="1" applyBorder="1" applyAlignment="1">
      <alignment horizontal="center"/>
    </xf>
    <xf numFmtId="3" fontId="10" fillId="0" borderId="53" xfId="9" applyNumberFormat="1" applyFont="1" applyBorder="1" applyAlignment="1">
      <alignment horizontal="center"/>
    </xf>
    <xf numFmtId="4" fontId="10" fillId="0" borderId="57" xfId="9" applyNumberFormat="1" applyFont="1" applyBorder="1" applyAlignment="1">
      <alignment horizontal="center"/>
    </xf>
    <xf numFmtId="3" fontId="10" fillId="0" borderId="57" xfId="9" applyNumberFormat="1" applyFont="1" applyBorder="1" applyAlignment="1">
      <alignment horizontal="center"/>
    </xf>
    <xf numFmtId="4" fontId="10" fillId="0" borderId="56" xfId="9" applyNumberFormat="1" applyFont="1" applyBorder="1" applyAlignment="1">
      <alignment horizontal="center"/>
    </xf>
    <xf numFmtId="3" fontId="10" fillId="0" borderId="31" xfId="9" applyNumberFormat="1" applyFont="1" applyBorder="1" applyAlignment="1">
      <alignment horizontal="center"/>
    </xf>
    <xf numFmtId="4" fontId="10" fillId="0" borderId="5" xfId="9" applyNumberFormat="1" applyFont="1" applyBorder="1" applyAlignment="1">
      <alignment horizontal="center"/>
    </xf>
    <xf numFmtId="0" fontId="19" fillId="0" borderId="0" xfId="3" applyFont="1" applyAlignment="1" applyProtection="1"/>
    <xf numFmtId="0" fontId="19" fillId="0" borderId="0" xfId="9" applyFont="1" applyAlignment="1">
      <alignment horizontal="left"/>
    </xf>
    <xf numFmtId="0" fontId="19" fillId="0" borderId="0" xfId="9" applyFont="1" applyBorder="1"/>
    <xf numFmtId="3" fontId="19" fillId="3" borderId="6" xfId="9" quotePrefix="1" applyNumberFormat="1" applyFont="1" applyFill="1" applyBorder="1" applyAlignment="1">
      <alignment horizontal="center"/>
    </xf>
    <xf numFmtId="3" fontId="10" fillId="0" borderId="6" xfId="9" quotePrefix="1" applyNumberFormat="1" applyFont="1" applyFill="1" applyBorder="1" applyAlignment="1">
      <alignment horizontal="center"/>
    </xf>
    <xf numFmtId="3" fontId="10" fillId="0" borderId="31" xfId="9" applyNumberFormat="1" applyFont="1" applyFill="1" applyBorder="1" applyAlignment="1">
      <alignment horizontal="center"/>
    </xf>
    <xf numFmtId="4" fontId="10" fillId="0" borderId="54" xfId="9" applyNumberFormat="1" applyFont="1" applyBorder="1" applyAlignment="1">
      <alignment horizontal="center"/>
    </xf>
    <xf numFmtId="3" fontId="10" fillId="0" borderId="6" xfId="9" applyNumberFormat="1" applyFont="1" applyBorder="1" applyAlignment="1">
      <alignment horizontal="center"/>
    </xf>
    <xf numFmtId="4" fontId="10" fillId="0" borderId="4" xfId="9" applyNumberFormat="1" applyFont="1" applyBorder="1" applyAlignment="1">
      <alignment horizontal="center"/>
    </xf>
    <xf numFmtId="3" fontId="10" fillId="0" borderId="4" xfId="9" applyNumberFormat="1" applyFont="1" applyBorder="1" applyAlignment="1">
      <alignment horizontal="center"/>
    </xf>
    <xf numFmtId="3" fontId="10" fillId="0" borderId="15" xfId="9" quotePrefix="1" applyNumberFormat="1" applyFont="1" applyFill="1" applyBorder="1" applyAlignment="1">
      <alignment horizontal="center"/>
    </xf>
    <xf numFmtId="3" fontId="10" fillId="0" borderId="8" xfId="9" applyNumberFormat="1" applyFont="1" applyFill="1" applyBorder="1" applyAlignment="1">
      <alignment horizontal="center"/>
    </xf>
    <xf numFmtId="3" fontId="19" fillId="3" borderId="30" xfId="9" applyNumberFormat="1" applyFont="1" applyFill="1" applyBorder="1" applyAlignment="1">
      <alignment horizontal="center"/>
    </xf>
    <xf numFmtId="3" fontId="10" fillId="0" borderId="30" xfId="9" applyNumberFormat="1" applyFont="1" applyFill="1" applyBorder="1" applyAlignment="1">
      <alignment horizontal="center"/>
    </xf>
    <xf numFmtId="3" fontId="19" fillId="22" borderId="71" xfId="9" applyNumberFormat="1" applyFont="1" applyFill="1" applyBorder="1" applyAlignment="1">
      <alignment horizontal="center"/>
    </xf>
    <xf numFmtId="3" fontId="19" fillId="3" borderId="57" xfId="9" applyNumberFormat="1" applyFont="1" applyFill="1" applyBorder="1" applyAlignment="1">
      <alignment horizontal="center"/>
    </xf>
    <xf numFmtId="3" fontId="10" fillId="0" borderId="6" xfId="9" applyNumberFormat="1" applyFont="1" applyFill="1" applyBorder="1" applyAlignment="1">
      <alignment horizontal="center"/>
    </xf>
    <xf numFmtId="3" fontId="19" fillId="3" borderId="42" xfId="9" applyNumberFormat="1" applyFont="1" applyFill="1" applyBorder="1" applyAlignment="1">
      <alignment horizontal="center"/>
    </xf>
    <xf numFmtId="3" fontId="10" fillId="0" borderId="45" xfId="9" applyNumberFormat="1" applyFont="1" applyFill="1" applyBorder="1" applyAlignment="1">
      <alignment horizontal="center"/>
    </xf>
    <xf numFmtId="4" fontId="10" fillId="0" borderId="45" xfId="9" applyNumberFormat="1" applyFont="1" applyBorder="1" applyAlignment="1">
      <alignment horizontal="center"/>
    </xf>
    <xf numFmtId="4" fontId="10" fillId="0" borderId="73" xfId="9" applyNumberFormat="1" applyFont="1" applyBorder="1" applyAlignment="1">
      <alignment horizontal="center"/>
    </xf>
    <xf numFmtId="0" fontId="19" fillId="0" borderId="0" xfId="9" applyFont="1" applyAlignment="1">
      <alignment horizontal="left" vertical="center"/>
    </xf>
    <xf numFmtId="0" fontId="56" fillId="0" borderId="0" xfId="3" applyFont="1" applyAlignment="1" applyProtection="1">
      <alignment horizontal="center"/>
    </xf>
    <xf numFmtId="0" fontId="21" fillId="0" borderId="0" xfId="9" applyFont="1" applyFill="1" applyBorder="1" applyAlignment="1">
      <alignment horizontal="center" vertical="center"/>
    </xf>
    <xf numFmtId="0" fontId="10" fillId="0" borderId="0" xfId="9" applyFont="1" applyAlignment="1"/>
    <xf numFmtId="0" fontId="10" fillId="9" borderId="60" xfId="0" applyFont="1" applyFill="1" applyBorder="1" applyAlignment="1">
      <alignment horizontal="center" vertical="center" wrapText="1"/>
    </xf>
    <xf numFmtId="0" fontId="10" fillId="9" borderId="66" xfId="0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/>
    </xf>
    <xf numFmtId="3" fontId="10" fillId="0" borderId="54" xfId="0" applyNumberFormat="1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7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0" fillId="0" borderId="0" xfId="9" applyFont="1" applyFill="1"/>
    <xf numFmtId="0" fontId="5" fillId="15" borderId="42" xfId="0" applyFont="1" applyFill="1" applyBorder="1"/>
    <xf numFmtId="0" fontId="28" fillId="15" borderId="42" xfId="0" quotePrefix="1" applyFont="1" applyFill="1" applyBorder="1"/>
    <xf numFmtId="3" fontId="5" fillId="15" borderId="42" xfId="0" applyNumberFormat="1" applyFont="1" applyFill="1" applyBorder="1"/>
    <xf numFmtId="3" fontId="32" fillId="15" borderId="42" xfId="0" applyNumberFormat="1" applyFont="1" applyFill="1" applyBorder="1"/>
    <xf numFmtId="167" fontId="5" fillId="0" borderId="1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164" fontId="5" fillId="0" borderId="36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64" fontId="5" fillId="0" borderId="22" xfId="0" quotePrefix="1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>
      <alignment horizontal="center"/>
    </xf>
    <xf numFmtId="0" fontId="59" fillId="0" borderId="0" xfId="7" applyBorder="1"/>
    <xf numFmtId="0" fontId="28" fillId="0" borderId="28" xfId="0" quotePrefix="1" applyFont="1" applyFill="1" applyBorder="1"/>
    <xf numFmtId="0" fontId="59" fillId="0" borderId="0" xfId="7"/>
    <xf numFmtId="168" fontId="59" fillId="0" borderId="0" xfId="7" applyNumberFormat="1"/>
    <xf numFmtId="0" fontId="21" fillId="0" borderId="48" xfId="0" applyFont="1" applyBorder="1" applyAlignment="1">
      <alignment horizontal="left"/>
    </xf>
    <xf numFmtId="169" fontId="19" fillId="0" borderId="66" xfId="0" applyNumberFormat="1" applyFont="1" applyBorder="1" applyAlignment="1">
      <alignment horizontal="center"/>
    </xf>
    <xf numFmtId="169" fontId="19" fillId="0" borderId="61" xfId="0" applyNumberFormat="1" applyFont="1" applyBorder="1" applyAlignment="1">
      <alignment horizontal="center"/>
    </xf>
    <xf numFmtId="0" fontId="59" fillId="0" borderId="0" xfId="7"/>
    <xf numFmtId="170" fontId="19" fillId="0" borderId="25" xfId="0" applyNumberFormat="1" applyFont="1" applyBorder="1" applyAlignment="1">
      <alignment horizontal="center"/>
    </xf>
    <xf numFmtId="0" fontId="21" fillId="0" borderId="9" xfId="0" quotePrefix="1" applyFont="1" applyFill="1" applyBorder="1"/>
    <xf numFmtId="169" fontId="19" fillId="0" borderId="22" xfId="0" applyNumberFormat="1" applyFont="1" applyBorder="1" applyAlignment="1">
      <alignment horizontal="center"/>
    </xf>
    <xf numFmtId="170" fontId="19" fillId="0" borderId="12" xfId="0" applyNumberFormat="1" applyFont="1" applyBorder="1" applyAlignment="1">
      <alignment horizontal="center"/>
    </xf>
    <xf numFmtId="0" fontId="59" fillId="0" borderId="0" xfId="7"/>
    <xf numFmtId="0" fontId="59" fillId="0" borderId="0" xfId="7"/>
    <xf numFmtId="0" fontId="5" fillId="0" borderId="0" xfId="0" applyFont="1" applyAlignment="1">
      <alignment horizontal="left" vertical="center"/>
    </xf>
    <xf numFmtId="3" fontId="19" fillId="4" borderId="45" xfId="0" applyNumberFormat="1" applyFont="1" applyFill="1" applyBorder="1" applyAlignment="1">
      <alignment horizontal="center"/>
    </xf>
    <xf numFmtId="3" fontId="19" fillId="21" borderId="10" xfId="0" applyNumberFormat="1" applyFont="1" applyFill="1" applyBorder="1" applyAlignment="1">
      <alignment horizontal="center"/>
    </xf>
    <xf numFmtId="3" fontId="19" fillId="21" borderId="16" xfId="0" applyNumberFormat="1" applyFont="1" applyFill="1" applyBorder="1" applyAlignment="1">
      <alignment horizontal="center"/>
    </xf>
    <xf numFmtId="4" fontId="19" fillId="3" borderId="15" xfId="0" applyNumberFormat="1" applyFont="1" applyFill="1" applyBorder="1" applyAlignment="1">
      <alignment horizontal="center"/>
    </xf>
    <xf numFmtId="4" fontId="19" fillId="3" borderId="9" xfId="0" applyNumberFormat="1" applyFont="1" applyFill="1" applyBorder="1" applyAlignment="1">
      <alignment horizontal="center"/>
    </xf>
    <xf numFmtId="4" fontId="10" fillId="0" borderId="10" xfId="0" applyNumberFormat="1" applyFont="1" applyFill="1" applyBorder="1" applyAlignment="1">
      <alignment horizontal="center"/>
    </xf>
    <xf numFmtId="4" fontId="10" fillId="0" borderId="16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9" fontId="5" fillId="0" borderId="0" xfId="12" applyFont="1"/>
    <xf numFmtId="3" fontId="19" fillId="0" borderId="40" xfId="0" applyNumberFormat="1" applyFont="1" applyFill="1" applyBorder="1" applyAlignment="1">
      <alignment horizontal="center"/>
    </xf>
    <xf numFmtId="3" fontId="19" fillId="4" borderId="3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40" xfId="0" applyNumberFormat="1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6" xfId="0" applyNumberFormat="1" applyFont="1" applyFill="1" applyBorder="1" applyAlignment="1">
      <alignment horizontal="center"/>
    </xf>
    <xf numFmtId="3" fontId="10" fillId="0" borderId="72" xfId="0" applyNumberFormat="1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 vertical="justify"/>
    </xf>
    <xf numFmtId="4" fontId="10" fillId="4" borderId="0" xfId="0" applyNumberFormat="1" applyFont="1" applyFill="1" applyBorder="1" applyAlignment="1">
      <alignment horizontal="center"/>
    </xf>
    <xf numFmtId="4" fontId="10" fillId="22" borderId="11" xfId="0" applyNumberFormat="1" applyFont="1" applyFill="1" applyBorder="1" applyAlignment="1">
      <alignment horizontal="center"/>
    </xf>
    <xf numFmtId="0" fontId="22" fillId="2" borderId="30" xfId="0" applyFont="1" applyFill="1" applyBorder="1" applyAlignment="1">
      <alignment horizontal="left" vertical="center"/>
    </xf>
    <xf numFmtId="3" fontId="10" fillId="4" borderId="13" xfId="0" applyNumberFormat="1" applyFont="1" applyFill="1" applyBorder="1" applyAlignment="1">
      <alignment horizontal="center"/>
    </xf>
    <xf numFmtId="3" fontId="10" fillId="4" borderId="18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4" fontId="19" fillId="22" borderId="10" xfId="9" quotePrefix="1" applyNumberFormat="1" applyFont="1" applyFill="1" applyBorder="1" applyAlignment="1">
      <alignment horizontal="center"/>
    </xf>
    <xf numFmtId="4" fontId="19" fillId="22" borderId="16" xfId="9" quotePrefix="1" applyNumberFormat="1" applyFont="1" applyFill="1" applyBorder="1" applyAlignment="1">
      <alignment horizontal="center"/>
    </xf>
    <xf numFmtId="0" fontId="21" fillId="21" borderId="6" xfId="9" applyFont="1" applyFill="1" applyBorder="1" applyAlignment="1">
      <alignment horizontal="center" vertical="center" wrapText="1"/>
    </xf>
    <xf numFmtId="0" fontId="5" fillId="23" borderId="0" xfId="0" quotePrefix="1" applyFont="1" applyFill="1"/>
    <xf numFmtId="0" fontId="7" fillId="0" borderId="0" xfId="9" applyFont="1" applyAlignment="1">
      <alignment wrapText="1"/>
    </xf>
    <xf numFmtId="0" fontId="30" fillId="0" borderId="0" xfId="9" applyBorder="1" applyAlignment="1">
      <alignment wrapText="1"/>
    </xf>
    <xf numFmtId="10" fontId="10" fillId="0" borderId="0" xfId="12" applyNumberFormat="1" applyFont="1"/>
    <xf numFmtId="0" fontId="7" fillId="0" borderId="0" xfId="9" applyFont="1" applyBorder="1" applyAlignment="1">
      <alignment wrapText="1"/>
    </xf>
    <xf numFmtId="0" fontId="15" fillId="0" borderId="0" xfId="0" applyFont="1" applyFill="1" applyAlignment="1">
      <alignment horizontal="left" vertical="center"/>
    </xf>
    <xf numFmtId="0" fontId="10" fillId="5" borderId="38" xfId="0" applyFont="1" applyFill="1" applyBorder="1"/>
    <xf numFmtId="0" fontId="10" fillId="0" borderId="42" xfId="0" quotePrefix="1" applyFont="1" applyBorder="1"/>
    <xf numFmtId="0" fontId="10" fillId="15" borderId="42" xfId="0" quotePrefix="1" applyFont="1" applyFill="1" applyBorder="1"/>
    <xf numFmtId="17" fontId="10" fillId="15" borderId="42" xfId="0" quotePrefix="1" applyNumberFormat="1" applyFont="1" applyFill="1" applyBorder="1"/>
    <xf numFmtId="17" fontId="10" fillId="0" borderId="42" xfId="0" quotePrefix="1" applyNumberFormat="1" applyFont="1" applyBorder="1"/>
    <xf numFmtId="3" fontId="51" fillId="0" borderId="29" xfId="6" applyNumberFormat="1" applyFont="1" applyFill="1" applyBorder="1" applyAlignment="1">
      <alignment horizontal="center"/>
    </xf>
    <xf numFmtId="17" fontId="6" fillId="17" borderId="29" xfId="0" applyNumberFormat="1" applyFont="1" applyFill="1" applyBorder="1"/>
    <xf numFmtId="17" fontId="7" fillId="0" borderId="29" xfId="0" quotePrefix="1" applyNumberFormat="1" applyFont="1" applyFill="1" applyBorder="1" applyAlignment="1">
      <alignment horizontal="left"/>
    </xf>
    <xf numFmtId="17" fontId="7" fillId="0" borderId="28" xfId="0" quotePrefix="1" applyNumberFormat="1" applyFont="1" applyFill="1" applyBorder="1" applyAlignment="1">
      <alignment horizontal="left"/>
    </xf>
    <xf numFmtId="17" fontId="7" fillId="0" borderId="9" xfId="0" quotePrefix="1" applyNumberFormat="1" applyFont="1" applyFill="1" applyBorder="1" applyAlignment="1">
      <alignment horizontal="left"/>
    </xf>
    <xf numFmtId="3" fontId="6" fillId="17" borderId="29" xfId="0" applyNumberFormat="1" applyFont="1" applyFill="1" applyBorder="1" applyAlignment="1">
      <alignment horizontal="center"/>
    </xf>
    <xf numFmtId="3" fontId="12" fillId="17" borderId="28" xfId="0" applyNumberFormat="1" applyFont="1" applyFill="1" applyBorder="1" applyAlignment="1">
      <alignment horizontal="center"/>
    </xf>
    <xf numFmtId="3" fontId="12" fillId="17" borderId="58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3" fontId="5" fillId="0" borderId="28" xfId="0" applyNumberFormat="1" applyFont="1" applyFill="1" applyBorder="1" applyAlignment="1">
      <alignment horizontal="center"/>
    </xf>
    <xf numFmtId="3" fontId="12" fillId="17" borderId="65" xfId="0" applyNumberFormat="1" applyFont="1" applyFill="1" applyBorder="1" applyAlignment="1">
      <alignment horizontal="center"/>
    </xf>
    <xf numFmtId="3" fontId="12" fillId="17" borderId="50" xfId="0" applyNumberFormat="1" applyFont="1" applyFill="1" applyBorder="1" applyAlignment="1">
      <alignment horizontal="center"/>
    </xf>
    <xf numFmtId="3" fontId="12" fillId="17" borderId="29" xfId="0" applyNumberFormat="1" applyFont="1" applyFill="1" applyBorder="1" applyAlignment="1">
      <alignment horizontal="center"/>
    </xf>
    <xf numFmtId="3" fontId="5" fillId="0" borderId="65" xfId="0" applyNumberFormat="1" applyFont="1" applyFill="1" applyBorder="1" applyAlignment="1">
      <alignment horizontal="center"/>
    </xf>
    <xf numFmtId="3" fontId="5" fillId="0" borderId="29" xfId="6" applyNumberFormat="1" applyFont="1" applyFill="1" applyBorder="1" applyAlignment="1">
      <alignment horizontal="center"/>
    </xf>
    <xf numFmtId="3" fontId="5" fillId="0" borderId="10" xfId="6" applyNumberFormat="1" applyFont="1" applyBorder="1" applyAlignment="1">
      <alignment horizontal="center"/>
    </xf>
    <xf numFmtId="3" fontId="5" fillId="0" borderId="24" xfId="6" applyNumberFormat="1" applyFont="1" applyBorder="1" applyAlignment="1">
      <alignment horizontal="center"/>
    </xf>
    <xf numFmtId="3" fontId="12" fillId="17" borderId="50" xfId="6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/>
    </xf>
    <xf numFmtId="0" fontId="26" fillId="19" borderId="50" xfId="0" applyFont="1" applyFill="1" applyBorder="1" applyAlignment="1">
      <alignment horizontal="center" vertical="center" wrapText="1"/>
    </xf>
    <xf numFmtId="3" fontId="5" fillId="17" borderId="50" xfId="0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 wrapText="1"/>
    </xf>
    <xf numFmtId="3" fontId="5" fillId="17" borderId="7" xfId="0" applyNumberFormat="1" applyFont="1" applyFill="1" applyBorder="1" applyAlignment="1">
      <alignment horizontal="center"/>
    </xf>
    <xf numFmtId="3" fontId="5" fillId="0" borderId="67" xfId="6" applyNumberFormat="1" applyFont="1" applyFill="1" applyBorder="1" applyAlignment="1">
      <alignment horizontal="center"/>
    </xf>
    <xf numFmtId="3" fontId="5" fillId="0" borderId="63" xfId="6" applyNumberFormat="1" applyFont="1" applyFill="1" applyBorder="1" applyAlignment="1">
      <alignment horizontal="center"/>
    </xf>
    <xf numFmtId="3" fontId="5" fillId="0" borderId="14" xfId="6" applyNumberFormat="1" applyFont="1" applyFill="1" applyBorder="1" applyAlignment="1">
      <alignment horizontal="center"/>
    </xf>
    <xf numFmtId="3" fontId="5" fillId="0" borderId="43" xfId="6" applyNumberFormat="1" applyFont="1" applyFill="1" applyBorder="1" applyAlignment="1">
      <alignment horizontal="center"/>
    </xf>
    <xf numFmtId="3" fontId="12" fillId="17" borderId="29" xfId="6" applyNumberFormat="1" applyFont="1" applyFill="1" applyBorder="1" applyAlignment="1">
      <alignment horizontal="center"/>
    </xf>
    <xf numFmtId="3" fontId="12" fillId="17" borderId="34" xfId="6" applyNumberFormat="1" applyFont="1" applyFill="1" applyBorder="1" applyAlignment="1">
      <alignment horizontal="center"/>
    </xf>
    <xf numFmtId="3" fontId="5" fillId="0" borderId="65" xfId="6" applyNumberFormat="1" applyFont="1" applyFill="1" applyBorder="1" applyAlignment="1">
      <alignment horizontal="center"/>
    </xf>
    <xf numFmtId="17" fontId="27" fillId="0" borderId="9" xfId="0" quotePrefix="1" applyNumberFormat="1" applyFont="1" applyFill="1" applyBorder="1" applyAlignment="1">
      <alignment horizontal="left"/>
    </xf>
    <xf numFmtId="17" fontId="17" fillId="17" borderId="29" xfId="0" applyNumberFormat="1" applyFont="1" applyFill="1" applyBorder="1"/>
    <xf numFmtId="3" fontId="15" fillId="17" borderId="28" xfId="6" applyNumberFormat="1" applyFont="1" applyFill="1" applyBorder="1" applyAlignment="1">
      <alignment horizontal="center"/>
    </xf>
    <xf numFmtId="3" fontId="9" fillId="17" borderId="63" xfId="6" applyNumberFormat="1" applyFont="1" applyFill="1" applyBorder="1" applyAlignment="1">
      <alignment horizontal="center"/>
    </xf>
    <xf numFmtId="3" fontId="9" fillId="17" borderId="67" xfId="6" applyNumberFormat="1" applyFont="1" applyFill="1" applyBorder="1" applyAlignment="1">
      <alignment horizontal="center"/>
    </xf>
    <xf numFmtId="3" fontId="9" fillId="17" borderId="58" xfId="6" applyNumberFormat="1" applyFont="1" applyFill="1" applyBorder="1" applyAlignment="1">
      <alignment horizontal="center"/>
    </xf>
    <xf numFmtId="17" fontId="27" fillId="0" borderId="29" xfId="0" quotePrefix="1" applyNumberFormat="1" applyFont="1" applyFill="1" applyBorder="1" applyAlignment="1">
      <alignment horizontal="left"/>
    </xf>
    <xf numFmtId="17" fontId="27" fillId="0" borderId="10" xfId="0" quotePrefix="1" applyNumberFormat="1" applyFont="1" applyFill="1" applyBorder="1" applyAlignment="1">
      <alignment horizontal="left"/>
    </xf>
    <xf numFmtId="3" fontId="9" fillId="0" borderId="29" xfId="6" applyNumberFormat="1" applyFont="1" applyFill="1" applyBorder="1" applyAlignment="1">
      <alignment horizontal="center"/>
    </xf>
    <xf numFmtId="3" fontId="9" fillId="0" borderId="10" xfId="6" applyNumberFormat="1" applyFont="1" applyFill="1" applyBorder="1" applyAlignment="1">
      <alignment horizontal="center"/>
    </xf>
    <xf numFmtId="3" fontId="9" fillId="0" borderId="63" xfId="6" applyNumberFormat="1" applyFont="1" applyFill="1" applyBorder="1" applyAlignment="1">
      <alignment horizontal="center"/>
    </xf>
    <xf numFmtId="3" fontId="9" fillId="0" borderId="67" xfId="6" applyNumberFormat="1" applyFont="1" applyFill="1" applyBorder="1" applyAlignment="1">
      <alignment horizontal="center"/>
    </xf>
    <xf numFmtId="3" fontId="9" fillId="0" borderId="58" xfId="6" applyNumberFormat="1" applyFont="1" applyBorder="1" applyAlignment="1">
      <alignment horizontal="center" vertical="center"/>
    </xf>
    <xf numFmtId="3" fontId="9" fillId="0" borderId="14" xfId="6" applyNumberFormat="1" applyFont="1" applyFill="1" applyBorder="1" applyAlignment="1">
      <alignment horizontal="center"/>
    </xf>
    <xf numFmtId="3" fontId="74" fillId="0" borderId="12" xfId="0" applyNumberFormat="1" applyFont="1" applyBorder="1" applyAlignment="1">
      <alignment horizontal="center"/>
    </xf>
    <xf numFmtId="3" fontId="15" fillId="17" borderId="7" xfId="6" applyNumberFormat="1" applyFont="1" applyFill="1" applyBorder="1" applyAlignment="1">
      <alignment horizontal="center"/>
    </xf>
    <xf numFmtId="17" fontId="17" fillId="17" borderId="48" xfId="0" applyNumberFormat="1" applyFont="1" applyFill="1" applyBorder="1"/>
    <xf numFmtId="3" fontId="9" fillId="17" borderId="49" xfId="6" applyNumberFormat="1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3" fontId="19" fillId="4" borderId="5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4" fontId="19" fillId="4" borderId="14" xfId="0" applyNumberFormat="1" applyFont="1" applyFill="1" applyBorder="1" applyAlignment="1">
      <alignment horizontal="center"/>
    </xf>
    <xf numFmtId="1" fontId="10" fillId="0" borderId="40" xfId="0" applyNumberFormat="1" applyFont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3" fontId="10" fillId="0" borderId="78" xfId="0" applyNumberFormat="1" applyFont="1" applyBorder="1" applyAlignment="1">
      <alignment horizontal="center"/>
    </xf>
    <xf numFmtId="0" fontId="7" fillId="0" borderId="19" xfId="0" applyFont="1" applyFill="1" applyBorder="1"/>
    <xf numFmtId="3" fontId="15" fillId="0" borderId="21" xfId="0" applyNumberFormat="1" applyFont="1" applyFill="1" applyBorder="1" applyAlignment="1">
      <alignment horizontal="right" vertical="center"/>
    </xf>
    <xf numFmtId="3" fontId="5" fillId="0" borderId="9" xfId="0" applyNumberFormat="1" applyFont="1" applyBorder="1" applyAlignment="1">
      <alignment horizontal="center"/>
    </xf>
    <xf numFmtId="4" fontId="19" fillId="4" borderId="47" xfId="0" applyNumberFormat="1" applyFont="1" applyFill="1" applyBorder="1" applyAlignment="1">
      <alignment horizontal="center"/>
    </xf>
    <xf numFmtId="0" fontId="0" fillId="0" borderId="42" xfId="0" applyBorder="1"/>
    <xf numFmtId="1" fontId="10" fillId="0" borderId="46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28" fillId="0" borderId="16" xfId="0" quotePrefix="1" applyFont="1" applyFill="1" applyBorder="1"/>
    <xf numFmtId="0" fontId="19" fillId="0" borderId="19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3" fontId="10" fillId="4" borderId="46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center"/>
    </xf>
    <xf numFmtId="3" fontId="7" fillId="0" borderId="72" xfId="0" applyNumberFormat="1" applyFont="1" applyBorder="1" applyAlignment="1">
      <alignment horizontal="center"/>
    </xf>
    <xf numFmtId="17" fontId="22" fillId="0" borderId="72" xfId="9" applyNumberFormat="1" applyFont="1" applyFill="1" applyBorder="1"/>
    <xf numFmtId="4" fontId="19" fillId="22" borderId="72" xfId="9" quotePrefix="1" applyNumberFormat="1" applyFont="1" applyFill="1" applyBorder="1" applyAlignment="1">
      <alignment horizontal="center"/>
    </xf>
    <xf numFmtId="3" fontId="19" fillId="4" borderId="13" xfId="9" applyNumberFormat="1" applyFont="1" applyFill="1" applyBorder="1" applyAlignment="1">
      <alignment horizontal="center"/>
    </xf>
    <xf numFmtId="0" fontId="5" fillId="0" borderId="7" xfId="9" applyFont="1" applyBorder="1"/>
    <xf numFmtId="3" fontId="30" fillId="0" borderId="0" xfId="9" applyNumberFormat="1" applyBorder="1"/>
    <xf numFmtId="49" fontId="28" fillId="0" borderId="55" xfId="9" quotePrefix="1" applyNumberFormat="1" applyFont="1" applyFill="1" applyBorder="1" applyAlignment="1">
      <alignment horizontal="center"/>
    </xf>
    <xf numFmtId="3" fontId="28" fillId="3" borderId="9" xfId="9" applyNumberFormat="1" applyFont="1" applyFill="1" applyBorder="1" applyAlignment="1">
      <alignment horizontal="center"/>
    </xf>
    <xf numFmtId="3" fontId="28" fillId="4" borderId="10" xfId="9" applyNumberFormat="1" applyFont="1" applyFill="1" applyBorder="1" applyAlignment="1">
      <alignment horizontal="center"/>
    </xf>
    <xf numFmtId="3" fontId="28" fillId="0" borderId="13" xfId="9" applyNumberFormat="1" applyFont="1" applyBorder="1" applyAlignment="1">
      <alignment horizontal="center"/>
    </xf>
    <xf numFmtId="1" fontId="28" fillId="0" borderId="13" xfId="9" applyNumberFormat="1" applyFont="1" applyBorder="1" applyAlignment="1">
      <alignment horizontal="center"/>
    </xf>
    <xf numFmtId="49" fontId="28" fillId="0" borderId="62" xfId="9" quotePrefix="1" applyNumberFormat="1" applyFont="1" applyFill="1" applyBorder="1" applyAlignment="1">
      <alignment horizontal="center"/>
    </xf>
    <xf numFmtId="49" fontId="28" fillId="0" borderId="71" xfId="9" quotePrefix="1" applyNumberFormat="1" applyFont="1" applyFill="1" applyBorder="1" applyAlignment="1">
      <alignment horizontal="center"/>
    </xf>
    <xf numFmtId="3" fontId="10" fillId="0" borderId="53" xfId="9" applyNumberFormat="1" applyFont="1" applyFill="1" applyBorder="1" applyAlignment="1">
      <alignment horizontal="center"/>
    </xf>
    <xf numFmtId="3" fontId="10" fillId="0" borderId="57" xfId="9" applyNumberFormat="1" applyFont="1" applyFill="1" applyBorder="1" applyAlignment="1">
      <alignment horizontal="center"/>
    </xf>
    <xf numFmtId="3" fontId="28" fillId="0" borderId="56" xfId="9" applyNumberFormat="1" applyFont="1" applyFill="1" applyBorder="1" applyAlignment="1">
      <alignment horizontal="center"/>
    </xf>
    <xf numFmtId="3" fontId="28" fillId="0" borderId="51" xfId="9" applyNumberFormat="1" applyFont="1" applyFill="1" applyBorder="1" applyAlignment="1">
      <alignment horizontal="center"/>
    </xf>
    <xf numFmtId="1" fontId="28" fillId="0" borderId="56" xfId="9" applyNumberFormat="1" applyFont="1" applyBorder="1" applyAlignment="1">
      <alignment horizontal="center"/>
    </xf>
    <xf numFmtId="3" fontId="19" fillId="4" borderId="79" xfId="9" applyNumberFormat="1" applyFont="1" applyFill="1" applyBorder="1" applyAlignment="1">
      <alignment horizontal="center"/>
    </xf>
    <xf numFmtId="1" fontId="28" fillId="0" borderId="56" xfId="9" applyNumberFormat="1" applyFont="1" applyFill="1" applyBorder="1" applyAlignment="1">
      <alignment horizontal="center"/>
    </xf>
    <xf numFmtId="1" fontId="28" fillId="0" borderId="51" xfId="9" applyNumberFormat="1" applyFont="1" applyFill="1" applyBorder="1" applyAlignment="1">
      <alignment horizontal="center"/>
    </xf>
    <xf numFmtId="17" fontId="28" fillId="0" borderId="72" xfId="9" quotePrefix="1" applyNumberFormat="1" applyFont="1" applyFill="1" applyBorder="1" applyAlignment="1">
      <alignment horizontal="center"/>
    </xf>
    <xf numFmtId="3" fontId="19" fillId="3" borderId="0" xfId="9" applyNumberFormat="1" applyFont="1" applyFill="1" applyBorder="1" applyAlignment="1">
      <alignment horizontal="center"/>
    </xf>
    <xf numFmtId="3" fontId="10" fillId="0" borderId="11" xfId="9" applyNumberFormat="1" applyFont="1" applyFill="1" applyBorder="1" applyAlignment="1">
      <alignment horizontal="center"/>
    </xf>
    <xf numFmtId="3" fontId="10" fillId="0" borderId="14" xfId="9" applyNumberFormat="1" applyFont="1" applyBorder="1" applyAlignment="1">
      <alignment horizontal="center"/>
    </xf>
    <xf numFmtId="4" fontId="10" fillId="0" borderId="75" xfId="9" applyNumberFormat="1" applyFont="1" applyBorder="1" applyAlignment="1">
      <alignment horizontal="center"/>
    </xf>
    <xf numFmtId="3" fontId="10" fillId="0" borderId="80" xfId="9" applyNumberFormat="1" applyFont="1" applyBorder="1" applyAlignment="1">
      <alignment horizontal="center"/>
    </xf>
    <xf numFmtId="49" fontId="28" fillId="0" borderId="72" xfId="9" quotePrefix="1" applyNumberFormat="1" applyFont="1" applyFill="1" applyBorder="1" applyAlignment="1">
      <alignment horizontal="center"/>
    </xf>
    <xf numFmtId="3" fontId="28" fillId="3" borderId="72" xfId="9" applyNumberFormat="1" applyFont="1" applyFill="1" applyBorder="1" applyAlignment="1">
      <alignment horizontal="center"/>
    </xf>
    <xf numFmtId="3" fontId="28" fillId="4" borderId="72" xfId="9" applyNumberFormat="1" applyFont="1" applyFill="1" applyBorder="1" applyAlignment="1">
      <alignment horizontal="center"/>
    </xf>
    <xf numFmtId="3" fontId="10" fillId="0" borderId="47" xfId="9" applyNumberFormat="1" applyFont="1" applyFill="1" applyBorder="1" applyAlignment="1">
      <alignment horizontal="center"/>
    </xf>
    <xf numFmtId="3" fontId="10" fillId="0" borderId="40" xfId="9" applyNumberFormat="1" applyFont="1" applyFill="1" applyBorder="1" applyAlignment="1">
      <alignment horizontal="center"/>
    </xf>
    <xf numFmtId="3" fontId="28" fillId="0" borderId="46" xfId="9" applyNumberFormat="1" applyFont="1" applyFill="1" applyBorder="1" applyAlignment="1">
      <alignment horizontal="center"/>
    </xf>
    <xf numFmtId="1" fontId="28" fillId="0" borderId="46" xfId="9" applyNumberFormat="1" applyFont="1" applyFill="1" applyBorder="1" applyAlignment="1">
      <alignment horizontal="center"/>
    </xf>
    <xf numFmtId="3" fontId="10" fillId="0" borderId="3" xfId="9" applyNumberFormat="1" applyFont="1" applyFill="1" applyBorder="1" applyAlignment="1">
      <alignment horizontal="center"/>
    </xf>
    <xf numFmtId="1" fontId="28" fillId="0" borderId="46" xfId="9" applyNumberFormat="1" applyFont="1" applyBorder="1" applyAlignment="1">
      <alignment horizontal="center"/>
    </xf>
    <xf numFmtId="4" fontId="19" fillId="3" borderId="62" xfId="9" quotePrefix="1" applyNumberFormat="1" applyFont="1" applyFill="1" applyBorder="1" applyAlignment="1">
      <alignment horizontal="center"/>
    </xf>
    <xf numFmtId="4" fontId="19" fillId="22" borderId="62" xfId="9" quotePrefix="1" applyNumberFormat="1" applyFont="1" applyFill="1" applyBorder="1" applyAlignment="1">
      <alignment horizontal="center"/>
    </xf>
    <xf numFmtId="4" fontId="28" fillId="3" borderId="62" xfId="9" quotePrefix="1" applyNumberFormat="1" applyFont="1" applyFill="1" applyBorder="1" applyAlignment="1">
      <alignment horizontal="center"/>
    </xf>
    <xf numFmtId="4" fontId="10" fillId="0" borderId="37" xfId="9" quotePrefix="1" applyNumberFormat="1" applyFont="1" applyFill="1" applyBorder="1" applyAlignment="1">
      <alignment horizontal="center"/>
    </xf>
    <xf numFmtId="4" fontId="10" fillId="0" borderId="53" xfId="9" quotePrefix="1" applyNumberFormat="1" applyFont="1" applyFill="1" applyBorder="1" applyAlignment="1">
      <alignment horizontal="center"/>
    </xf>
    <xf numFmtId="4" fontId="10" fillId="0" borderId="57" xfId="9" quotePrefix="1" applyNumberFormat="1" applyFont="1" applyFill="1" applyBorder="1" applyAlignment="1">
      <alignment horizontal="center"/>
    </xf>
    <xf numFmtId="4" fontId="28" fillId="0" borderId="56" xfId="9" quotePrefix="1" applyNumberFormat="1" applyFont="1" applyFill="1" applyBorder="1" applyAlignment="1">
      <alignment horizontal="center"/>
    </xf>
    <xf numFmtId="4" fontId="28" fillId="0" borderId="75" xfId="9" quotePrefix="1" applyNumberFormat="1" applyFont="1" applyFill="1" applyBorder="1" applyAlignment="1">
      <alignment horizontal="center"/>
    </xf>
    <xf numFmtId="17" fontId="28" fillId="0" borderId="9" xfId="9" quotePrefix="1" applyNumberFormat="1" applyFont="1" applyFill="1" applyBorder="1" applyAlignment="1">
      <alignment horizontal="center"/>
    </xf>
    <xf numFmtId="0" fontId="19" fillId="21" borderId="9" xfId="0" applyFont="1" applyFill="1" applyBorder="1" applyAlignment="1">
      <alignment horizontal="center"/>
    </xf>
    <xf numFmtId="3" fontId="19" fillId="4" borderId="9" xfId="9" applyNumberFormat="1" applyFont="1" applyFill="1" applyBorder="1" applyAlignment="1">
      <alignment horizontal="center"/>
    </xf>
    <xf numFmtId="0" fontId="28" fillId="0" borderId="79" xfId="9" applyFont="1" applyFill="1" applyBorder="1" applyAlignment="1">
      <alignment horizontal="center"/>
    </xf>
    <xf numFmtId="3" fontId="19" fillId="16" borderId="79" xfId="9" applyNumberFormat="1" applyFont="1" applyFill="1" applyBorder="1" applyAlignment="1">
      <alignment horizontal="center"/>
    </xf>
    <xf numFmtId="2" fontId="10" fillId="0" borderId="75" xfId="9" applyNumberFormat="1" applyFont="1" applyBorder="1"/>
    <xf numFmtId="3" fontId="10" fillId="0" borderId="47" xfId="9" applyNumberFormat="1" applyFont="1" applyBorder="1" applyAlignment="1">
      <alignment horizontal="center"/>
    </xf>
    <xf numFmtId="17" fontId="28" fillId="3" borderId="55" xfId="9" quotePrefix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3" fontId="19" fillId="0" borderId="73" xfId="9" applyNumberFormat="1" applyFont="1" applyFill="1" applyBorder="1" applyAlignment="1">
      <alignment horizontal="center"/>
    </xf>
    <xf numFmtId="3" fontId="19" fillId="0" borderId="75" xfId="9" applyNumberFormat="1" applyFont="1" applyFill="1" applyBorder="1" applyAlignment="1">
      <alignment horizontal="center"/>
    </xf>
    <xf numFmtId="17" fontId="28" fillId="3" borderId="53" xfId="9" quotePrefix="1" applyNumberFormat="1" applyFont="1" applyFill="1" applyBorder="1" applyAlignment="1">
      <alignment horizontal="center"/>
    </xf>
    <xf numFmtId="17" fontId="28" fillId="3" borderId="64" xfId="9" quotePrefix="1" applyNumberFormat="1" applyFont="1" applyFill="1" applyBorder="1" applyAlignment="1">
      <alignment horizontal="center"/>
    </xf>
    <xf numFmtId="0" fontId="10" fillId="3" borderId="80" xfId="9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6" fillId="4" borderId="43" xfId="9" applyFont="1" applyFill="1" applyBorder="1" applyAlignment="1">
      <alignment horizontal="center" vertical="center" wrapText="1"/>
    </xf>
    <xf numFmtId="4" fontId="19" fillId="4" borderId="15" xfId="9" quotePrefix="1" applyNumberFormat="1" applyFont="1" applyFill="1" applyBorder="1" applyAlignment="1">
      <alignment horizontal="center"/>
    </xf>
    <xf numFmtId="4" fontId="19" fillId="4" borderId="30" xfId="9" quotePrefix="1" applyNumberFormat="1" applyFont="1" applyFill="1" applyBorder="1" applyAlignment="1">
      <alignment horizontal="center"/>
    </xf>
    <xf numFmtId="4" fontId="19" fillId="22" borderId="30" xfId="9" quotePrefix="1" applyNumberFormat="1" applyFont="1" applyFill="1" applyBorder="1" applyAlignment="1">
      <alignment horizontal="center"/>
    </xf>
    <xf numFmtId="3" fontId="28" fillId="4" borderId="5" xfId="9" applyNumberFormat="1" applyFont="1" applyFill="1" applyBorder="1" applyAlignment="1">
      <alignment horizontal="center"/>
    </xf>
    <xf numFmtId="4" fontId="28" fillId="4" borderId="18" xfId="9" quotePrefix="1" applyNumberFormat="1" applyFont="1" applyFill="1" applyBorder="1" applyAlignment="1">
      <alignment horizontal="center"/>
    </xf>
    <xf numFmtId="4" fontId="28" fillId="4" borderId="39" xfId="9" quotePrefix="1" applyNumberFormat="1" applyFont="1" applyFill="1" applyBorder="1" applyAlignment="1">
      <alignment horizontal="center"/>
    </xf>
    <xf numFmtId="4" fontId="28" fillId="22" borderId="39" xfId="9" quotePrefix="1" applyNumberFormat="1" applyFont="1" applyFill="1" applyBorder="1" applyAlignment="1">
      <alignment horizontal="center"/>
    </xf>
    <xf numFmtId="4" fontId="28" fillId="3" borderId="72" xfId="9" quotePrefix="1" applyNumberFormat="1" applyFont="1" applyFill="1" applyBorder="1" applyAlignment="1">
      <alignment horizontal="center"/>
    </xf>
    <xf numFmtId="3" fontId="28" fillId="3" borderId="30" xfId="9" quotePrefix="1" applyNumberFormat="1" applyFont="1" applyFill="1" applyBorder="1" applyAlignment="1">
      <alignment horizontal="center"/>
    </xf>
    <xf numFmtId="3" fontId="28" fillId="4" borderId="30" xfId="9" quotePrefix="1" applyNumberFormat="1" applyFont="1" applyFill="1" applyBorder="1" applyAlignment="1">
      <alignment horizontal="center"/>
    </xf>
    <xf numFmtId="3" fontId="28" fillId="3" borderId="16" xfId="9" quotePrefix="1" applyNumberFormat="1" applyFont="1" applyFill="1" applyBorder="1" applyAlignment="1">
      <alignment horizontal="center"/>
    </xf>
    <xf numFmtId="3" fontId="28" fillId="22" borderId="20" xfId="9" quotePrefix="1" applyNumberFormat="1" applyFont="1" applyFill="1" applyBorder="1" applyAlignment="1">
      <alignment horizontal="center"/>
    </xf>
    <xf numFmtId="3" fontId="28" fillId="0" borderId="45" xfId="9" quotePrefix="1" applyNumberFormat="1" applyFont="1" applyFill="1" applyBorder="1" applyAlignment="1">
      <alignment horizontal="center"/>
    </xf>
    <xf numFmtId="3" fontId="28" fillId="0" borderId="21" xfId="9" quotePrefix="1" applyNumberFormat="1" applyFont="1" applyFill="1" applyBorder="1" applyAlignment="1">
      <alignment horizontal="center"/>
    </xf>
    <xf numFmtId="168" fontId="59" fillId="0" borderId="0" xfId="7" applyNumberFormat="1" applyBorder="1"/>
    <xf numFmtId="166" fontId="5" fillId="0" borderId="14" xfId="0" applyNumberFormat="1" applyFont="1" applyFill="1" applyBorder="1" applyAlignment="1">
      <alignment horizontal="center" wrapText="1"/>
    </xf>
    <xf numFmtId="164" fontId="71" fillId="0" borderId="12" xfId="0" applyNumberFormat="1" applyFont="1" applyFill="1" applyBorder="1" applyAlignment="1">
      <alignment horizontal="center" wrapText="1"/>
    </xf>
    <xf numFmtId="164" fontId="5" fillId="0" borderId="12" xfId="0" applyNumberFormat="1" applyFont="1" applyFill="1" applyBorder="1" applyAlignment="1">
      <alignment horizontal="center" wrapText="1"/>
    </xf>
    <xf numFmtId="0" fontId="28" fillId="0" borderId="63" xfId="0" quotePrefix="1" applyFont="1" applyBorder="1" applyAlignment="1">
      <alignment horizontal="left"/>
    </xf>
    <xf numFmtId="17" fontId="0" fillId="0" borderId="0" xfId="0" quotePrefix="1" applyNumberFormat="1" applyBorder="1"/>
    <xf numFmtId="3" fontId="50" fillId="0" borderId="0" xfId="0" applyNumberFormat="1" applyFont="1" applyFill="1" applyBorder="1" applyAlignment="1">
      <alignment vertical="center"/>
    </xf>
    <xf numFmtId="0" fontId="0" fillId="0" borderId="7" xfId="0" applyBorder="1"/>
    <xf numFmtId="4" fontId="10" fillId="0" borderId="73" xfId="0" applyNumberFormat="1" applyFont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5" fillId="0" borderId="0" xfId="0" applyNumberFormat="1" applyFont="1" applyFill="1" applyBorder="1" applyAlignment="1">
      <alignment horizontal="right" vertical="center"/>
    </xf>
    <xf numFmtId="0" fontId="18" fillId="3" borderId="7" xfId="0" applyFont="1" applyFill="1" applyBorder="1" applyAlignment="1">
      <alignment horizontal="center" vertical="center" wrapText="1"/>
    </xf>
    <xf numFmtId="3" fontId="19" fillId="3" borderId="29" xfId="0" quotePrefix="1" applyNumberFormat="1" applyFont="1" applyFill="1" applyBorder="1" applyAlignment="1">
      <alignment horizontal="center"/>
    </xf>
    <xf numFmtId="10" fontId="5" fillId="0" borderId="13" xfId="12" applyNumberFormat="1" applyFont="1" applyFill="1" applyBorder="1"/>
    <xf numFmtId="10" fontId="5" fillId="0" borderId="18" xfId="12" applyNumberFormat="1" applyFont="1" applyFill="1" applyBorder="1"/>
    <xf numFmtId="10" fontId="5" fillId="0" borderId="52" xfId="12" applyNumberFormat="1" applyFont="1" applyFill="1" applyBorder="1"/>
    <xf numFmtId="0" fontId="5" fillId="0" borderId="10" xfId="0" applyFont="1" applyFill="1" applyBorder="1"/>
    <xf numFmtId="4" fontId="12" fillId="4" borderId="14" xfId="0" applyNumberFormat="1" applyFont="1" applyFill="1" applyBorder="1" applyAlignment="1">
      <alignment horizontal="center"/>
    </xf>
    <xf numFmtId="4" fontId="19" fillId="3" borderId="36" xfId="0" applyNumberFormat="1" applyFont="1" applyFill="1" applyBorder="1" applyAlignment="1">
      <alignment horizontal="center"/>
    </xf>
    <xf numFmtId="0" fontId="5" fillId="0" borderId="22" xfId="0" applyFont="1" applyFill="1" applyBorder="1"/>
    <xf numFmtId="3" fontId="19" fillId="0" borderId="47" xfId="0" applyNumberFormat="1" applyFont="1" applyFill="1" applyBorder="1" applyAlignment="1">
      <alignment horizontal="center"/>
    </xf>
    <xf numFmtId="0" fontId="5" fillId="0" borderId="16" xfId="0" applyFont="1" applyFill="1" applyBorder="1"/>
    <xf numFmtId="0" fontId="0" fillId="0" borderId="7" xfId="0" applyFill="1" applyBorder="1"/>
    <xf numFmtId="3" fontId="10" fillId="0" borderId="22" xfId="0" applyNumberFormat="1" applyFont="1" applyFill="1" applyBorder="1" applyAlignment="1">
      <alignment horizontal="center"/>
    </xf>
    <xf numFmtId="164" fontId="5" fillId="0" borderId="0" xfId="0" quotePrefix="1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17" fontId="28" fillId="3" borderId="47" xfId="9" quotePrefix="1" applyNumberFormat="1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3" fontId="12" fillId="0" borderId="12" xfId="0" applyNumberFormat="1" applyFont="1" applyFill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7" fontId="7" fillId="0" borderId="42" xfId="0" quotePrefix="1" applyNumberFormat="1" applyFont="1" applyFill="1" applyBorder="1"/>
    <xf numFmtId="17" fontId="7" fillId="0" borderId="53" xfId="0" quotePrefix="1" applyNumberFormat="1" applyFont="1" applyFill="1" applyBorder="1"/>
    <xf numFmtId="3" fontId="5" fillId="0" borderId="73" xfId="0" applyNumberFormat="1" applyFont="1" applyFill="1" applyBorder="1" applyAlignment="1">
      <alignment horizontal="center"/>
    </xf>
    <xf numFmtId="0" fontId="6" fillId="0" borderId="47" xfId="0" applyFont="1" applyFill="1" applyBorder="1"/>
    <xf numFmtId="4" fontId="10" fillId="0" borderId="75" xfId="0" applyNumberFormat="1" applyFont="1" applyBorder="1" applyAlignment="1">
      <alignment horizontal="center"/>
    </xf>
    <xf numFmtId="3" fontId="58" fillId="0" borderId="57" xfId="8" applyNumberFormat="1" applyFont="1" applyFill="1" applyBorder="1" applyAlignment="1">
      <alignment horizontal="center" wrapText="1"/>
    </xf>
    <xf numFmtId="0" fontId="7" fillId="0" borderId="53" xfId="0" quotePrefix="1" applyFont="1" applyFill="1" applyBorder="1"/>
    <xf numFmtId="0" fontId="7" fillId="0" borderId="80" xfId="0" quotePrefix="1" applyFont="1" applyBorder="1"/>
    <xf numFmtId="3" fontId="12" fillId="0" borderId="40" xfId="0" applyNumberFormat="1" applyFont="1" applyFill="1" applyBorder="1" applyAlignment="1">
      <alignment horizontal="center"/>
    </xf>
    <xf numFmtId="0" fontId="5" fillId="0" borderId="42" xfId="0" quotePrefix="1" applyFont="1" applyBorder="1"/>
    <xf numFmtId="17" fontId="7" fillId="0" borderId="42" xfId="0" quotePrefix="1" applyNumberFormat="1" applyFont="1" applyBorder="1"/>
    <xf numFmtId="17" fontId="72" fillId="0" borderId="42" xfId="0" quotePrefix="1" applyNumberFormat="1" applyFont="1" applyFill="1" applyBorder="1"/>
    <xf numFmtId="0" fontId="6" fillId="0" borderId="55" xfId="0" applyFont="1" applyFill="1" applyBorder="1"/>
    <xf numFmtId="4" fontId="5" fillId="0" borderId="46" xfId="0" applyNumberFormat="1" applyFont="1" applyBorder="1" applyAlignment="1">
      <alignment horizontal="center"/>
    </xf>
    <xf numFmtId="0" fontId="16" fillId="0" borderId="80" xfId="0" applyFont="1" applyBorder="1"/>
    <xf numFmtId="4" fontId="5" fillId="0" borderId="67" xfId="0" applyNumberFormat="1" applyFont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28" fillId="4" borderId="55" xfId="0" applyFont="1" applyFill="1" applyBorder="1" applyAlignment="1">
      <alignment horizontal="center"/>
    </xf>
    <xf numFmtId="0" fontId="28" fillId="4" borderId="9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28" fillId="0" borderId="55" xfId="0" quotePrefix="1" applyFont="1" applyBorder="1"/>
    <xf numFmtId="17" fontId="28" fillId="0" borderId="15" xfId="0" quotePrefix="1" applyNumberFormat="1" applyFont="1" applyBorder="1"/>
    <xf numFmtId="0" fontId="28" fillId="0" borderId="23" xfId="0" quotePrefix="1" applyFont="1" applyBorder="1"/>
    <xf numFmtId="1" fontId="10" fillId="0" borderId="38" xfId="0" applyNumberFormat="1" applyFont="1" applyBorder="1" applyAlignment="1">
      <alignment horizontal="center"/>
    </xf>
    <xf numFmtId="1" fontId="10" fillId="0" borderId="37" xfId="0" applyNumberFormat="1" applyFont="1" applyBorder="1" applyAlignment="1">
      <alignment horizontal="center"/>
    </xf>
    <xf numFmtId="17" fontId="28" fillId="0" borderId="10" xfId="0" quotePrefix="1" applyNumberFormat="1" applyFont="1" applyFill="1" applyBorder="1"/>
    <xf numFmtId="0" fontId="5" fillId="0" borderId="10" xfId="0" applyFont="1" applyFill="1" applyBorder="1" applyAlignment="1">
      <alignment horizontal="center"/>
    </xf>
    <xf numFmtId="49" fontId="28" fillId="0" borderId="9" xfId="0" quotePrefix="1" applyNumberFormat="1" applyFont="1" applyBorder="1"/>
    <xf numFmtId="49" fontId="28" fillId="0" borderId="14" xfId="0" quotePrefix="1" applyNumberFormat="1" applyFont="1" applyBorder="1"/>
    <xf numFmtId="49" fontId="28" fillId="0" borderId="9" xfId="0" quotePrefix="1" applyNumberFormat="1" applyFont="1" applyBorder="1" applyAlignment="1">
      <alignment horizontal="left"/>
    </xf>
    <xf numFmtId="49" fontId="28" fillId="0" borderId="14" xfId="0" quotePrefix="1" applyNumberFormat="1" applyFont="1" applyBorder="1" applyAlignment="1">
      <alignment horizontal="left"/>
    </xf>
    <xf numFmtId="0" fontId="21" fillId="0" borderId="28" xfId="0" applyFont="1" applyBorder="1" applyAlignment="1">
      <alignment horizontal="left"/>
    </xf>
    <xf numFmtId="4" fontId="19" fillId="0" borderId="67" xfId="0" applyNumberFormat="1" applyFont="1" applyBorder="1" applyAlignment="1">
      <alignment horizontal="center"/>
    </xf>
    <xf numFmtId="4" fontId="19" fillId="0" borderId="68" xfId="0" applyNumberFormat="1" applyFont="1" applyBorder="1" applyAlignment="1">
      <alignment horizontal="center"/>
    </xf>
    <xf numFmtId="4" fontId="19" fillId="0" borderId="43" xfId="0" applyNumberFormat="1" applyFont="1" applyBorder="1" applyAlignment="1">
      <alignment horizontal="center"/>
    </xf>
    <xf numFmtId="4" fontId="19" fillId="0" borderId="65" xfId="0" applyNumberFormat="1" applyFont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 wrapText="1"/>
    </xf>
    <xf numFmtId="0" fontId="28" fillId="0" borderId="47" xfId="0" quotePrefix="1" applyFont="1" applyFill="1" applyBorder="1"/>
    <xf numFmtId="17" fontId="7" fillId="0" borderId="33" xfId="0" quotePrefix="1" applyNumberFormat="1" applyFont="1" applyFill="1" applyBorder="1"/>
    <xf numFmtId="3" fontId="5" fillId="0" borderId="25" xfId="0" applyNumberFormat="1" applyFont="1" applyBorder="1" applyAlignment="1">
      <alignment horizontal="center"/>
    </xf>
    <xf numFmtId="17" fontId="7" fillId="0" borderId="19" xfId="0" quotePrefix="1" applyNumberFormat="1" applyFont="1" applyFill="1" applyBorder="1"/>
    <xf numFmtId="0" fontId="7" fillId="0" borderId="33" xfId="0" quotePrefix="1" applyFont="1" applyBorder="1" applyAlignment="1">
      <alignment horizontal="left"/>
    </xf>
    <xf numFmtId="3" fontId="58" fillId="0" borderId="25" xfId="8" applyNumberFormat="1" applyFont="1" applyFill="1" applyBorder="1" applyAlignment="1">
      <alignment horizontal="center" wrapText="1"/>
    </xf>
    <xf numFmtId="4" fontId="5" fillId="0" borderId="25" xfId="0" applyNumberFormat="1" applyFont="1" applyBorder="1" applyAlignment="1">
      <alignment horizontal="center"/>
    </xf>
    <xf numFmtId="0" fontId="7" fillId="0" borderId="64" xfId="0" quotePrefix="1" applyFont="1" applyBorder="1" applyAlignment="1">
      <alignment horizontal="left"/>
    </xf>
    <xf numFmtId="3" fontId="58" fillId="0" borderId="42" xfId="8" applyNumberFormat="1" applyFont="1" applyFill="1" applyBorder="1" applyAlignment="1">
      <alignment horizontal="center" wrapText="1"/>
    </xf>
    <xf numFmtId="0" fontId="7" fillId="0" borderId="33" xfId="0" quotePrefix="1" applyFont="1" applyBorder="1"/>
    <xf numFmtId="3" fontId="5" fillId="0" borderId="40" xfId="0" applyNumberFormat="1" applyFont="1" applyFill="1" applyBorder="1" applyAlignment="1">
      <alignment horizontal="center"/>
    </xf>
    <xf numFmtId="0" fontId="6" fillId="0" borderId="14" xfId="0" applyFont="1" applyBorder="1"/>
    <xf numFmtId="4" fontId="5" fillId="0" borderId="8" xfId="0" applyNumberFormat="1" applyFont="1" applyBorder="1" applyAlignment="1">
      <alignment horizontal="center"/>
    </xf>
    <xf numFmtId="0" fontId="6" fillId="0" borderId="59" xfId="0" applyFont="1" applyBorder="1"/>
    <xf numFmtId="3" fontId="12" fillId="0" borderId="60" xfId="0" applyNumberFormat="1" applyFont="1" applyBorder="1" applyAlignment="1">
      <alignment horizontal="center"/>
    </xf>
    <xf numFmtId="4" fontId="5" fillId="0" borderId="60" xfId="0" applyNumberFormat="1" applyFont="1" applyBorder="1" applyAlignment="1">
      <alignment horizontal="center"/>
    </xf>
    <xf numFmtId="4" fontId="12" fillId="0" borderId="61" xfId="0" applyNumberFormat="1" applyFont="1" applyBorder="1" applyAlignment="1">
      <alignment horizontal="center"/>
    </xf>
    <xf numFmtId="49" fontId="28" fillId="0" borderId="9" xfId="0" applyNumberFormat="1" applyFont="1" applyBorder="1" applyAlignment="1">
      <alignment horizontal="left"/>
    </xf>
    <xf numFmtId="0" fontId="5" fillId="25" borderId="0" xfId="0" quotePrefix="1" applyFont="1" applyFill="1"/>
    <xf numFmtId="0" fontId="28" fillId="0" borderId="50" xfId="0" applyFont="1" applyBorder="1" applyAlignment="1">
      <alignment horizontal="center"/>
    </xf>
    <xf numFmtId="164" fontId="10" fillId="0" borderId="35" xfId="0" applyNumberFormat="1" applyFont="1" applyFill="1" applyBorder="1" applyAlignment="1">
      <alignment horizontal="center"/>
    </xf>
    <xf numFmtId="0" fontId="19" fillId="3" borderId="48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4" borderId="49" xfId="0" applyFont="1" applyFill="1" applyBorder="1" applyAlignment="1">
      <alignment horizontal="center" vertical="center" wrapText="1"/>
    </xf>
    <xf numFmtId="4" fontId="19" fillId="0" borderId="41" xfId="0" applyNumberFormat="1" applyFont="1" applyBorder="1" applyAlignment="1">
      <alignment horizontal="center"/>
    </xf>
    <xf numFmtId="4" fontId="19" fillId="0" borderId="27" xfId="0" applyNumberFormat="1" applyFont="1" applyBorder="1" applyAlignment="1">
      <alignment horizontal="center"/>
    </xf>
    <xf numFmtId="164" fontId="5" fillId="0" borderId="19" xfId="0" applyNumberFormat="1" applyFont="1" applyFill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wrapText="1"/>
    </xf>
    <xf numFmtId="164" fontId="5" fillId="0" borderId="21" xfId="0" applyNumberFormat="1" applyFont="1" applyFill="1" applyBorder="1" applyAlignment="1">
      <alignment horizontal="center"/>
    </xf>
    <xf numFmtId="164" fontId="5" fillId="0" borderId="17" xfId="0" applyNumberFormat="1" applyFont="1" applyFill="1" applyBorder="1" applyAlignment="1">
      <alignment horizontal="center"/>
    </xf>
    <xf numFmtId="164" fontId="5" fillId="0" borderId="21" xfId="0" quotePrefix="1" applyNumberFormat="1" applyFont="1" applyFill="1" applyBorder="1" applyAlignment="1">
      <alignment horizontal="center"/>
    </xf>
    <xf numFmtId="0" fontId="28" fillId="14" borderId="16" xfId="0" quotePrefix="1" applyFont="1" applyFill="1" applyBorder="1"/>
    <xf numFmtId="164" fontId="5" fillId="0" borderId="19" xfId="0" applyNumberFormat="1" applyFont="1" applyFill="1" applyBorder="1" applyAlignment="1">
      <alignment horizontal="center" wrapText="1"/>
    </xf>
    <xf numFmtId="4" fontId="10" fillId="0" borderId="2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3" fontId="5" fillId="0" borderId="23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/>
    </xf>
    <xf numFmtId="3" fontId="5" fillId="2" borderId="23" xfId="0" applyNumberFormat="1" applyFont="1" applyFill="1" applyBorder="1" applyAlignment="1">
      <alignment horizontal="center"/>
    </xf>
    <xf numFmtId="3" fontId="15" fillId="17" borderId="6" xfId="0" applyNumberFormat="1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 vertical="center"/>
    </xf>
    <xf numFmtId="0" fontId="16" fillId="0" borderId="33" xfId="0" applyFont="1" applyBorder="1"/>
    <xf numFmtId="3" fontId="58" fillId="0" borderId="12" xfId="8" applyNumberFormat="1" applyFont="1" applyFill="1" applyBorder="1" applyAlignment="1">
      <alignment horizontal="center" wrapText="1"/>
    </xf>
    <xf numFmtId="3" fontId="0" fillId="0" borderId="0" xfId="0" quotePrefix="1" applyNumberFormat="1"/>
    <xf numFmtId="3" fontId="5" fillId="0" borderId="25" xfId="0" applyNumberFormat="1" applyFont="1" applyFill="1" applyBorder="1" applyAlignment="1">
      <alignment horizontal="center"/>
    </xf>
    <xf numFmtId="4" fontId="12" fillId="0" borderId="27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3" borderId="65" xfId="0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/>
    </xf>
    <xf numFmtId="2" fontId="10" fillId="0" borderId="21" xfId="0" applyNumberFormat="1" applyFont="1" applyFill="1" applyBorder="1" applyAlignment="1">
      <alignment horizontal="center"/>
    </xf>
    <xf numFmtId="2" fontId="10" fillId="0" borderId="46" xfId="0" applyNumberFormat="1" applyFont="1" applyFill="1" applyBorder="1" applyAlignment="1">
      <alignment horizontal="center"/>
    </xf>
    <xf numFmtId="0" fontId="0" fillId="3" borderId="50" xfId="0" applyFill="1" applyBorder="1" applyAlignment="1">
      <alignment horizontal="center" vertical="center"/>
    </xf>
    <xf numFmtId="1" fontId="10" fillId="0" borderId="47" xfId="0" applyNumberFormat="1" applyFont="1" applyBorder="1" applyAlignment="1">
      <alignment horizontal="center"/>
    </xf>
    <xf numFmtId="3" fontId="10" fillId="0" borderId="76" xfId="0" applyNumberFormat="1" applyFont="1" applyBorder="1" applyAlignment="1">
      <alignment horizontal="center"/>
    </xf>
    <xf numFmtId="3" fontId="19" fillId="3" borderId="10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4" fontId="19" fillId="4" borderId="19" xfId="0" applyNumberFormat="1" applyFont="1" applyFill="1" applyBorder="1" applyAlignment="1">
      <alignment horizontal="center"/>
    </xf>
    <xf numFmtId="4" fontId="19" fillId="3" borderId="32" xfId="0" applyNumberFormat="1" applyFont="1" applyFill="1" applyBorder="1" applyAlignment="1">
      <alignment horizontal="center"/>
    </xf>
    <xf numFmtId="0" fontId="5" fillId="0" borderId="21" xfId="0" applyFont="1" applyFill="1" applyBorder="1"/>
    <xf numFmtId="0" fontId="22" fillId="0" borderId="16" xfId="0" quotePrefix="1" applyFont="1" applyFill="1" applyBorder="1"/>
    <xf numFmtId="0" fontId="10" fillId="0" borderId="18" xfId="0" applyFont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3" fontId="15" fillId="17" borderId="4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" fontId="19" fillId="21" borderId="0" xfId="9" quotePrefix="1" applyNumberFormat="1" applyFont="1" applyFill="1" applyBorder="1" applyAlignment="1">
      <alignment horizontal="center"/>
    </xf>
    <xf numFmtId="0" fontId="21" fillId="21" borderId="4" xfId="9" applyFont="1" applyFill="1" applyBorder="1" applyAlignment="1">
      <alignment horizontal="center" vertical="center" wrapText="1"/>
    </xf>
    <xf numFmtId="4" fontId="19" fillId="21" borderId="20" xfId="9" quotePrefix="1" applyNumberFormat="1" applyFont="1" applyFill="1" applyBorder="1" applyAlignment="1">
      <alignment horizontal="center"/>
    </xf>
    <xf numFmtId="4" fontId="19" fillId="21" borderId="2" xfId="9" quotePrefix="1" applyNumberFormat="1" applyFont="1" applyFill="1" applyBorder="1" applyAlignment="1">
      <alignment horizontal="center"/>
    </xf>
    <xf numFmtId="0" fontId="0" fillId="0" borderId="0" xfId="0" applyAlignment="1"/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3" fontId="10" fillId="0" borderId="38" xfId="0" applyNumberFormat="1" applyFont="1" applyBorder="1" applyAlignment="1">
      <alignment horizontal="center"/>
    </xf>
    <xf numFmtId="3" fontId="4" fillId="0" borderId="0" xfId="0" applyNumberFormat="1" applyFont="1"/>
    <xf numFmtId="0" fontId="4" fillId="0" borderId="0" xfId="0" applyFont="1"/>
    <xf numFmtId="0" fontId="10" fillId="0" borderId="12" xfId="0" applyFont="1" applyFill="1" applyBorder="1" applyAlignment="1">
      <alignment horizontal="center"/>
    </xf>
    <xf numFmtId="0" fontId="28" fillId="0" borderId="79" xfId="0" quotePrefix="1" applyFont="1" applyBorder="1"/>
    <xf numFmtId="166" fontId="10" fillId="0" borderId="73" xfId="0" applyNumberFormat="1" applyFont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3" fontId="19" fillId="0" borderId="77" xfId="9" applyNumberFormat="1" applyFont="1" applyFill="1" applyBorder="1" applyAlignment="1">
      <alignment horizontal="center"/>
    </xf>
    <xf numFmtId="3" fontId="10" fillId="0" borderId="19" xfId="9" applyNumberFormat="1" applyFont="1" applyFill="1" applyBorder="1" applyAlignment="1">
      <alignment horizontal="center"/>
    </xf>
    <xf numFmtId="3" fontId="10" fillId="0" borderId="17" xfId="9" applyNumberFormat="1" applyFont="1" applyFill="1" applyBorder="1" applyAlignment="1">
      <alignment horizontal="center"/>
    </xf>
    <xf numFmtId="49" fontId="28" fillId="0" borderId="79" xfId="9" quotePrefix="1" applyNumberFormat="1" applyFont="1" applyFill="1" applyBorder="1" applyAlignment="1">
      <alignment horizontal="center"/>
    </xf>
    <xf numFmtId="3" fontId="19" fillId="21" borderId="79" xfId="0" applyNumberFormat="1" applyFont="1" applyFill="1" applyBorder="1" applyAlignment="1">
      <alignment horizontal="center"/>
    </xf>
    <xf numFmtId="4" fontId="10" fillId="0" borderId="76" xfId="9" applyNumberFormat="1" applyFont="1" applyBorder="1" applyAlignment="1">
      <alignment horizontal="center"/>
    </xf>
    <xf numFmtId="3" fontId="10" fillId="0" borderId="77" xfId="9" applyNumberFormat="1" applyFont="1" applyBorder="1" applyAlignment="1">
      <alignment horizontal="center"/>
    </xf>
    <xf numFmtId="17" fontId="10" fillId="0" borderId="16" xfId="9" quotePrefix="1" applyNumberFormat="1" applyFont="1" applyFill="1" applyBorder="1" applyAlignment="1">
      <alignment horizontal="center"/>
    </xf>
    <xf numFmtId="3" fontId="19" fillId="3" borderId="20" xfId="9" applyNumberFormat="1" applyFont="1" applyFill="1" applyBorder="1" applyAlignment="1">
      <alignment horizontal="center"/>
    </xf>
    <xf numFmtId="3" fontId="19" fillId="22" borderId="16" xfId="9" applyNumberFormat="1" applyFont="1" applyFill="1" applyBorder="1" applyAlignment="1">
      <alignment horizontal="center"/>
    </xf>
    <xf numFmtId="3" fontId="10" fillId="0" borderId="15" xfId="9" applyNumberFormat="1" applyFont="1" applyFill="1" applyBorder="1" applyAlignment="1">
      <alignment horizontal="center"/>
    </xf>
    <xf numFmtId="4" fontId="19" fillId="3" borderId="29" xfId="9" quotePrefix="1" applyNumberFormat="1" applyFont="1" applyFill="1" applyBorder="1" applyAlignment="1">
      <alignment horizontal="center"/>
    </xf>
    <xf numFmtId="4" fontId="19" fillId="4" borderId="29" xfId="9" quotePrefix="1" applyNumberFormat="1" applyFont="1" applyFill="1" applyBorder="1" applyAlignment="1">
      <alignment horizontal="center"/>
    </xf>
    <xf numFmtId="4" fontId="19" fillId="3" borderId="28" xfId="9" quotePrefix="1" applyNumberFormat="1" applyFont="1" applyFill="1" applyBorder="1" applyAlignment="1">
      <alignment horizontal="center"/>
    </xf>
    <xf numFmtId="4" fontId="28" fillId="3" borderId="65" xfId="9" quotePrefix="1" applyNumberFormat="1" applyFont="1" applyFill="1" applyBorder="1" applyAlignment="1">
      <alignment horizontal="center"/>
    </xf>
    <xf numFmtId="4" fontId="28" fillId="4" borderId="29" xfId="9" quotePrefix="1" applyNumberFormat="1" applyFont="1" applyFill="1" applyBorder="1" applyAlignment="1">
      <alignment horizontal="center"/>
    </xf>
    <xf numFmtId="4" fontId="28" fillId="0" borderId="5" xfId="9" quotePrefix="1" applyNumberFormat="1" applyFont="1" applyFill="1" applyBorder="1" applyAlignment="1">
      <alignment horizontal="center"/>
    </xf>
    <xf numFmtId="4" fontId="10" fillId="0" borderId="28" xfId="9" quotePrefix="1" applyNumberFormat="1" applyFont="1" applyFill="1" applyBorder="1" applyAlignment="1">
      <alignment horizontal="center"/>
    </xf>
    <xf numFmtId="4" fontId="10" fillId="0" borderId="67" xfId="9" quotePrefix="1" applyNumberFormat="1" applyFont="1" applyFill="1" applyBorder="1" applyAlignment="1">
      <alignment horizontal="center"/>
    </xf>
    <xf numFmtId="4" fontId="28" fillId="0" borderId="65" xfId="9" quotePrefix="1" applyNumberFormat="1" applyFont="1" applyFill="1" applyBorder="1" applyAlignment="1">
      <alignment horizontal="center"/>
    </xf>
    <xf numFmtId="4" fontId="10" fillId="0" borderId="43" xfId="9" quotePrefix="1" applyNumberFormat="1" applyFont="1" applyFill="1" applyBorder="1" applyAlignment="1">
      <alignment horizontal="center"/>
    </xf>
    <xf numFmtId="4" fontId="19" fillId="3" borderId="69" xfId="9" quotePrefix="1" applyNumberFormat="1" applyFont="1" applyFill="1" applyBorder="1" applyAlignment="1">
      <alignment horizontal="center"/>
    </xf>
    <xf numFmtId="4" fontId="28" fillId="3" borderId="76" xfId="9" quotePrefix="1" applyNumberFormat="1" applyFont="1" applyFill="1" applyBorder="1" applyAlignment="1">
      <alignment horizontal="center"/>
    </xf>
    <xf numFmtId="4" fontId="10" fillId="0" borderId="69" xfId="9" quotePrefix="1" applyNumberFormat="1" applyFont="1" applyFill="1" applyBorder="1" applyAlignment="1">
      <alignment horizontal="center"/>
    </xf>
    <xf numFmtId="4" fontId="28" fillId="0" borderId="76" xfId="9" quotePrefix="1" applyNumberFormat="1" applyFont="1" applyFill="1" applyBorder="1" applyAlignment="1">
      <alignment horizontal="center"/>
    </xf>
    <xf numFmtId="4" fontId="10" fillId="0" borderId="74" xfId="9" quotePrefix="1" applyNumberFormat="1" applyFont="1" applyFill="1" applyBorder="1" applyAlignment="1">
      <alignment horizontal="center"/>
    </xf>
    <xf numFmtId="0" fontId="10" fillId="9" borderId="61" xfId="0" applyFont="1" applyFill="1" applyBorder="1" applyAlignment="1">
      <alignment horizontal="center" vertical="center" wrapText="1"/>
    </xf>
    <xf numFmtId="17" fontId="10" fillId="3" borderId="23" xfId="9" quotePrefix="1" applyNumberFormat="1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4" fontId="10" fillId="0" borderId="42" xfId="9" applyNumberFormat="1" applyFont="1" applyFill="1" applyBorder="1" applyAlignment="1">
      <alignment horizontal="center"/>
    </xf>
    <xf numFmtId="4" fontId="10" fillId="0" borderId="17" xfId="9" applyNumberFormat="1" applyFont="1" applyFill="1" applyBorder="1" applyAlignment="1">
      <alignment horizontal="center"/>
    </xf>
    <xf numFmtId="4" fontId="10" fillId="0" borderId="51" xfId="9" applyNumberFormat="1" applyFont="1" applyFill="1" applyBorder="1" applyAlignment="1">
      <alignment horizontal="center"/>
    </xf>
    <xf numFmtId="4" fontId="10" fillId="0" borderId="75" xfId="9" applyNumberFormat="1" applyFont="1" applyFill="1" applyBorder="1" applyAlignment="1">
      <alignment horizontal="center"/>
    </xf>
    <xf numFmtId="4" fontId="10" fillId="0" borderId="20" xfId="9" applyNumberFormat="1" applyFont="1" applyFill="1" applyBorder="1" applyAlignment="1">
      <alignment horizontal="center"/>
    </xf>
    <xf numFmtId="4" fontId="10" fillId="0" borderId="18" xfId="9" applyNumberFormat="1" applyFont="1" applyFill="1" applyBorder="1" applyAlignment="1">
      <alignment horizontal="center"/>
    </xf>
    <xf numFmtId="4" fontId="10" fillId="0" borderId="13" xfId="9" applyNumberFormat="1" applyFont="1" applyFill="1" applyBorder="1" applyAlignment="1">
      <alignment horizontal="center"/>
    </xf>
    <xf numFmtId="3" fontId="19" fillId="21" borderId="62" xfId="9" quotePrefix="1" applyNumberFormat="1" applyFont="1" applyFill="1" applyBorder="1" applyAlignment="1">
      <alignment horizontal="center"/>
    </xf>
    <xf numFmtId="17" fontId="10" fillId="0" borderId="23" xfId="9" quotePrefix="1" applyNumberFormat="1" applyFont="1" applyFill="1" applyBorder="1" applyAlignment="1">
      <alignment horizontal="center"/>
    </xf>
    <xf numFmtId="3" fontId="19" fillId="21" borderId="23" xfId="9" applyNumberFormat="1" applyFont="1" applyFill="1" applyBorder="1" applyAlignment="1">
      <alignment horizontal="center"/>
    </xf>
    <xf numFmtId="3" fontId="19" fillId="22" borderId="23" xfId="9" applyNumberFormat="1" applyFont="1" applyFill="1" applyBorder="1" applyAlignment="1">
      <alignment horizontal="center"/>
    </xf>
    <xf numFmtId="3" fontId="10" fillId="0" borderId="33" xfId="9" applyNumberFormat="1" applyFont="1" applyFill="1" applyBorder="1" applyAlignment="1">
      <alignment horizontal="center"/>
    </xf>
    <xf numFmtId="3" fontId="10" fillId="0" borderId="25" xfId="9" applyNumberFormat="1" applyFont="1" applyFill="1" applyBorder="1" applyAlignment="1">
      <alignment horizontal="center"/>
    </xf>
    <xf numFmtId="3" fontId="10" fillId="0" borderId="26" xfId="9" applyNumberFormat="1" applyFont="1" applyFill="1" applyBorder="1" applyAlignment="1">
      <alignment horizontal="center"/>
    </xf>
    <xf numFmtId="4" fontId="10" fillId="0" borderId="27" xfId="9" applyNumberFormat="1" applyFont="1" applyFill="1" applyBorder="1" applyAlignment="1">
      <alignment horizontal="center"/>
    </xf>
    <xf numFmtId="4" fontId="10" fillId="0" borderId="35" xfId="9" applyNumberFormat="1" applyFont="1" applyFill="1" applyBorder="1" applyAlignment="1">
      <alignment horizontal="center"/>
    </xf>
    <xf numFmtId="4" fontId="10" fillId="0" borderId="21" xfId="9" applyNumberFormat="1" applyFont="1" applyFill="1" applyBorder="1" applyAlignment="1">
      <alignment horizontal="center"/>
    </xf>
    <xf numFmtId="4" fontId="10" fillId="0" borderId="38" xfId="9" applyNumberFormat="1" applyFont="1" applyFill="1" applyBorder="1" applyAlignment="1">
      <alignment horizontal="center"/>
    </xf>
    <xf numFmtId="4" fontId="10" fillId="0" borderId="41" xfId="9" applyNumberFormat="1" applyFont="1" applyFill="1" applyBorder="1" applyAlignment="1">
      <alignment horizontal="center"/>
    </xf>
    <xf numFmtId="4" fontId="10" fillId="0" borderId="25" xfId="9" applyNumberFormat="1" applyFont="1" applyFill="1" applyBorder="1" applyAlignment="1">
      <alignment horizontal="center"/>
    </xf>
    <xf numFmtId="0" fontId="28" fillId="0" borderId="62" xfId="9" quotePrefix="1" applyFont="1" applyFill="1" applyBorder="1" applyAlignment="1">
      <alignment horizontal="center"/>
    </xf>
    <xf numFmtId="3" fontId="19" fillId="3" borderId="4" xfId="9" quotePrefix="1" applyNumberFormat="1" applyFont="1" applyFill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17" fontId="28" fillId="0" borderId="23" xfId="9" quotePrefix="1" applyNumberFormat="1" applyFont="1" applyFill="1" applyBorder="1" applyAlignment="1">
      <alignment horizontal="center"/>
    </xf>
    <xf numFmtId="3" fontId="19" fillId="3" borderId="24" xfId="9" quotePrefix="1" applyNumberFormat="1" applyFont="1" applyFill="1" applyBorder="1" applyAlignment="1">
      <alignment horizontal="center"/>
    </xf>
    <xf numFmtId="3" fontId="19" fillId="22" borderId="34" xfId="9" quotePrefix="1" applyNumberFormat="1" applyFont="1" applyFill="1" applyBorder="1" applyAlignment="1">
      <alignment horizontal="center"/>
    </xf>
    <xf numFmtId="3" fontId="19" fillId="22" borderId="35" xfId="9" quotePrefix="1" applyNumberFormat="1" applyFont="1" applyFill="1" applyBorder="1" applyAlignment="1">
      <alignment horizontal="center"/>
    </xf>
    <xf numFmtId="3" fontId="28" fillId="3" borderId="23" xfId="9" quotePrefix="1" applyNumberFormat="1" applyFont="1" applyFill="1" applyBorder="1" applyAlignment="1">
      <alignment horizontal="center"/>
    </xf>
    <xf numFmtId="3" fontId="28" fillId="22" borderId="34" xfId="9" quotePrefix="1" applyNumberFormat="1" applyFont="1" applyFill="1" applyBorder="1" applyAlignment="1">
      <alignment horizontal="center"/>
    </xf>
    <xf numFmtId="3" fontId="10" fillId="0" borderId="23" xfId="9" quotePrefix="1" applyNumberFormat="1" applyFont="1" applyFill="1" applyBorder="1" applyAlignment="1">
      <alignment horizontal="center"/>
    </xf>
    <xf numFmtId="3" fontId="10" fillId="0" borderId="25" xfId="9" quotePrefix="1" applyNumberFormat="1" applyFont="1" applyFill="1" applyBorder="1" applyAlignment="1">
      <alignment horizontal="center"/>
    </xf>
    <xf numFmtId="3" fontId="10" fillId="0" borderId="35" xfId="9" quotePrefix="1" applyNumberFormat="1" applyFont="1" applyFill="1" applyBorder="1" applyAlignment="1">
      <alignment horizontal="center"/>
    </xf>
    <xf numFmtId="3" fontId="28" fillId="0" borderId="35" xfId="9" quotePrefix="1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5" fillId="2" borderId="11" xfId="0" applyFont="1" applyFill="1" applyBorder="1"/>
    <xf numFmtId="0" fontId="5" fillId="3" borderId="9" xfId="0" applyFont="1" applyFill="1" applyBorder="1"/>
    <xf numFmtId="0" fontId="19" fillId="3" borderId="43" xfId="0" applyFont="1" applyFill="1" applyBorder="1" applyAlignment="1">
      <alignment horizontal="left" vertic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10" fillId="4" borderId="68" xfId="0" applyFont="1" applyFill="1" applyBorder="1" applyAlignment="1">
      <alignment horizontal="center" vertical="justify"/>
    </xf>
    <xf numFmtId="0" fontId="10" fillId="4" borderId="44" xfId="0" applyFont="1" applyFill="1" applyBorder="1" applyAlignment="1">
      <alignment horizontal="center" vertical="center"/>
    </xf>
    <xf numFmtId="0" fontId="10" fillId="4" borderId="65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21" fillId="3" borderId="28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63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justify"/>
    </xf>
    <xf numFmtId="164" fontId="10" fillId="0" borderId="44" xfId="0" applyNumberFormat="1" applyFont="1" applyFill="1" applyBorder="1" applyAlignment="1">
      <alignment horizontal="center"/>
    </xf>
    <xf numFmtId="164" fontId="10" fillId="0" borderId="11" xfId="0" applyNumberFormat="1" applyFont="1" applyFill="1" applyBorder="1" applyAlignment="1">
      <alignment horizontal="center"/>
    </xf>
    <xf numFmtId="164" fontId="19" fillId="0" borderId="70" xfId="0" applyNumberFormat="1" applyFont="1" applyFill="1" applyBorder="1" applyAlignment="1">
      <alignment horizontal="center"/>
    </xf>
    <xf numFmtId="164" fontId="10" fillId="0" borderId="63" xfId="0" applyNumberFormat="1" applyFont="1" applyBorder="1" applyAlignment="1">
      <alignment horizontal="center"/>
    </xf>
    <xf numFmtId="164" fontId="10" fillId="0" borderId="9" xfId="0" quotePrefix="1" applyNumberFormat="1" applyFont="1" applyBorder="1" applyAlignment="1">
      <alignment horizontal="center"/>
    </xf>
    <xf numFmtId="164" fontId="10" fillId="0" borderId="22" xfId="0" quotePrefix="1" applyNumberFormat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1" fillId="0" borderId="61" xfId="0" applyFont="1" applyBorder="1" applyAlignment="1">
      <alignment horizontal="center"/>
    </xf>
    <xf numFmtId="0" fontId="28" fillId="0" borderId="58" xfId="0" applyFont="1" applyFill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3" fontId="9" fillId="0" borderId="4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3" fontId="9" fillId="0" borderId="46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22" xfId="0" applyNumberFormat="1" applyFont="1" applyBorder="1" applyAlignment="1">
      <alignment horizontal="center"/>
    </xf>
    <xf numFmtId="0" fontId="44" fillId="4" borderId="59" xfId="0" applyFont="1" applyFill="1" applyBorder="1" applyAlignment="1">
      <alignment horizontal="center" vertical="center" wrapTex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50" xfId="0" applyFont="1" applyFill="1" applyBorder="1" applyAlignment="1">
      <alignment horizontal="center" vertical="center" wrapText="1"/>
    </xf>
    <xf numFmtId="3" fontId="15" fillId="0" borderId="70" xfId="0" applyNumberFormat="1" applyFont="1" applyBorder="1" applyAlignment="1">
      <alignment horizontal="center"/>
    </xf>
    <xf numFmtId="3" fontId="15" fillId="0" borderId="60" xfId="0" applyNumberFormat="1" applyFont="1" applyBorder="1" applyAlignment="1">
      <alignment horizontal="center"/>
    </xf>
    <xf numFmtId="3" fontId="15" fillId="0" borderId="61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28" fillId="0" borderId="10" xfId="0" quotePrefix="1" applyNumberFormat="1" applyFont="1" applyBorder="1"/>
    <xf numFmtId="164" fontId="5" fillId="0" borderId="15" xfId="0" applyNumberFormat="1" applyFont="1" applyFill="1" applyBorder="1" applyAlignment="1">
      <alignment horizontal="center"/>
    </xf>
    <xf numFmtId="3" fontId="12" fillId="17" borderId="65" xfId="6" applyNumberFormat="1" applyFont="1" applyFill="1" applyBorder="1" applyAlignment="1">
      <alignment horizontal="center"/>
    </xf>
    <xf numFmtId="17" fontId="17" fillId="17" borderId="28" xfId="0" applyNumberFormat="1" applyFont="1" applyFill="1" applyBorder="1"/>
    <xf numFmtId="3" fontId="6" fillId="17" borderId="48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vertical="center"/>
    </xf>
    <xf numFmtId="3" fontId="78" fillId="0" borderId="0" xfId="0" applyNumberFormat="1" applyFont="1" applyFill="1" applyBorder="1" applyAlignment="1">
      <alignment horizontal="center"/>
    </xf>
    <xf numFmtId="3" fontId="13" fillId="0" borderId="0" xfId="6" applyNumberFormat="1" applyFont="1" applyFill="1" applyBorder="1"/>
    <xf numFmtId="3" fontId="9" fillId="0" borderId="0" xfId="0" applyNumberFormat="1" applyFont="1" applyBorder="1" applyAlignment="1">
      <alignment horizontal="center"/>
    </xf>
    <xf numFmtId="3" fontId="15" fillId="17" borderId="29" xfId="6" applyNumberFormat="1" applyFont="1" applyFill="1" applyBorder="1" applyAlignment="1">
      <alignment horizontal="center"/>
    </xf>
    <xf numFmtId="3" fontId="9" fillId="17" borderId="43" xfId="6" applyNumberFormat="1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4" fillId="0" borderId="0" xfId="6" applyFont="1" applyFill="1"/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vertical="center" textRotation="90" wrapText="1"/>
    </xf>
    <xf numFmtId="0" fontId="5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 wrapText="1"/>
    </xf>
    <xf numFmtId="0" fontId="10" fillId="0" borderId="47" xfId="0" applyFont="1" applyBorder="1" applyAlignment="1">
      <alignment horizontal="center"/>
    </xf>
    <xf numFmtId="0" fontId="0" fillId="4" borderId="62" xfId="0" applyFill="1" applyBorder="1" applyAlignment="1"/>
    <xf numFmtId="0" fontId="10" fillId="0" borderId="73" xfId="0" applyFont="1" applyFill="1" applyBorder="1" applyAlignment="1">
      <alignment horizontal="center"/>
    </xf>
    <xf numFmtId="0" fontId="28" fillId="0" borderId="72" xfId="0" quotePrefix="1" applyFont="1" applyFill="1" applyBorder="1"/>
    <xf numFmtId="0" fontId="23" fillId="0" borderId="10" xfId="0" quotePrefix="1" applyFont="1" applyFill="1" applyBorder="1"/>
    <xf numFmtId="9" fontId="12" fillId="0" borderId="35" xfId="0" applyNumberFormat="1" applyFont="1" applyFill="1" applyBorder="1"/>
    <xf numFmtId="4" fontId="28" fillId="0" borderId="44" xfId="0" applyNumberFormat="1" applyFont="1" applyBorder="1" applyAlignment="1">
      <alignment horizontal="center"/>
    </xf>
    <xf numFmtId="4" fontId="28" fillId="0" borderId="65" xfId="0" applyNumberFormat="1" applyFont="1" applyBorder="1" applyAlignment="1">
      <alignment horizontal="center"/>
    </xf>
    <xf numFmtId="3" fontId="10" fillId="0" borderId="68" xfId="0" applyNumberFormat="1" applyFont="1" applyBorder="1" applyAlignment="1">
      <alignment horizontal="center"/>
    </xf>
    <xf numFmtId="165" fontId="28" fillId="0" borderId="44" xfId="0" applyNumberFormat="1" applyFont="1" applyBorder="1" applyAlignment="1">
      <alignment horizontal="center"/>
    </xf>
    <xf numFmtId="4" fontId="10" fillId="0" borderId="41" xfId="9" applyNumberFormat="1" applyFont="1" applyBorder="1" applyAlignment="1">
      <alignment horizontal="center"/>
    </xf>
    <xf numFmtId="17" fontId="22" fillId="0" borderId="10" xfId="9" applyNumberFormat="1" applyFont="1" applyFill="1" applyBorder="1"/>
    <xf numFmtId="3" fontId="79" fillId="26" borderId="92" xfId="0" applyNumberFormat="1" applyFont="1" applyFill="1" applyBorder="1" applyAlignment="1">
      <alignment horizontal="right" vertical="center"/>
    </xf>
    <xf numFmtId="3" fontId="79" fillId="26" borderId="93" xfId="0" applyNumberFormat="1" applyFont="1" applyFill="1" applyBorder="1" applyAlignment="1">
      <alignment horizontal="right" vertical="center"/>
    </xf>
    <xf numFmtId="3" fontId="15" fillId="0" borderId="5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4" fontId="10" fillId="0" borderId="36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 vertical="center" wrapText="1"/>
    </xf>
    <xf numFmtId="17" fontId="28" fillId="3" borderId="80" xfId="9" quotePrefix="1" applyNumberFormat="1" applyFont="1" applyFill="1" applyBorder="1" applyAlignment="1">
      <alignment horizontal="center"/>
    </xf>
    <xf numFmtId="0" fontId="10" fillId="0" borderId="77" xfId="0" applyFont="1" applyFill="1" applyBorder="1" applyAlignment="1">
      <alignment horizontal="center"/>
    </xf>
    <xf numFmtId="0" fontId="5" fillId="0" borderId="0" xfId="6" applyFont="1" applyBorder="1" applyAlignment="1"/>
    <xf numFmtId="0" fontId="5" fillId="0" borderId="48" xfId="0" applyFont="1" applyBorder="1"/>
    <xf numFmtId="0" fontId="5" fillId="0" borderId="49" xfId="0" applyFont="1" applyBorder="1"/>
    <xf numFmtId="0" fontId="5" fillId="0" borderId="50" xfId="0" applyFont="1" applyBorder="1"/>
    <xf numFmtId="164" fontId="71" fillId="0" borderId="1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9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2" fontId="10" fillId="0" borderId="12" xfId="0" applyNumberFormat="1" applyFont="1" applyBorder="1" applyAlignment="1">
      <alignment horizontal="center" vertical="center"/>
    </xf>
    <xf numFmtId="2" fontId="10" fillId="0" borderId="22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17" xfId="0" applyNumberFormat="1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2" fontId="10" fillId="0" borderId="13" xfId="0" applyNumberFormat="1" applyFont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2" fontId="10" fillId="0" borderId="13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2" fontId="10" fillId="0" borderId="18" xfId="0" applyNumberFormat="1" applyFont="1" applyFill="1" applyBorder="1" applyAlignment="1">
      <alignment horizontal="center" vertical="center"/>
    </xf>
    <xf numFmtId="2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4" fontId="10" fillId="0" borderId="36" xfId="0" applyNumberFormat="1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1" fontId="19" fillId="0" borderId="51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4" fontId="19" fillId="0" borderId="17" xfId="0" applyNumberFormat="1" applyFont="1" applyBorder="1" applyAlignment="1">
      <alignment horizontal="center" vertical="center"/>
    </xf>
    <xf numFmtId="2" fontId="19" fillId="0" borderId="8" xfId="0" applyNumberFormat="1" applyFont="1" applyBorder="1" applyAlignment="1">
      <alignment horizontal="center" vertical="center"/>
    </xf>
    <xf numFmtId="2" fontId="19" fillId="0" borderId="18" xfId="0" applyNumberFormat="1" applyFont="1" applyBorder="1" applyAlignment="1">
      <alignment horizontal="center" vertical="center"/>
    </xf>
    <xf numFmtId="4" fontId="19" fillId="0" borderId="20" xfId="0" applyNumberFormat="1" applyFont="1" applyBorder="1" applyAlignment="1">
      <alignment horizontal="center" vertical="center"/>
    </xf>
    <xf numFmtId="2" fontId="19" fillId="0" borderId="17" xfId="0" applyNumberFormat="1" applyFont="1" applyBorder="1" applyAlignment="1">
      <alignment horizontal="center" vertical="center"/>
    </xf>
    <xf numFmtId="2" fontId="19" fillId="0" borderId="21" xfId="0" applyNumberFormat="1" applyFont="1" applyBorder="1" applyAlignment="1">
      <alignment horizontal="center" vertical="center"/>
    </xf>
    <xf numFmtId="2" fontId="19" fillId="0" borderId="51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9" xfId="0" quotePrefix="1" applyFont="1" applyBorder="1" applyAlignment="1">
      <alignment horizontal="left" vertical="center"/>
    </xf>
    <xf numFmtId="0" fontId="28" fillId="0" borderId="14" xfId="0" quotePrefix="1" applyFont="1" applyBorder="1" applyAlignment="1">
      <alignment horizontal="left" vertical="center"/>
    </xf>
    <xf numFmtId="0" fontId="28" fillId="0" borderId="19" xfId="0" quotePrefix="1" applyFont="1" applyBorder="1" applyAlignment="1">
      <alignment horizontal="left" vertical="center"/>
    </xf>
    <xf numFmtId="0" fontId="28" fillId="0" borderId="14" xfId="0" quotePrefix="1" applyFont="1" applyFill="1" applyBorder="1" applyAlignment="1">
      <alignment horizontal="left" vertical="center"/>
    </xf>
    <xf numFmtId="0" fontId="28" fillId="0" borderId="19" xfId="0" quotePrefix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19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3" fontId="53" fillId="17" borderId="28" xfId="0" applyNumberFormat="1" applyFont="1" applyFill="1" applyBorder="1" applyAlignment="1">
      <alignment horizontal="center"/>
    </xf>
    <xf numFmtId="4" fontId="54" fillId="17" borderId="29" xfId="0" applyNumberFormat="1" applyFont="1" applyFill="1" applyBorder="1" applyAlignment="1">
      <alignment horizontal="center"/>
    </xf>
    <xf numFmtId="3" fontId="53" fillId="17" borderId="29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/>
    <xf numFmtId="3" fontId="51" fillId="0" borderId="49" xfId="0" applyNumberFormat="1" applyFont="1" applyFill="1" applyBorder="1" applyAlignment="1">
      <alignment horizontal="center"/>
    </xf>
    <xf numFmtId="4" fontId="52" fillId="0" borderId="49" xfId="0" applyNumberFormat="1" applyFont="1" applyFill="1" applyBorder="1" applyAlignment="1">
      <alignment horizontal="center"/>
    </xf>
    <xf numFmtId="3" fontId="51" fillId="0" borderId="50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 applyAlignment="1">
      <alignment horizontal="left"/>
    </xf>
    <xf numFmtId="3" fontId="5" fillId="0" borderId="49" xfId="0" applyNumberFormat="1" applyFont="1" applyFill="1" applyBorder="1" applyAlignment="1">
      <alignment horizontal="center"/>
    </xf>
    <xf numFmtId="3" fontId="5" fillId="0" borderId="50" xfId="0" applyNumberFormat="1" applyFont="1" applyFill="1" applyBorder="1" applyAlignment="1">
      <alignment horizontal="center"/>
    </xf>
    <xf numFmtId="3" fontId="12" fillId="17" borderId="28" xfId="6" applyNumberFormat="1" applyFont="1" applyFill="1" applyBorder="1" applyAlignment="1">
      <alignment horizontal="center"/>
    </xf>
    <xf numFmtId="3" fontId="12" fillId="17" borderId="68" xfId="6" applyNumberFormat="1" applyFont="1" applyFill="1" applyBorder="1" applyAlignment="1">
      <alignment horizontal="center"/>
    </xf>
    <xf numFmtId="3" fontId="12" fillId="17" borderId="58" xfId="6" applyNumberFormat="1" applyFont="1" applyFill="1" applyBorder="1" applyAlignment="1">
      <alignment horizontal="center"/>
    </xf>
    <xf numFmtId="166" fontId="5" fillId="0" borderId="49" xfId="0" applyNumberFormat="1" applyFont="1" applyBorder="1"/>
    <xf numFmtId="3" fontId="5" fillId="0" borderId="49" xfId="6" applyNumberFormat="1" applyFont="1" applyFill="1" applyBorder="1" applyAlignment="1">
      <alignment horizontal="center"/>
    </xf>
    <xf numFmtId="3" fontId="5" fillId="0" borderId="50" xfId="6" applyNumberFormat="1" applyFont="1" applyFill="1" applyBorder="1" applyAlignment="1">
      <alignment horizontal="center"/>
    </xf>
    <xf numFmtId="17" fontId="27" fillId="0" borderId="48" xfId="0" quotePrefix="1" applyNumberFormat="1" applyFont="1" applyFill="1" applyBorder="1" applyAlignment="1">
      <alignment horizontal="left"/>
    </xf>
    <xf numFmtId="3" fontId="9" fillId="0" borderId="49" xfId="6" applyNumberFormat="1" applyFont="1" applyFill="1" applyBorder="1" applyAlignment="1">
      <alignment horizontal="center"/>
    </xf>
    <xf numFmtId="3" fontId="9" fillId="0" borderId="50" xfId="6" applyNumberFormat="1" applyFont="1" applyFill="1" applyBorder="1" applyAlignment="1">
      <alignment horizontal="center"/>
    </xf>
    <xf numFmtId="3" fontId="5" fillId="0" borderId="49" xfId="0" applyNumberFormat="1" applyFont="1" applyBorder="1"/>
    <xf numFmtId="0" fontId="7" fillId="0" borderId="30" xfId="0" applyFont="1" applyFill="1" applyBorder="1"/>
    <xf numFmtId="0" fontId="7" fillId="0" borderId="30" xfId="0" applyFont="1" applyFill="1" applyBorder="1" applyAlignment="1">
      <alignment wrapText="1"/>
    </xf>
    <xf numFmtId="3" fontId="9" fillId="0" borderId="19" xfId="0" applyNumberFormat="1" applyFont="1" applyFill="1" applyBorder="1" applyAlignment="1">
      <alignment horizontal="right" vertical="center"/>
    </xf>
    <xf numFmtId="3" fontId="9" fillId="0" borderId="21" xfId="0" applyNumberFormat="1" applyFont="1" applyFill="1" applyBorder="1" applyAlignment="1">
      <alignment horizontal="right" vertical="center"/>
    </xf>
    <xf numFmtId="3" fontId="9" fillId="0" borderId="64" xfId="0" applyNumberFormat="1" applyFont="1" applyFill="1" applyBorder="1" applyAlignment="1">
      <alignment horizontal="right" vertical="center"/>
    </xf>
    <xf numFmtId="0" fontId="10" fillId="0" borderId="49" xfId="0" applyFont="1" applyFill="1" applyBorder="1" applyAlignment="1">
      <alignment vertical="center" textRotation="90" wrapText="1"/>
    </xf>
    <xf numFmtId="3" fontId="15" fillId="0" borderId="19" xfId="0" applyNumberFormat="1" applyFont="1" applyFill="1" applyBorder="1" applyAlignment="1">
      <alignment horizontal="right" vertical="center"/>
    </xf>
    <xf numFmtId="4" fontId="19" fillId="3" borderId="10" xfId="0" quotePrefix="1" applyNumberFormat="1" applyFont="1" applyFill="1" applyBorder="1" applyAlignment="1">
      <alignment horizontal="center"/>
    </xf>
    <xf numFmtId="4" fontId="19" fillId="3" borderId="16" xfId="0" quotePrefix="1" applyNumberFormat="1" applyFont="1" applyFill="1" applyBorder="1" applyAlignment="1">
      <alignment horizontal="center"/>
    </xf>
    <xf numFmtId="3" fontId="19" fillId="0" borderId="48" xfId="0" applyNumberFormat="1" applyFont="1" applyBorder="1" applyAlignment="1">
      <alignment horizontal="center" vertical="center"/>
    </xf>
    <xf numFmtId="164" fontId="19" fillId="0" borderId="50" xfId="0" applyNumberFormat="1" applyFont="1" applyBorder="1" applyAlignment="1">
      <alignment horizontal="center" vertical="center" wrapText="1"/>
    </xf>
    <xf numFmtId="167" fontId="19" fillId="0" borderId="50" xfId="0" applyNumberFormat="1" applyFont="1" applyBorder="1" applyAlignment="1">
      <alignment horizontal="center" vertical="center" wrapText="1"/>
    </xf>
    <xf numFmtId="164" fontId="19" fillId="0" borderId="49" xfId="0" applyNumberFormat="1" applyFont="1" applyBorder="1" applyAlignment="1">
      <alignment horizontal="center" vertical="center" wrapText="1"/>
    </xf>
    <xf numFmtId="3" fontId="19" fillId="0" borderId="23" xfId="0" applyNumberFormat="1" applyFont="1" applyBorder="1" applyAlignment="1">
      <alignment horizontal="center" vertical="center"/>
    </xf>
    <xf numFmtId="164" fontId="19" fillId="0" borderId="3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9" xfId="0" applyFont="1" applyBorder="1" applyAlignment="1">
      <alignment horizontal="left" vertical="center"/>
    </xf>
    <xf numFmtId="3" fontId="19" fillId="0" borderId="28" xfId="0" applyNumberFormat="1" applyFont="1" applyBorder="1" applyAlignment="1">
      <alignment horizontal="center" vertical="center"/>
    </xf>
    <xf numFmtId="164" fontId="19" fillId="0" borderId="65" xfId="0" applyNumberFormat="1" applyFont="1" applyFill="1" applyBorder="1" applyAlignment="1">
      <alignment horizontal="center" vertical="center"/>
    </xf>
    <xf numFmtId="3" fontId="15" fillId="0" borderId="26" xfId="0" applyNumberFormat="1" applyFont="1" applyBorder="1" applyAlignment="1">
      <alignment horizontal="center"/>
    </xf>
    <xf numFmtId="3" fontId="15" fillId="0" borderId="35" xfId="0" applyNumberFormat="1" applyFont="1" applyBorder="1" applyAlignment="1">
      <alignment horizontal="center"/>
    </xf>
    <xf numFmtId="3" fontId="9" fillId="26" borderId="42" xfId="0" applyNumberFormat="1" applyFont="1" applyFill="1" applyBorder="1" applyAlignment="1">
      <alignment horizontal="center" vertical="center"/>
    </xf>
    <xf numFmtId="3" fontId="9" fillId="26" borderId="53" xfId="0" applyNumberFormat="1" applyFont="1" applyFill="1" applyBorder="1" applyAlignment="1">
      <alignment horizontal="center" vertical="center"/>
    </xf>
    <xf numFmtId="3" fontId="9" fillId="26" borderId="57" xfId="0" applyNumberFormat="1" applyFont="1" applyFill="1" applyBorder="1" applyAlignment="1">
      <alignment horizontal="center" vertical="center"/>
    </xf>
    <xf numFmtId="3" fontId="9" fillId="26" borderId="56" xfId="0" applyNumberFormat="1" applyFont="1" applyFill="1" applyBorder="1" applyAlignment="1">
      <alignment horizontal="center" vertical="center"/>
    </xf>
    <xf numFmtId="3" fontId="9" fillId="26" borderId="64" xfId="0" applyNumberFormat="1" applyFont="1" applyFill="1" applyBorder="1" applyAlignment="1">
      <alignment horizontal="center" vertical="center"/>
    </xf>
    <xf numFmtId="3" fontId="9" fillId="26" borderId="51" xfId="0" applyNumberFormat="1" applyFont="1" applyFill="1" applyBorder="1" applyAlignment="1">
      <alignment horizontal="center" vertical="center"/>
    </xf>
    <xf numFmtId="3" fontId="9" fillId="26" borderId="80" xfId="0" applyNumberFormat="1" applyFont="1" applyFill="1" applyBorder="1" applyAlignment="1">
      <alignment horizontal="center" vertical="center"/>
    </xf>
    <xf numFmtId="3" fontId="9" fillId="26" borderId="73" xfId="0" applyNumberFormat="1" applyFont="1" applyFill="1" applyBorder="1" applyAlignment="1">
      <alignment horizontal="center" vertical="center"/>
    </xf>
    <xf numFmtId="3" fontId="9" fillId="26" borderId="75" xfId="0" applyNumberFormat="1" applyFont="1" applyFill="1" applyBorder="1" applyAlignment="1">
      <alignment horizontal="center" vertic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26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17" fontId="22" fillId="0" borderId="22" xfId="0" quotePrefix="1" applyNumberFormat="1" applyFont="1" applyFill="1" applyBorder="1"/>
    <xf numFmtId="17" fontId="22" fillId="0" borderId="21" xfId="0" quotePrefix="1" applyNumberFormat="1" applyFont="1" applyFill="1" applyBorder="1"/>
    <xf numFmtId="17" fontId="22" fillId="0" borderId="1" xfId="0" quotePrefix="1" applyNumberFormat="1" applyFont="1" applyFill="1" applyBorder="1"/>
    <xf numFmtId="17" fontId="22" fillId="0" borderId="36" xfId="0" quotePrefix="1" applyNumberFormat="1" applyFont="1" applyFill="1" applyBorder="1"/>
    <xf numFmtId="10" fontId="5" fillId="0" borderId="46" xfId="12" applyNumberFormat="1" applyFont="1" applyFill="1" applyBorder="1"/>
    <xf numFmtId="3" fontId="19" fillId="3" borderId="16" xfId="0" applyNumberFormat="1" applyFont="1" applyFill="1" applyBorder="1" applyAlignment="1">
      <alignment horizontal="center"/>
    </xf>
    <xf numFmtId="0" fontId="12" fillId="0" borderId="69" xfId="0" applyFont="1" applyFill="1" applyBorder="1" applyAlignment="1">
      <alignment horizontal="center"/>
    </xf>
    <xf numFmtId="9" fontId="6" fillId="0" borderId="76" xfId="0" applyNumberFormat="1" applyFont="1" applyFill="1" applyBorder="1" applyAlignment="1">
      <alignment horizontal="center"/>
    </xf>
    <xf numFmtId="1" fontId="23" fillId="4" borderId="37" xfId="0" applyNumberFormat="1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 wrapText="1"/>
    </xf>
    <xf numFmtId="0" fontId="44" fillId="4" borderId="60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/>
    </xf>
    <xf numFmtId="17" fontId="28" fillId="3" borderId="14" xfId="9" quotePrefix="1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0" fontId="10" fillId="0" borderId="67" xfId="0" applyFont="1" applyFill="1" applyBorder="1" applyAlignment="1">
      <alignment horizontal="center"/>
    </xf>
    <xf numFmtId="0" fontId="10" fillId="0" borderId="58" xfId="0" applyFont="1" applyFill="1" applyBorder="1" applyAlignment="1">
      <alignment horizontal="center"/>
    </xf>
    <xf numFmtId="0" fontId="28" fillId="0" borderId="80" xfId="0" quotePrefix="1" applyFont="1" applyFill="1" applyBorder="1" applyAlignment="1">
      <alignment horizontal="left" vertical="center"/>
    </xf>
    <xf numFmtId="0" fontId="5" fillId="15" borderId="0" xfId="0" quotePrefix="1" applyFont="1" applyFill="1"/>
    <xf numFmtId="0" fontId="4" fillId="0" borderId="0" xfId="0" applyFont="1" applyBorder="1"/>
    <xf numFmtId="0" fontId="21" fillId="0" borderId="23" xfId="0" applyFont="1" applyBorder="1"/>
    <xf numFmtId="0" fontId="28" fillId="0" borderId="19" xfId="0" quotePrefix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vertical="center" wrapText="1"/>
    </xf>
    <xf numFmtId="0" fontId="21" fillId="0" borderId="69" xfId="0" applyFont="1" applyBorder="1"/>
    <xf numFmtId="171" fontId="0" fillId="0" borderId="0" xfId="12" applyNumberFormat="1" applyFo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9" applyNumberFormat="1" applyFont="1" applyBorder="1" applyAlignment="1">
      <alignment horizontal="center" wrapText="1"/>
    </xf>
    <xf numFmtId="3" fontId="10" fillId="0" borderId="19" xfId="9" applyNumberFormat="1" applyFont="1" applyBorder="1" applyAlignment="1">
      <alignment horizontal="center" wrapText="1"/>
    </xf>
    <xf numFmtId="164" fontId="19" fillId="0" borderId="65" xfId="0" applyNumberFormat="1" applyFont="1" applyBorder="1" applyAlignment="1">
      <alignment horizontal="center" vertical="center" wrapText="1"/>
    </xf>
    <xf numFmtId="167" fontId="19" fillId="0" borderId="65" xfId="0" applyNumberFormat="1" applyFont="1" applyBorder="1" applyAlignment="1">
      <alignment horizontal="center" vertical="center" wrapText="1"/>
    </xf>
    <xf numFmtId="164" fontId="19" fillId="0" borderId="43" xfId="0" applyNumberFormat="1" applyFont="1" applyBorder="1" applyAlignment="1">
      <alignment horizontal="center" vertical="center" wrapText="1"/>
    </xf>
    <xf numFmtId="3" fontId="19" fillId="0" borderId="9" xfId="0" applyNumberFormat="1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left" vertical="center"/>
    </xf>
    <xf numFmtId="0" fontId="12" fillId="3" borderId="65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44" fillId="18" borderId="48" xfId="6" applyFont="1" applyFill="1" applyBorder="1" applyAlignment="1">
      <alignment horizontal="center" vertical="center"/>
    </xf>
    <xf numFmtId="0" fontId="5" fillId="0" borderId="0" xfId="6" applyFont="1" applyBorder="1" applyAlignment="1"/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4" borderId="75" xfId="6" applyFont="1" applyFill="1" applyBorder="1" applyAlignment="1">
      <alignment horizontal="center" vertical="center" wrapText="1"/>
    </xf>
    <xf numFmtId="0" fontId="73" fillId="0" borderId="68" xfId="0" applyFont="1" applyBorder="1" applyAlignment="1">
      <alignment horizontal="center"/>
    </xf>
    <xf numFmtId="0" fontId="73" fillId="0" borderId="36" xfId="0" applyFont="1" applyBorder="1" applyAlignment="1">
      <alignment horizontal="center"/>
    </xf>
    <xf numFmtId="3" fontId="74" fillId="0" borderId="36" xfId="0" applyNumberFormat="1" applyFont="1" applyFill="1" applyBorder="1" applyAlignment="1">
      <alignment horizontal="center"/>
    </xf>
    <xf numFmtId="0" fontId="46" fillId="19" borderId="7" xfId="6" applyFont="1" applyFill="1" applyBorder="1" applyAlignment="1">
      <alignment horizontal="center" vertical="center"/>
    </xf>
    <xf numFmtId="3" fontId="9" fillId="0" borderId="24" xfId="6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28" fillId="0" borderId="33" xfId="0" quotePrefix="1" applyFont="1" applyBorder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95" xfId="0" applyNumberFormat="1" applyFont="1" applyBorder="1" applyAlignment="1">
      <alignment horizontal="center"/>
    </xf>
    <xf numFmtId="3" fontId="19" fillId="4" borderId="95" xfId="0" applyNumberFormat="1" applyFont="1" applyFill="1" applyBorder="1" applyAlignment="1">
      <alignment horizontal="center"/>
    </xf>
    <xf numFmtId="17" fontId="22" fillId="0" borderId="96" xfId="0" quotePrefix="1" applyNumberFormat="1" applyFont="1" applyFill="1" applyBorder="1"/>
    <xf numFmtId="3" fontId="19" fillId="3" borderId="97" xfId="0" quotePrefix="1" applyNumberFormat="1" applyFont="1" applyFill="1" applyBorder="1" applyAlignment="1">
      <alignment horizontal="center"/>
    </xf>
    <xf numFmtId="3" fontId="10" fillId="0" borderId="96" xfId="0" applyNumberFormat="1" applyFont="1" applyFill="1" applyBorder="1" applyAlignment="1">
      <alignment horizontal="center"/>
    </xf>
    <xf numFmtId="3" fontId="19" fillId="4" borderId="98" xfId="0" applyNumberFormat="1" applyFont="1" applyFill="1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3" fontId="10" fillId="0" borderId="98" xfId="0" applyNumberFormat="1" applyFont="1" applyBorder="1" applyAlignment="1">
      <alignment horizontal="center"/>
    </xf>
    <xf numFmtId="3" fontId="10" fillId="0" borderId="99" xfId="0" applyNumberFormat="1" applyFont="1" applyBorder="1" applyAlignment="1">
      <alignment horizontal="center"/>
    </xf>
    <xf numFmtId="4" fontId="10" fillId="0" borderId="100" xfId="0" applyNumberFormat="1" applyFont="1" applyBorder="1" applyAlignment="1">
      <alignment horizontal="center"/>
    </xf>
    <xf numFmtId="3" fontId="10" fillId="0" borderId="101" xfId="0" applyNumberFormat="1" applyFont="1" applyBorder="1" applyAlignment="1">
      <alignment horizontal="center"/>
    </xf>
    <xf numFmtId="3" fontId="10" fillId="0" borderId="101" xfId="0" applyNumberFormat="1" applyFont="1" applyFill="1" applyBorder="1" applyAlignment="1">
      <alignment horizontal="center"/>
    </xf>
    <xf numFmtId="3" fontId="10" fillId="0" borderId="102" xfId="0" applyNumberFormat="1" applyFont="1" applyFill="1" applyBorder="1" applyAlignment="1">
      <alignment horizontal="center"/>
    </xf>
    <xf numFmtId="3" fontId="10" fillId="0" borderId="95" xfId="0" applyNumberFormat="1" applyFont="1" applyBorder="1" applyAlignment="1">
      <alignment horizontal="center"/>
    </xf>
    <xf numFmtId="3" fontId="10" fillId="0" borderId="102" xfId="0" applyNumberFormat="1" applyFont="1" applyBorder="1" applyAlignment="1">
      <alignment horizontal="center"/>
    </xf>
    <xf numFmtId="3" fontId="19" fillId="21" borderId="97" xfId="0" applyNumberFormat="1" applyFont="1" applyFill="1" applyBorder="1" applyAlignment="1">
      <alignment horizontal="center"/>
    </xf>
    <xf numFmtId="3" fontId="19" fillId="4" borderId="100" xfId="0" applyNumberFormat="1" applyFont="1" applyFill="1" applyBorder="1" applyAlignment="1">
      <alignment horizontal="center"/>
    </xf>
    <xf numFmtId="3" fontId="10" fillId="0" borderId="100" xfId="0" applyNumberFormat="1" applyFont="1" applyBorder="1" applyAlignment="1">
      <alignment horizontal="center"/>
    </xf>
    <xf numFmtId="4" fontId="10" fillId="0" borderId="101" xfId="0" applyNumberFormat="1" applyFont="1" applyBorder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171" fontId="5" fillId="0" borderId="0" xfId="12" applyNumberFormat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" xfId="9" applyNumberFormat="1" applyFont="1" applyFill="1" applyBorder="1" applyAlignment="1">
      <alignment horizontal="center"/>
    </xf>
    <xf numFmtId="3" fontId="10" fillId="0" borderId="36" xfId="9" applyNumberFormat="1" applyFont="1" applyFill="1" applyBorder="1" applyAlignment="1">
      <alignment horizontal="center"/>
    </xf>
    <xf numFmtId="3" fontId="10" fillId="0" borderId="12" xfId="9" applyNumberFormat="1" applyFont="1" applyFill="1" applyBorder="1" applyAlignment="1">
      <alignment horizontal="center"/>
    </xf>
    <xf numFmtId="17" fontId="28" fillId="0" borderId="10" xfId="9" quotePrefix="1" applyNumberFormat="1" applyFont="1" applyFill="1" applyBorder="1" applyAlignment="1">
      <alignment horizontal="center"/>
    </xf>
    <xf numFmtId="4" fontId="19" fillId="3" borderId="10" xfId="9" quotePrefix="1" applyNumberFormat="1" applyFont="1" applyFill="1" applyBorder="1" applyAlignment="1">
      <alignment horizontal="center"/>
    </xf>
    <xf numFmtId="4" fontId="28" fillId="3" borderId="10" xfId="9" quotePrefix="1" applyNumberFormat="1" applyFont="1" applyFill="1" applyBorder="1" applyAlignment="1">
      <alignment horizontal="center"/>
    </xf>
    <xf numFmtId="4" fontId="28" fillId="4" borderId="10" xfId="9" quotePrefix="1" applyNumberFormat="1" applyFont="1" applyFill="1" applyBorder="1" applyAlignment="1">
      <alignment horizontal="center"/>
    </xf>
    <xf numFmtId="4" fontId="10" fillId="0" borderId="14" xfId="9" quotePrefix="1" applyNumberFormat="1" applyFont="1" applyFill="1" applyBorder="1" applyAlignment="1">
      <alignment horizontal="center"/>
    </xf>
    <xf numFmtId="4" fontId="10" fillId="0" borderId="12" xfId="9" quotePrefix="1" applyNumberFormat="1" applyFont="1" applyFill="1" applyBorder="1" applyAlignment="1">
      <alignment horizontal="center"/>
    </xf>
    <xf numFmtId="4" fontId="28" fillId="0" borderId="22" xfId="9" quotePrefix="1" applyNumberFormat="1" applyFont="1" applyFill="1" applyBorder="1" applyAlignment="1">
      <alignment horizontal="center"/>
    </xf>
    <xf numFmtId="49" fontId="7" fillId="0" borderId="7" xfId="9" applyNumberFormat="1" applyFont="1" applyFill="1" applyBorder="1" applyAlignment="1">
      <alignment horizontal="center"/>
    </xf>
    <xf numFmtId="3" fontId="12" fillId="3" borderId="7" xfId="9" applyNumberFormat="1" applyFont="1" applyFill="1" applyBorder="1" applyAlignment="1">
      <alignment horizontal="center"/>
    </xf>
    <xf numFmtId="3" fontId="12" fillId="4" borderId="7" xfId="9" applyNumberFormat="1" applyFont="1" applyFill="1" applyBorder="1" applyAlignment="1">
      <alignment horizontal="center"/>
    </xf>
    <xf numFmtId="3" fontId="7" fillId="3" borderId="7" xfId="9" applyNumberFormat="1" applyFont="1" applyFill="1" applyBorder="1" applyAlignment="1">
      <alignment horizontal="center"/>
    </xf>
    <xf numFmtId="3" fontId="7" fillId="4" borderId="7" xfId="9" applyNumberFormat="1" applyFont="1" applyFill="1" applyBorder="1" applyAlignment="1">
      <alignment horizontal="center"/>
    </xf>
    <xf numFmtId="3" fontId="5" fillId="0" borderId="48" xfId="9" applyNumberFormat="1" applyFont="1" applyBorder="1" applyAlignment="1">
      <alignment horizontal="center"/>
    </xf>
    <xf numFmtId="3" fontId="5" fillId="0" borderId="66" xfId="9" applyNumberFormat="1" applyFont="1" applyBorder="1" applyAlignment="1">
      <alignment horizontal="center"/>
    </xf>
    <xf numFmtId="3" fontId="7" fillId="0" borderId="61" xfId="9" applyNumberFormat="1" applyFont="1" applyBorder="1" applyAlignment="1">
      <alignment horizontal="center"/>
    </xf>
    <xf numFmtId="3" fontId="5" fillId="0" borderId="60" xfId="9" applyNumberFormat="1" applyFont="1" applyBorder="1" applyAlignment="1">
      <alignment horizontal="center"/>
    </xf>
    <xf numFmtId="1" fontId="7" fillId="0" borderId="50" xfId="9" applyNumberFormat="1" applyFont="1" applyBorder="1" applyAlignment="1">
      <alignment horizontal="center"/>
    </xf>
    <xf numFmtId="17" fontId="28" fillId="0" borderId="7" xfId="9" quotePrefix="1" applyNumberFormat="1" applyFont="1" applyFill="1" applyBorder="1" applyAlignment="1">
      <alignment horizontal="center"/>
    </xf>
    <xf numFmtId="4" fontId="19" fillId="3" borderId="7" xfId="9" quotePrefix="1" applyNumberFormat="1" applyFont="1" applyFill="1" applyBorder="1" applyAlignment="1">
      <alignment horizontal="center"/>
    </xf>
    <xf numFmtId="4" fontId="19" fillId="22" borderId="7" xfId="9" quotePrefix="1" applyNumberFormat="1" applyFont="1" applyFill="1" applyBorder="1" applyAlignment="1">
      <alignment horizontal="center"/>
    </xf>
    <xf numFmtId="4" fontId="28" fillId="3" borderId="7" xfId="9" quotePrefix="1" applyNumberFormat="1" applyFont="1" applyFill="1" applyBorder="1" applyAlignment="1">
      <alignment horizontal="center"/>
    </xf>
    <xf numFmtId="4" fontId="28" fillId="4" borderId="7" xfId="9" quotePrefix="1" applyNumberFormat="1" applyFont="1" applyFill="1" applyBorder="1" applyAlignment="1">
      <alignment horizontal="center"/>
    </xf>
    <xf numFmtId="4" fontId="10" fillId="0" borderId="59" xfId="9" quotePrefix="1" applyNumberFormat="1" applyFont="1" applyFill="1" applyBorder="1" applyAlignment="1">
      <alignment horizontal="center"/>
    </xf>
    <xf numFmtId="4" fontId="10" fillId="0" borderId="60" xfId="9" quotePrefix="1" applyNumberFormat="1" applyFont="1" applyFill="1" applyBorder="1" applyAlignment="1">
      <alignment horizontal="center"/>
    </xf>
    <xf numFmtId="4" fontId="28" fillId="0" borderId="61" xfId="9" quotePrefix="1" applyNumberFormat="1" applyFont="1" applyFill="1" applyBorder="1" applyAlignment="1">
      <alignment horizontal="center"/>
    </xf>
    <xf numFmtId="3" fontId="10" fillId="0" borderId="14" xfId="9" applyNumberFormat="1" applyFont="1" applyFill="1" applyBorder="1" applyAlignment="1">
      <alignment horizontal="center"/>
    </xf>
    <xf numFmtId="0" fontId="10" fillId="0" borderId="99" xfId="0" applyFont="1" applyFill="1" applyBorder="1" applyAlignment="1">
      <alignment horizontal="center"/>
    </xf>
    <xf numFmtId="0" fontId="10" fillId="0" borderId="95" xfId="0" applyFont="1" applyFill="1" applyBorder="1" applyAlignment="1">
      <alignment horizontal="center"/>
    </xf>
    <xf numFmtId="0" fontId="28" fillId="0" borderId="66" xfId="0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7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3" fontId="9" fillId="26" borderId="102" xfId="0" applyNumberFormat="1" applyFont="1" applyFill="1" applyBorder="1" applyAlignment="1">
      <alignment horizontal="center" vertical="center"/>
    </xf>
    <xf numFmtId="3" fontId="9" fillId="26" borderId="95" xfId="0" applyNumberFormat="1" applyFont="1" applyFill="1" applyBorder="1" applyAlignment="1">
      <alignment horizontal="center" vertical="center"/>
    </xf>
    <xf numFmtId="3" fontId="9" fillId="26" borderId="99" xfId="0" applyNumberFormat="1" applyFont="1" applyFill="1" applyBorder="1" applyAlignment="1">
      <alignment horizontal="center" vertical="center"/>
    </xf>
    <xf numFmtId="164" fontId="71" fillId="0" borderId="11" xfId="0" applyNumberFormat="1" applyFont="1" applyFill="1" applyBorder="1" applyAlignment="1">
      <alignment horizontal="center" vertical="center" wrapText="1"/>
    </xf>
    <xf numFmtId="49" fontId="28" fillId="0" borderId="19" xfId="0" quotePrefix="1" applyNumberFormat="1" applyFont="1" applyBorder="1"/>
    <xf numFmtId="0" fontId="28" fillId="0" borderId="9" xfId="0" applyFont="1" applyBorder="1" applyAlignment="1">
      <alignment horizontal="left" vertical="center"/>
    </xf>
    <xf numFmtId="0" fontId="28" fillId="0" borderId="15" xfId="0" quotePrefix="1" applyFont="1" applyFill="1" applyBorder="1" applyAlignment="1">
      <alignment horizontal="left" vertical="center"/>
    </xf>
    <xf numFmtId="4" fontId="10" fillId="0" borderId="25" xfId="0" applyNumberFormat="1" applyFont="1" applyBorder="1" applyAlignment="1">
      <alignment horizontal="center" vertical="center"/>
    </xf>
    <xf numFmtId="2" fontId="10" fillId="0" borderId="34" xfId="0" applyNumberFormat="1" applyFont="1" applyBorder="1" applyAlignment="1">
      <alignment horizontal="center" vertical="center"/>
    </xf>
    <xf numFmtId="4" fontId="10" fillId="0" borderId="25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0" fontId="28" fillId="0" borderId="96" xfId="0" quotePrefix="1" applyFont="1" applyFill="1" applyBorder="1" applyAlignment="1">
      <alignment horizontal="left" vertical="center"/>
    </xf>
    <xf numFmtId="0" fontId="28" fillId="0" borderId="9" xfId="0" quotePrefix="1" applyFont="1" applyFill="1" applyBorder="1" applyAlignment="1">
      <alignment horizontal="left" vertical="center"/>
    </xf>
    <xf numFmtId="4" fontId="10" fillId="0" borderId="95" xfId="0" applyNumberFormat="1" applyFont="1" applyBorder="1" applyAlignment="1">
      <alignment horizontal="center" vertical="center"/>
    </xf>
    <xf numFmtId="2" fontId="10" fillId="0" borderId="95" xfId="0" applyNumberFormat="1" applyFont="1" applyBorder="1" applyAlignment="1">
      <alignment horizontal="center" vertical="center"/>
    </xf>
    <xf numFmtId="4" fontId="10" fillId="0" borderId="95" xfId="0" applyNumberFormat="1" applyFont="1" applyFill="1" applyBorder="1" applyAlignment="1">
      <alignment horizontal="center" vertical="center"/>
    </xf>
    <xf numFmtId="0" fontId="10" fillId="4" borderId="94" xfId="0" applyFont="1" applyFill="1" applyBorder="1" applyAlignment="1">
      <alignment horizontal="center"/>
    </xf>
    <xf numFmtId="4" fontId="19" fillId="0" borderId="104" xfId="0" applyNumberFormat="1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4" fontId="19" fillId="0" borderId="94" xfId="0" applyNumberFormat="1" applyFont="1" applyBorder="1" applyAlignment="1">
      <alignment horizontal="center" vertical="center"/>
    </xf>
    <xf numFmtId="1" fontId="19" fillId="0" borderId="104" xfId="0" applyNumberFormat="1" applyFont="1" applyBorder="1" applyAlignment="1">
      <alignment horizontal="center" vertical="center"/>
    </xf>
    <xf numFmtId="2" fontId="19" fillId="0" borderId="104" xfId="0" applyNumberFormat="1" applyFont="1" applyBorder="1" applyAlignment="1">
      <alignment horizontal="center" vertical="center"/>
    </xf>
    <xf numFmtId="2" fontId="19" fillId="0" borderId="105" xfId="0" applyNumberFormat="1" applyFont="1" applyBorder="1" applyAlignment="1">
      <alignment horizontal="center" vertical="center"/>
    </xf>
    <xf numFmtId="4" fontId="19" fillId="0" borderId="106" xfId="0" applyNumberFormat="1" applyFont="1" applyBorder="1" applyAlignment="1">
      <alignment horizontal="center" vertical="center"/>
    </xf>
    <xf numFmtId="2" fontId="19" fillId="0" borderId="94" xfId="0" applyNumberFormat="1" applyFont="1" applyBorder="1" applyAlignment="1">
      <alignment horizontal="center" vertical="center"/>
    </xf>
    <xf numFmtId="2" fontId="10" fillId="0" borderId="99" xfId="0" applyNumberFormat="1" applyFont="1" applyBorder="1" applyAlignment="1">
      <alignment horizontal="center" vertical="center"/>
    </xf>
    <xf numFmtId="2" fontId="10" fillId="0" borderId="98" xfId="0" applyNumberFormat="1" applyFont="1" applyFill="1" applyBorder="1" applyAlignment="1">
      <alignment horizontal="center" vertical="center"/>
    </xf>
    <xf numFmtId="4" fontId="10" fillId="0" borderId="107" xfId="0" applyNumberFormat="1" applyFont="1" applyFill="1" applyBorder="1" applyAlignment="1">
      <alignment horizontal="right" vertical="center"/>
    </xf>
    <xf numFmtId="0" fontId="28" fillId="0" borderId="102" xfId="0" quotePrefix="1" applyFont="1" applyFill="1" applyBorder="1" applyAlignment="1">
      <alignment horizontal="left" vertical="center"/>
    </xf>
    <xf numFmtId="2" fontId="10" fillId="0" borderId="101" xfId="0" applyNumberFormat="1" applyFont="1" applyBorder="1" applyAlignment="1">
      <alignment horizontal="center" vertical="center"/>
    </xf>
    <xf numFmtId="2" fontId="10" fillId="0" borderId="103" xfId="0" applyNumberFormat="1" applyFont="1" applyFill="1" applyBorder="1" applyAlignment="1">
      <alignment horizontal="center" vertical="center"/>
    </xf>
    <xf numFmtId="2" fontId="10" fillId="0" borderId="99" xfId="0" applyNumberFormat="1" applyFont="1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 vertical="center"/>
    </xf>
    <xf numFmtId="2" fontId="10" fillId="0" borderId="21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3" borderId="0" xfId="0" applyNumberFormat="1" applyFont="1" applyFill="1" applyBorder="1" applyAlignment="1">
      <alignment horizontal="center"/>
    </xf>
    <xf numFmtId="4" fontId="10" fillId="22" borderId="17" xfId="0" applyNumberFormat="1" applyFont="1" applyFill="1" applyBorder="1" applyAlignment="1">
      <alignment horizontal="center"/>
    </xf>
    <xf numFmtId="3" fontId="19" fillId="0" borderId="15" xfId="0" applyNumberFormat="1" applyFont="1" applyFill="1" applyBorder="1" applyAlignment="1">
      <alignment horizontal="center"/>
    </xf>
    <xf numFmtId="17" fontId="22" fillId="0" borderId="13" xfId="0" quotePrefix="1" applyNumberFormat="1" applyFont="1" applyFill="1" applyBorder="1"/>
    <xf numFmtId="3" fontId="10" fillId="0" borderId="16" xfId="0" applyNumberFormat="1" applyFont="1" applyBorder="1" applyAlignment="1">
      <alignment horizontal="center"/>
    </xf>
    <xf numFmtId="10" fontId="5" fillId="0" borderId="13" xfId="0" applyNumberFormat="1" applyFont="1" applyFill="1" applyBorder="1" applyAlignment="1">
      <alignment horizontal="right"/>
    </xf>
    <xf numFmtId="0" fontId="28" fillId="0" borderId="13" xfId="0" applyFont="1" applyBorder="1" applyAlignment="1">
      <alignment horizontal="center" vertical="center"/>
    </xf>
    <xf numFmtId="164" fontId="19" fillId="0" borderId="50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0" fontId="5" fillId="27" borderId="0" xfId="0" quotePrefix="1" applyFont="1" applyFill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10" fontId="5" fillId="0" borderId="0" xfId="12" applyNumberFormat="1" applyFont="1" applyBorder="1" applyAlignment="1">
      <alignment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4" borderId="102" xfId="0" applyNumberFormat="1" applyFont="1" applyFill="1" applyBorder="1" applyAlignment="1">
      <alignment horizontal="center"/>
    </xf>
    <xf numFmtId="0" fontId="0" fillId="0" borderId="0" xfId="0" applyAlignment="1"/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0" fillId="0" borderId="0" xfId="0" applyFont="1" applyBorder="1" applyAlignment="1"/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17" fontId="22" fillId="0" borderId="0" xfId="0" quotePrefix="1" applyNumberFormat="1" applyFont="1" applyFill="1" applyBorder="1"/>
    <xf numFmtId="164" fontId="10" fillId="0" borderId="33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164" fontId="10" fillId="0" borderId="33" xfId="0" applyNumberFormat="1" applyFont="1" applyFill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4" fontId="10" fillId="0" borderId="110" xfId="9" applyNumberFormat="1" applyFont="1" applyBorder="1" applyAlignment="1">
      <alignment horizontal="center"/>
    </xf>
    <xf numFmtId="3" fontId="10" fillId="0" borderId="110" xfId="9" applyNumberFormat="1" applyFont="1" applyBorder="1" applyAlignment="1">
      <alignment horizontal="center"/>
    </xf>
    <xf numFmtId="4" fontId="19" fillId="21" borderId="16" xfId="9" quotePrefix="1" applyNumberFormat="1" applyFont="1" applyFill="1" applyBorder="1" applyAlignment="1">
      <alignment horizontal="center"/>
    </xf>
    <xf numFmtId="3" fontId="19" fillId="4" borderId="24" xfId="9" applyNumberFormat="1" applyFont="1" applyFill="1" applyBorder="1" applyAlignment="1">
      <alignment horizontal="center"/>
    </xf>
    <xf numFmtId="3" fontId="10" fillId="0" borderId="115" xfId="9" applyNumberFormat="1" applyFont="1" applyBorder="1" applyAlignment="1">
      <alignment horizontal="center"/>
    </xf>
    <xf numFmtId="4" fontId="10" fillId="0" borderId="109" xfId="9" applyNumberFormat="1" applyFont="1" applyBorder="1" applyAlignment="1">
      <alignment horizontal="center"/>
    </xf>
    <xf numFmtId="3" fontId="10" fillId="0" borderId="109" xfId="9" applyNumberFormat="1" applyFont="1" applyBorder="1" applyAlignment="1">
      <alignment horizontal="center"/>
    </xf>
    <xf numFmtId="4" fontId="10" fillId="0" borderId="116" xfId="9" applyNumberFormat="1" applyFont="1" applyBorder="1" applyAlignment="1">
      <alignment horizontal="center"/>
    </xf>
    <xf numFmtId="3" fontId="10" fillId="0" borderId="111" xfId="9" applyNumberFormat="1" applyFont="1" applyBorder="1" applyAlignment="1">
      <alignment horizontal="center"/>
    </xf>
    <xf numFmtId="4" fontId="10" fillId="0" borderId="114" xfId="9" applyNumberFormat="1" applyFont="1" applyBorder="1" applyAlignment="1">
      <alignment horizontal="center"/>
    </xf>
    <xf numFmtId="3" fontId="10" fillId="0" borderId="112" xfId="9" applyNumberFormat="1" applyFont="1" applyBorder="1" applyAlignment="1">
      <alignment horizontal="center"/>
    </xf>
    <xf numFmtId="3" fontId="19" fillId="3" borderId="117" xfId="9" applyNumberFormat="1" applyFont="1" applyFill="1" applyBorder="1" applyAlignment="1">
      <alignment horizontal="center"/>
    </xf>
    <xf numFmtId="3" fontId="19" fillId="4" borderId="117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/>
    </xf>
    <xf numFmtId="4" fontId="10" fillId="0" borderId="119" xfId="9" applyNumberFormat="1" applyFont="1" applyBorder="1" applyAlignment="1">
      <alignment horizontal="center"/>
    </xf>
    <xf numFmtId="3" fontId="10" fillId="0" borderId="119" xfId="9" applyNumberFormat="1" applyFont="1" applyBorder="1" applyAlignment="1">
      <alignment horizontal="center"/>
    </xf>
    <xf numFmtId="4" fontId="10" fillId="0" borderId="113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/>
    </xf>
    <xf numFmtId="3" fontId="19" fillId="4" borderId="114" xfId="9" applyNumberFormat="1" applyFont="1" applyFill="1" applyBorder="1" applyAlignment="1">
      <alignment horizontal="center"/>
    </xf>
    <xf numFmtId="3" fontId="10" fillId="0" borderId="112" xfId="9" applyNumberFormat="1" applyFont="1" applyBorder="1" applyAlignment="1">
      <alignment horizontal="center" wrapText="1"/>
    </xf>
    <xf numFmtId="4" fontId="10" fillId="0" borderId="111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 wrapText="1"/>
    </xf>
    <xf numFmtId="3" fontId="10" fillId="0" borderId="111" xfId="9" applyNumberFormat="1" applyFont="1" applyBorder="1" applyAlignment="1">
      <alignment horizontal="center" wrapText="1"/>
    </xf>
    <xf numFmtId="3" fontId="10" fillId="0" borderId="109" xfId="9" applyNumberFormat="1" applyFont="1" applyBorder="1" applyAlignment="1">
      <alignment horizontal="center" wrapText="1"/>
    </xf>
    <xf numFmtId="3" fontId="10" fillId="0" borderId="115" xfId="9" applyNumberFormat="1" applyFont="1" applyBorder="1" applyAlignment="1">
      <alignment horizontal="center" wrapText="1"/>
    </xf>
    <xf numFmtId="17" fontId="22" fillId="0" borderId="117" xfId="9" quotePrefix="1" applyNumberFormat="1" applyFont="1" applyFill="1" applyBorder="1"/>
    <xf numFmtId="3" fontId="10" fillId="0" borderId="110" xfId="9" applyNumberFormat="1" applyFont="1" applyBorder="1" applyAlignment="1">
      <alignment horizontal="center" wrapText="1"/>
    </xf>
    <xf numFmtId="3" fontId="19" fillId="3" borderId="118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 wrapText="1"/>
    </xf>
    <xf numFmtId="3" fontId="10" fillId="0" borderId="119" xfId="9" applyNumberFormat="1" applyFont="1" applyBorder="1" applyAlignment="1">
      <alignment horizontal="center" wrapText="1"/>
    </xf>
    <xf numFmtId="3" fontId="19" fillId="3" borderId="111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9" fillId="0" borderId="21" xfId="0" applyNumberFormat="1" applyFont="1" applyFill="1" applyBorder="1" applyAlignment="1">
      <alignment horizontal="right"/>
    </xf>
    <xf numFmtId="4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64" fontId="10" fillId="0" borderId="14" xfId="0" applyNumberFormat="1" applyFont="1" applyFill="1" applyBorder="1" applyAlignment="1">
      <alignment horizontal="center"/>
    </xf>
    <xf numFmtId="0" fontId="28" fillId="0" borderId="27" xfId="0" applyFont="1" applyBorder="1" applyAlignment="1">
      <alignment horizontal="center"/>
    </xf>
    <xf numFmtId="164" fontId="5" fillId="0" borderId="109" xfId="0" applyNumberFormat="1" applyFont="1" applyFill="1" applyBorder="1" applyAlignment="1">
      <alignment horizontal="center"/>
    </xf>
    <xf numFmtId="3" fontId="19" fillId="4" borderId="112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3" fontId="10" fillId="0" borderId="112" xfId="0" applyNumberFormat="1" applyFont="1" applyBorder="1" applyAlignment="1">
      <alignment horizontal="center"/>
    </xf>
    <xf numFmtId="3" fontId="10" fillId="0" borderId="114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9" fillId="4" borderId="109" xfId="0" applyNumberFormat="1" applyFont="1" applyFill="1" applyBorder="1" applyAlignment="1">
      <alignment horizontal="center"/>
    </xf>
    <xf numFmtId="3" fontId="10" fillId="0" borderId="109" xfId="0" applyNumberFormat="1" applyFont="1" applyBorder="1" applyAlignment="1">
      <alignment horizontal="center"/>
    </xf>
    <xf numFmtId="3" fontId="10" fillId="0" borderId="120" xfId="0" applyNumberFormat="1" applyFont="1" applyBorder="1" applyAlignment="1">
      <alignment horizontal="center"/>
    </xf>
    <xf numFmtId="4" fontId="10" fillId="0" borderId="109" xfId="0" applyNumberFormat="1" applyFont="1" applyBorder="1" applyAlignment="1">
      <alignment horizontal="center"/>
    </xf>
    <xf numFmtId="3" fontId="10" fillId="0" borderId="115" xfId="0" applyNumberFormat="1" applyFont="1" applyBorder="1" applyAlignment="1">
      <alignment horizontal="center"/>
    </xf>
    <xf numFmtId="3" fontId="19" fillId="4" borderId="111" xfId="0" applyNumberFormat="1" applyFont="1" applyFill="1" applyBorder="1" applyAlignment="1">
      <alignment horizontal="center"/>
    </xf>
    <xf numFmtId="3" fontId="19" fillId="3" borderId="117" xfId="0" quotePrefix="1" applyNumberFormat="1" applyFont="1" applyFill="1" applyBorder="1" applyAlignment="1">
      <alignment horizontal="center"/>
    </xf>
    <xf numFmtId="3" fontId="19" fillId="4" borderId="119" xfId="0" applyNumberFormat="1" applyFont="1" applyFill="1" applyBorder="1" applyAlignment="1">
      <alignment horizontal="center"/>
    </xf>
    <xf numFmtId="3" fontId="10" fillId="0" borderId="119" xfId="0" applyNumberFormat="1" applyFont="1" applyBorder="1" applyAlignment="1">
      <alignment horizontal="center"/>
    </xf>
    <xf numFmtId="3" fontId="10" fillId="0" borderId="116" xfId="0" applyNumberFormat="1" applyFont="1" applyBorder="1" applyAlignment="1">
      <alignment horizontal="center"/>
    </xf>
    <xf numFmtId="4" fontId="10" fillId="0" borderId="119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17" fontId="22" fillId="0" borderId="118" xfId="0" quotePrefix="1" applyNumberFormat="1" applyFont="1" applyFill="1" applyBorder="1"/>
    <xf numFmtId="3" fontId="10" fillId="0" borderId="118" xfId="0" applyNumberFormat="1" applyFont="1" applyFill="1" applyBorder="1" applyAlignment="1">
      <alignment horizontal="center"/>
    </xf>
    <xf numFmtId="3" fontId="10" fillId="0" borderId="121" xfId="0" applyNumberFormat="1" applyFont="1" applyBorder="1" applyAlignment="1">
      <alignment horizontal="center"/>
    </xf>
    <xf numFmtId="3" fontId="10" fillId="0" borderId="122" xfId="0" applyNumberFormat="1" applyFont="1" applyBorder="1" applyAlignment="1">
      <alignment horizontal="center"/>
    </xf>
    <xf numFmtId="3" fontId="10" fillId="0" borderId="115" xfId="0" applyNumberFormat="1" applyFont="1" applyFill="1" applyBorder="1" applyAlignment="1">
      <alignment horizontal="center"/>
    </xf>
    <xf numFmtId="3" fontId="19" fillId="4" borderId="121" xfId="0" applyNumberFormat="1" applyFont="1" applyFill="1" applyBorder="1" applyAlignment="1">
      <alignment horizontal="center"/>
    </xf>
    <xf numFmtId="3" fontId="9" fillId="26" borderId="22" xfId="0" applyNumberFormat="1" applyFont="1" applyFill="1" applyBorder="1" applyAlignment="1">
      <alignment horizontal="center" vertical="center"/>
    </xf>
    <xf numFmtId="3" fontId="35" fillId="0" borderId="0" xfId="0" applyNumberFormat="1" applyFont="1" applyBorder="1" applyAlignment="1">
      <alignment horizontal="right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21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justify"/>
    </xf>
    <xf numFmtId="0" fontId="23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/>
    </xf>
    <xf numFmtId="0" fontId="23" fillId="4" borderId="112" xfId="0" applyFont="1" applyFill="1" applyBorder="1" applyAlignment="1">
      <alignment horizontal="center" vertical="center" wrapText="1"/>
    </xf>
    <xf numFmtId="0" fontId="23" fillId="4" borderId="114" xfId="0" applyFont="1" applyFill="1" applyBorder="1" applyAlignment="1">
      <alignment horizontal="center" vertical="center" wrapText="1"/>
    </xf>
    <xf numFmtId="1" fontId="10" fillId="0" borderId="111" xfId="0" applyNumberFormat="1" applyFont="1" applyBorder="1" applyAlignment="1">
      <alignment horizontal="center"/>
    </xf>
    <xf numFmtId="3" fontId="10" fillId="0" borderId="112" xfId="0" applyNumberFormat="1" applyFont="1" applyFill="1" applyBorder="1" applyAlignment="1">
      <alignment horizontal="center"/>
    </xf>
    <xf numFmtId="3" fontId="10" fillId="0" borderId="120" xfId="0" applyNumberFormat="1" applyFont="1" applyFill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2" fontId="10" fillId="0" borderId="122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4" fontId="10" fillId="0" borderId="111" xfId="0" applyNumberFormat="1" applyFont="1" applyBorder="1" applyAlignment="1">
      <alignment horizontal="center"/>
    </xf>
    <xf numFmtId="4" fontId="10" fillId="0" borderId="111" xfId="0" applyNumberFormat="1" applyFont="1" applyBorder="1"/>
    <xf numFmtId="0" fontId="10" fillId="0" borderId="111" xfId="0" applyFont="1" applyBorder="1" applyAlignment="1">
      <alignment horizontal="center"/>
    </xf>
    <xf numFmtId="3" fontId="10" fillId="0" borderId="111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4" fontId="10" fillId="22" borderId="12" xfId="0" applyNumberFormat="1" applyFont="1" applyFill="1" applyBorder="1" applyAlignment="1">
      <alignment horizontal="center"/>
    </xf>
    <xf numFmtId="4" fontId="10" fillId="4" borderId="111" xfId="0" applyNumberFormat="1" applyFont="1" applyFill="1" applyBorder="1" applyAlignment="1">
      <alignment horizontal="center"/>
    </xf>
    <xf numFmtId="0" fontId="0" fillId="0" borderId="9" xfId="0" applyBorder="1"/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17" fontId="22" fillId="0" borderId="117" xfId="0" quotePrefix="1" applyNumberFormat="1" applyFont="1" applyFill="1" applyBorder="1"/>
    <xf numFmtId="4" fontId="19" fillId="3" borderId="117" xfId="0" applyNumberFormat="1" applyFont="1" applyFill="1" applyBorder="1" applyAlignment="1">
      <alignment horizontal="center"/>
    </xf>
    <xf numFmtId="0" fontId="5" fillId="0" borderId="117" xfId="0" applyFont="1" applyFill="1" applyBorder="1"/>
    <xf numFmtId="4" fontId="19" fillId="4" borderId="118" xfId="0" applyNumberFormat="1" applyFont="1" applyFill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16" xfId="0" applyNumberFormat="1" applyFont="1" applyBorder="1" applyAlignment="1">
      <alignment horizontal="center"/>
    </xf>
    <xf numFmtId="3" fontId="19" fillId="3" borderId="117" xfId="0" applyNumberFormat="1" applyFont="1" applyFill="1" applyBorder="1" applyAlignment="1">
      <alignment horizontal="center"/>
    </xf>
    <xf numFmtId="0" fontId="22" fillId="0" borderId="118" xfId="0" quotePrefix="1" applyFont="1" applyFill="1" applyBorder="1"/>
    <xf numFmtId="4" fontId="19" fillId="4" borderId="115" xfId="0" applyNumberFormat="1" applyFont="1" applyFill="1" applyBorder="1" applyAlignment="1">
      <alignment horizontal="center"/>
    </xf>
    <xf numFmtId="4" fontId="10" fillId="0" borderId="117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0" fontId="28" fillId="0" borderId="118" xfId="0" quotePrefix="1" applyFont="1" applyFill="1" applyBorder="1"/>
    <xf numFmtId="4" fontId="19" fillId="3" borderId="117" xfId="0" quotePrefix="1" applyNumberFormat="1" applyFont="1" applyFill="1" applyBorder="1" applyAlignment="1">
      <alignment horizontal="center"/>
    </xf>
    <xf numFmtId="4" fontId="10" fillId="0" borderId="116" xfId="0" applyNumberFormat="1" applyFont="1" applyFill="1" applyBorder="1" applyAlignment="1">
      <alignment horizontal="center"/>
    </xf>
    <xf numFmtId="4" fontId="10" fillId="22" borderId="120" xfId="0" applyNumberFormat="1" applyFont="1" applyFill="1" applyBorder="1" applyAlignment="1">
      <alignment horizontal="center"/>
    </xf>
    <xf numFmtId="4" fontId="10" fillId="22" borderId="112" xfId="0" applyNumberFormat="1" applyFont="1" applyFill="1" applyBorder="1" applyAlignment="1">
      <alignment horizontal="center"/>
    </xf>
    <xf numFmtId="3" fontId="10" fillId="4" borderId="22" xfId="0" applyNumberFormat="1" applyFont="1" applyFill="1" applyBorder="1" applyAlignment="1">
      <alignment horizontal="center"/>
    </xf>
    <xf numFmtId="3" fontId="19" fillId="0" borderId="117" xfId="0" applyNumberFormat="1" applyFont="1" applyBorder="1" applyAlignment="1">
      <alignment horizontal="center"/>
    </xf>
    <xf numFmtId="3" fontId="10" fillId="0" borderId="118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0" fontId="28" fillId="4" borderId="28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1" fillId="0" borderId="15" xfId="0" quotePrefix="1" applyFont="1" applyBorder="1"/>
    <xf numFmtId="3" fontId="28" fillId="0" borderId="9" xfId="0" quotePrefix="1" applyNumberFormat="1" applyFont="1" applyBorder="1"/>
    <xf numFmtId="17" fontId="28" fillId="0" borderId="118" xfId="0" quotePrefix="1" applyNumberFormat="1" applyFont="1" applyBorder="1"/>
    <xf numFmtId="4" fontId="28" fillId="0" borderId="112" xfId="0" applyNumberFormat="1" applyFont="1" applyBorder="1" applyAlignment="1">
      <alignment horizontal="center"/>
    </xf>
    <xf numFmtId="4" fontId="28" fillId="0" borderId="114" xfId="0" applyNumberFormat="1" applyFont="1" applyBorder="1" applyAlignment="1">
      <alignment horizontal="center"/>
    </xf>
    <xf numFmtId="3" fontId="10" fillId="0" borderId="113" xfId="0" applyNumberFormat="1" applyFont="1" applyBorder="1" applyAlignment="1">
      <alignment horizontal="center"/>
    </xf>
    <xf numFmtId="165" fontId="28" fillId="0" borderId="112" xfId="0" applyNumberFormat="1" applyFont="1" applyBorder="1" applyAlignment="1">
      <alignment horizontal="center"/>
    </xf>
    <xf numFmtId="4" fontId="28" fillId="0" borderId="111" xfId="0" applyNumberFormat="1" applyFont="1" applyBorder="1" applyAlignment="1">
      <alignment horizontal="center"/>
    </xf>
    <xf numFmtId="165" fontId="28" fillId="0" borderId="120" xfId="0" applyNumberFormat="1" applyFont="1" applyBorder="1" applyAlignment="1">
      <alignment horizontal="center"/>
    </xf>
    <xf numFmtId="165" fontId="28" fillId="0" borderId="111" xfId="0" applyNumberFormat="1" applyFont="1" applyBorder="1" applyAlignment="1">
      <alignment horizontal="center"/>
    </xf>
    <xf numFmtId="4" fontId="28" fillId="0" borderId="120" xfId="0" applyNumberFormat="1" applyFont="1" applyBorder="1" applyAlignment="1">
      <alignment horizontal="center"/>
    </xf>
    <xf numFmtId="4" fontId="28" fillId="0" borderId="122" xfId="0" applyNumberFormat="1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164" fontId="10" fillId="0" borderId="35" xfId="0" applyNumberFormat="1" applyFont="1" applyBorder="1" applyAlignment="1">
      <alignment horizontal="center" wrapText="1"/>
    </xf>
    <xf numFmtId="167" fontId="10" fillId="0" borderId="35" xfId="0" applyNumberFormat="1" applyFont="1" applyBorder="1" applyAlignment="1">
      <alignment horizontal="center" wrapText="1"/>
    </xf>
    <xf numFmtId="10" fontId="5" fillId="0" borderId="9" xfId="12" applyNumberFormat="1" applyFont="1" applyBorder="1" applyAlignment="1">
      <alignment vertical="center"/>
    </xf>
    <xf numFmtId="0" fontId="28" fillId="0" borderId="33" xfId="0" quotePrefix="1" applyFont="1" applyBorder="1" applyAlignment="1">
      <alignment horizontal="left"/>
    </xf>
    <xf numFmtId="164" fontId="10" fillId="0" borderId="34" xfId="0" applyNumberFormat="1" applyFont="1" applyBorder="1" applyAlignment="1">
      <alignment horizontal="center"/>
    </xf>
    <xf numFmtId="0" fontId="5" fillId="4" borderId="123" xfId="0" applyFont="1" applyFill="1" applyBorder="1" applyAlignment="1">
      <alignment horizontal="center"/>
    </xf>
    <xf numFmtId="0" fontId="5" fillId="4" borderId="108" xfId="0" applyFont="1" applyFill="1" applyBorder="1" applyAlignment="1">
      <alignment horizontal="center"/>
    </xf>
    <xf numFmtId="164" fontId="5" fillId="0" borderId="112" xfId="0" applyNumberFormat="1" applyFont="1" applyBorder="1" applyAlignment="1">
      <alignment horizontal="center"/>
    </xf>
    <xf numFmtId="164" fontId="5" fillId="0" borderId="113" xfId="0" applyNumberFormat="1" applyFont="1" applyBorder="1" applyAlignment="1">
      <alignment horizontal="center"/>
    </xf>
    <xf numFmtId="164" fontId="5" fillId="0" borderId="111" xfId="0" applyNumberFormat="1" applyFont="1" applyBorder="1" applyAlignment="1">
      <alignment horizontal="center"/>
    </xf>
    <xf numFmtId="0" fontId="5" fillId="0" borderId="116" xfId="0" applyFont="1" applyBorder="1" applyAlignment="1">
      <alignment horizontal="center"/>
    </xf>
    <xf numFmtId="164" fontId="5" fillId="0" borderId="115" xfId="0" applyNumberFormat="1" applyFont="1" applyBorder="1" applyAlignment="1">
      <alignment horizontal="center"/>
    </xf>
    <xf numFmtId="164" fontId="5" fillId="0" borderId="116" xfId="0" quotePrefix="1" applyNumberFormat="1" applyFont="1" applyBorder="1" applyAlignment="1">
      <alignment horizontal="center"/>
    </xf>
    <xf numFmtId="164" fontId="5" fillId="0" borderId="114" xfId="0" quotePrefix="1" applyNumberFormat="1" applyFont="1" applyBorder="1" applyAlignment="1">
      <alignment horizontal="center"/>
    </xf>
    <xf numFmtId="164" fontId="5" fillId="0" borderId="118" xfId="0" applyNumberFormat="1" applyFont="1" applyBorder="1" applyAlignment="1">
      <alignment horizontal="center"/>
    </xf>
    <xf numFmtId="164" fontId="5" fillId="0" borderId="119" xfId="0" applyNumberFormat="1" applyFont="1" applyBorder="1" applyAlignment="1">
      <alignment horizontal="center"/>
    </xf>
    <xf numFmtId="164" fontId="5" fillId="0" borderId="120" xfId="0" applyNumberFormat="1" applyFont="1" applyBorder="1" applyAlignment="1">
      <alignment horizontal="center"/>
    </xf>
    <xf numFmtId="164" fontId="5" fillId="0" borderId="121" xfId="0" applyNumberFormat="1" applyFont="1" applyBorder="1" applyAlignment="1">
      <alignment horizontal="center"/>
    </xf>
    <xf numFmtId="164" fontId="5" fillId="0" borderId="114" xfId="0" applyNumberFormat="1" applyFont="1" applyBorder="1" applyAlignment="1">
      <alignment horizontal="center"/>
    </xf>
    <xf numFmtId="164" fontId="5" fillId="0" borderId="109" xfId="0" applyNumberFormat="1" applyFont="1" applyBorder="1" applyAlignment="1">
      <alignment horizontal="center"/>
    </xf>
    <xf numFmtId="166" fontId="5" fillId="0" borderId="112" xfId="0" applyNumberFormat="1" applyFont="1" applyFill="1" applyBorder="1" applyAlignment="1">
      <alignment horizontal="center" wrapText="1"/>
    </xf>
    <xf numFmtId="164" fontId="5" fillId="0" borderId="112" xfId="0" applyNumberFormat="1" applyFont="1" applyFill="1" applyBorder="1" applyAlignment="1">
      <alignment horizontal="center" wrapText="1"/>
    </xf>
    <xf numFmtId="164" fontId="5" fillId="0" borderId="111" xfId="0" applyNumberFormat="1" applyFont="1" applyFill="1" applyBorder="1" applyAlignment="1">
      <alignment horizontal="center"/>
    </xf>
    <xf numFmtId="164" fontId="5" fillId="0" borderId="114" xfId="0" applyNumberFormat="1" applyFont="1" applyFill="1" applyBorder="1" applyAlignment="1">
      <alignment horizontal="center"/>
    </xf>
    <xf numFmtId="164" fontId="5" fillId="0" borderId="113" xfId="0" applyNumberFormat="1" applyFont="1" applyFill="1" applyBorder="1" applyAlignment="1">
      <alignment horizontal="center"/>
    </xf>
    <xf numFmtId="2" fontId="5" fillId="0" borderId="27" xfId="0" applyNumberFormat="1" applyFont="1" applyBorder="1" applyAlignment="1">
      <alignment horizontal="center"/>
    </xf>
    <xf numFmtId="169" fontId="10" fillId="0" borderId="113" xfId="0" applyNumberFormat="1" applyFont="1" applyBorder="1" applyAlignment="1">
      <alignment horizontal="center"/>
    </xf>
    <xf numFmtId="0" fontId="21" fillId="0" borderId="118" xfId="0" applyFont="1" applyBorder="1" applyAlignment="1">
      <alignment horizontal="left"/>
    </xf>
    <xf numFmtId="169" fontId="19" fillId="0" borderId="119" xfId="0" applyNumberFormat="1" applyFont="1" applyBorder="1" applyAlignment="1">
      <alignment horizontal="center"/>
    </xf>
    <xf numFmtId="170" fontId="19" fillId="0" borderId="109" xfId="0" applyNumberFormat="1" applyFont="1" applyBorder="1" applyAlignment="1">
      <alignment horizontal="center"/>
    </xf>
    <xf numFmtId="169" fontId="19" fillId="0" borderId="109" xfId="0" applyNumberFormat="1" applyFont="1" applyBorder="1" applyAlignment="1">
      <alignment horizontal="center"/>
    </xf>
    <xf numFmtId="169" fontId="19" fillId="0" borderId="116" xfId="0" applyNumberFormat="1" applyFont="1" applyBorder="1" applyAlignment="1">
      <alignment horizontal="center"/>
    </xf>
    <xf numFmtId="168" fontId="82" fillId="0" borderId="36" xfId="0" applyNumberFormat="1" applyFont="1" applyBorder="1" applyAlignment="1">
      <alignment horizontal="center" wrapText="1"/>
    </xf>
    <xf numFmtId="4" fontId="10" fillId="0" borderId="110" xfId="0" applyNumberFormat="1" applyFont="1" applyBorder="1" applyAlignment="1">
      <alignment horizontal="center"/>
    </xf>
    <xf numFmtId="4" fontId="19" fillId="0" borderId="109" xfId="0" applyNumberFormat="1" applyFont="1" applyBorder="1" applyAlignment="1">
      <alignment horizontal="center"/>
    </xf>
    <xf numFmtId="4" fontId="19" fillId="0" borderId="119" xfId="0" applyNumberFormat="1" applyFont="1" applyBorder="1" applyAlignment="1">
      <alignment horizontal="center"/>
    </xf>
    <xf numFmtId="4" fontId="19" fillId="0" borderId="121" xfId="0" applyNumberFormat="1" applyFont="1" applyBorder="1" applyAlignment="1">
      <alignment horizontal="center"/>
    </xf>
    <xf numFmtId="4" fontId="19" fillId="0" borderId="122" xfId="0" applyNumberFormat="1" applyFont="1" applyBorder="1" applyAlignment="1">
      <alignment horizontal="center"/>
    </xf>
    <xf numFmtId="169" fontId="10" fillId="0" borderId="110" xfId="0" applyNumberFormat="1" applyFont="1" applyBorder="1" applyAlignment="1">
      <alignment horizontal="center"/>
    </xf>
    <xf numFmtId="169" fontId="10" fillId="0" borderId="111" xfId="0" applyNumberFormat="1" applyFont="1" applyBorder="1" applyAlignment="1">
      <alignment horizontal="center"/>
    </xf>
    <xf numFmtId="170" fontId="10" fillId="0" borderId="110" xfId="0" applyNumberFormat="1" applyFont="1" applyBorder="1" applyAlignment="1">
      <alignment horizontal="center"/>
    </xf>
    <xf numFmtId="169" fontId="10" fillId="0" borderId="112" xfId="0" applyNumberFormat="1" applyFont="1" applyBorder="1" applyAlignment="1">
      <alignment horizontal="center"/>
    </xf>
    <xf numFmtId="170" fontId="10" fillId="0" borderId="111" xfId="0" applyNumberFormat="1" applyFont="1" applyBorder="1" applyAlignment="1">
      <alignment horizontal="center"/>
    </xf>
    <xf numFmtId="0" fontId="21" fillId="0" borderId="118" xfId="0" quotePrefix="1" applyFont="1" applyFill="1" applyBorder="1"/>
    <xf numFmtId="4" fontId="19" fillId="0" borderId="116" xfId="0" applyNumberFormat="1" applyFont="1" applyBorder="1" applyAlignment="1">
      <alignment horizontal="center"/>
    </xf>
    <xf numFmtId="2" fontId="5" fillId="0" borderId="68" xfId="12" applyNumberFormat="1" applyFont="1" applyBorder="1"/>
    <xf numFmtId="2" fontId="5" fillId="0" borderId="58" xfId="12" applyNumberFormat="1" applyFont="1" applyBorder="1"/>
    <xf numFmtId="2" fontId="5" fillId="0" borderId="41" xfId="12" applyNumberFormat="1" applyFont="1" applyBorder="1"/>
    <xf numFmtId="2" fontId="5" fillId="0" borderId="27" xfId="12" applyNumberFormat="1" applyFont="1" applyBorder="1"/>
    <xf numFmtId="2" fontId="5" fillId="0" borderId="68" xfId="0" applyNumberFormat="1" applyFont="1" applyBorder="1" applyAlignment="1">
      <alignment horizontal="center"/>
    </xf>
    <xf numFmtId="2" fontId="5" fillId="0" borderId="58" xfId="0" applyNumberFormat="1" applyFont="1" applyBorder="1" applyAlignment="1">
      <alignment horizontal="center"/>
    </xf>
    <xf numFmtId="2" fontId="5" fillId="0" borderId="41" xfId="0" applyNumberFormat="1" applyFont="1" applyBorder="1" applyAlignment="1">
      <alignment horizontal="center"/>
    </xf>
    <xf numFmtId="1" fontId="23" fillId="4" borderId="112" xfId="0" applyNumberFormat="1" applyFont="1" applyFill="1" applyBorder="1" applyAlignment="1">
      <alignment horizontal="center" vertical="center" wrapText="1"/>
    </xf>
    <xf numFmtId="1" fontId="23" fillId="4" borderId="114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3" fontId="10" fillId="0" borderId="110" xfId="0" applyNumberFormat="1" applyFont="1" applyFill="1" applyBorder="1" applyAlignment="1">
      <alignment horizontal="center"/>
    </xf>
    <xf numFmtId="4" fontId="10" fillId="0" borderId="110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 vertical="center" wrapText="1"/>
    </xf>
    <xf numFmtId="3" fontId="9" fillId="0" borderId="110" xfId="0" applyNumberFormat="1" applyFont="1" applyFill="1" applyBorder="1" applyAlignment="1">
      <alignment horizontal="right" vertical="center"/>
    </xf>
    <xf numFmtId="3" fontId="9" fillId="0" borderId="112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 vertical="center"/>
    </xf>
    <xf numFmtId="3" fontId="15" fillId="0" borderId="110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9" fontId="28" fillId="0" borderId="10" xfId="0" quotePrefix="1" applyNumberFormat="1" applyFont="1" applyFill="1" applyBorder="1"/>
    <xf numFmtId="164" fontId="0" fillId="0" borderId="0" xfId="0" applyNumberFormat="1" applyFill="1"/>
    <xf numFmtId="168" fontId="59" fillId="0" borderId="0" xfId="7" applyNumberFormat="1" applyFill="1" applyBorder="1"/>
    <xf numFmtId="17" fontId="28" fillId="0" borderId="16" xfId="0" quotePrefix="1" applyNumberFormat="1" applyFont="1" applyFill="1" applyBorder="1"/>
    <xf numFmtId="169" fontId="10" fillId="0" borderId="68" xfId="0" applyNumberFormat="1" applyFont="1" applyFill="1" applyBorder="1" applyAlignment="1">
      <alignment horizontal="center"/>
    </xf>
    <xf numFmtId="169" fontId="10" fillId="0" borderId="67" xfId="0" applyNumberFormat="1" applyFont="1" applyFill="1" applyBorder="1" applyAlignment="1">
      <alignment horizontal="center"/>
    </xf>
    <xf numFmtId="169" fontId="10" fillId="0" borderId="58" xfId="0" applyNumberFormat="1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49" fontId="28" fillId="0" borderId="9" xfId="0" quotePrefix="1" applyNumberFormat="1" applyFont="1" applyFill="1" applyBorder="1" applyAlignment="1">
      <alignment horizontal="left"/>
    </xf>
    <xf numFmtId="169" fontId="10" fillId="0" borderId="36" xfId="0" applyNumberFormat="1" applyFont="1" applyFill="1" applyBorder="1" applyAlignment="1">
      <alignment horizontal="center"/>
    </xf>
    <xf numFmtId="169" fontId="10" fillId="0" borderId="12" xfId="0" applyNumberFormat="1" applyFont="1" applyFill="1" applyBorder="1" applyAlignment="1">
      <alignment horizontal="center"/>
    </xf>
    <xf numFmtId="169" fontId="10" fillId="0" borderId="22" xfId="0" applyNumberFormat="1" applyFont="1" applyFill="1" applyBorder="1" applyAlignment="1">
      <alignment horizontal="center"/>
    </xf>
    <xf numFmtId="17" fontId="28" fillId="0" borderId="14" xfId="0" quotePrefix="1" applyNumberFormat="1" applyFont="1" applyFill="1" applyBorder="1"/>
    <xf numFmtId="169" fontId="10" fillId="0" borderId="111" xfId="0" applyNumberFormat="1" applyFont="1" applyFill="1" applyBorder="1" applyAlignment="1">
      <alignment horizontal="center"/>
    </xf>
    <xf numFmtId="169" fontId="10" fillId="0" borderId="113" xfId="0" applyNumberFormat="1" applyFont="1" applyFill="1" applyBorder="1" applyAlignment="1">
      <alignment horizontal="center"/>
    </xf>
    <xf numFmtId="0" fontId="21" fillId="0" borderId="23" xfId="0" applyFont="1" applyFill="1" applyBorder="1"/>
    <xf numFmtId="169" fontId="19" fillId="0" borderId="78" xfId="0" applyNumberFormat="1" applyFont="1" applyFill="1" applyBorder="1" applyAlignment="1">
      <alignment horizontal="center"/>
    </xf>
    <xf numFmtId="169" fontId="19" fillId="0" borderId="73" xfId="0" applyNumberFormat="1" applyFont="1" applyFill="1" applyBorder="1" applyAlignment="1">
      <alignment horizontal="center"/>
    </xf>
    <xf numFmtId="169" fontId="19" fillId="0" borderId="41" xfId="0" applyNumberFormat="1" applyFont="1" applyFill="1" applyBorder="1" applyAlignment="1">
      <alignment horizontal="center"/>
    </xf>
    <xf numFmtId="169" fontId="19" fillId="0" borderId="75" xfId="0" applyNumberFormat="1" applyFont="1" applyFill="1" applyBorder="1" applyAlignment="1">
      <alignment horizontal="center"/>
    </xf>
    <xf numFmtId="49" fontId="28" fillId="0" borderId="14" xfId="0" quotePrefix="1" applyNumberFormat="1" applyFont="1" applyFill="1" applyBorder="1" applyAlignment="1">
      <alignment horizontal="left"/>
    </xf>
    <xf numFmtId="49" fontId="28" fillId="0" borderId="14" xfId="0" quotePrefix="1" applyNumberFormat="1" applyFont="1" applyFill="1" applyBorder="1"/>
    <xf numFmtId="49" fontId="28" fillId="0" borderId="19" xfId="0" quotePrefix="1" applyNumberFormat="1" applyFont="1" applyFill="1" applyBorder="1"/>
    <xf numFmtId="169" fontId="10" fillId="0" borderId="110" xfId="0" applyNumberFormat="1" applyFont="1" applyFill="1" applyBorder="1" applyAlignment="1">
      <alignment horizontal="center"/>
    </xf>
    <xf numFmtId="169" fontId="10" fillId="0" borderId="21" xfId="0" applyNumberFormat="1" applyFont="1" applyFill="1" applyBorder="1" applyAlignment="1">
      <alignment horizontal="center"/>
    </xf>
    <xf numFmtId="169" fontId="19" fillId="0" borderId="25" xfId="0" applyNumberFormat="1" applyFont="1" applyFill="1" applyBorder="1" applyAlignment="1">
      <alignment horizontal="center"/>
    </xf>
    <xf numFmtId="169" fontId="19" fillId="0" borderId="27" xfId="0" applyNumberFormat="1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center"/>
    </xf>
    <xf numFmtId="169" fontId="10" fillId="0" borderId="11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0" fontId="21" fillId="0" borderId="69" xfId="0" applyFont="1" applyFill="1" applyBorder="1" applyAlignment="1">
      <alignment horizontal="left"/>
    </xf>
    <xf numFmtId="4" fontId="10" fillId="0" borderId="58" xfId="0" applyNumberFormat="1" applyFont="1" applyFill="1" applyBorder="1" applyAlignment="1">
      <alignment horizontal="center"/>
    </xf>
    <xf numFmtId="169" fontId="0" fillId="0" borderId="0" xfId="0" applyNumberFormat="1" applyFill="1"/>
    <xf numFmtId="0" fontId="21" fillId="0" borderId="69" xfId="0" applyFont="1" applyFill="1" applyBorder="1"/>
    <xf numFmtId="0" fontId="28" fillId="0" borderId="0" xfId="0" applyFont="1" applyFill="1"/>
    <xf numFmtId="169" fontId="5" fillId="0" borderId="0" xfId="0" applyNumberFormat="1" applyFont="1" applyBorder="1"/>
    <xf numFmtId="4" fontId="10" fillId="0" borderId="0" xfId="0" applyNumberFormat="1" applyFont="1" applyBorder="1" applyAlignment="1">
      <alignment horizontal="center"/>
    </xf>
    <xf numFmtId="3" fontId="83" fillId="0" borderId="0" xfId="0" applyNumberFormat="1" applyFont="1" applyAlignment="1">
      <alignment horizontal="right" wrapText="1"/>
    </xf>
    <xf numFmtId="168" fontId="3" fillId="0" borderId="0" xfId="7" applyNumberFormat="1" applyFont="1" applyBorder="1"/>
    <xf numFmtId="164" fontId="83" fillId="0" borderId="0" xfId="0" applyNumberFormat="1" applyFont="1" applyAlignment="1">
      <alignment horizontal="right" wrapText="1"/>
    </xf>
    <xf numFmtId="164" fontId="5" fillId="0" borderId="112" xfId="0" applyNumberFormat="1" applyFont="1" applyFill="1" applyBorder="1" applyAlignment="1">
      <alignment horizontal="center"/>
    </xf>
    <xf numFmtId="164" fontId="5" fillId="0" borderId="13" xfId="0" quotePrefix="1" applyNumberFormat="1" applyFont="1" applyFill="1" applyBorder="1" applyAlignment="1">
      <alignment horizontal="center"/>
    </xf>
    <xf numFmtId="164" fontId="5" fillId="0" borderId="115" xfId="0" applyNumberFormat="1" applyFont="1" applyFill="1" applyBorder="1" applyAlignment="1">
      <alignment horizontal="center"/>
    </xf>
    <xf numFmtId="164" fontId="5" fillId="0" borderId="116" xfId="0" quotePrefix="1" applyNumberFormat="1" applyFont="1" applyFill="1" applyBorder="1" applyAlignment="1">
      <alignment horizontal="center"/>
    </xf>
    <xf numFmtId="10" fontId="59" fillId="0" borderId="0" xfId="12" applyNumberFormat="1" applyFont="1" applyFill="1" applyBorder="1"/>
    <xf numFmtId="0" fontId="70" fillId="0" borderId="0" xfId="7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1" fillId="0" borderId="118" xfId="0" applyFont="1" applyBorder="1"/>
    <xf numFmtId="169" fontId="10" fillId="0" borderId="11" xfId="0" applyNumberFormat="1" applyFont="1" applyBorder="1" applyAlignment="1">
      <alignment horizontal="center"/>
    </xf>
    <xf numFmtId="170" fontId="10" fillId="0" borderId="17" xfId="0" applyNumberFormat="1" applyFont="1" applyBorder="1" applyAlignment="1">
      <alignment horizontal="center"/>
    </xf>
    <xf numFmtId="0" fontId="28" fillId="0" borderId="33" xfId="0" quotePrefix="1" applyFont="1" applyFill="1" applyBorder="1"/>
    <xf numFmtId="169" fontId="10" fillId="0" borderId="25" xfId="0" applyNumberFormat="1" applyFont="1" applyFill="1" applyBorder="1" applyAlignment="1">
      <alignment horizontal="center"/>
    </xf>
    <xf numFmtId="170" fontId="10" fillId="0" borderId="25" xfId="0" applyNumberFormat="1" applyFont="1" applyFill="1" applyBorder="1" applyAlignment="1">
      <alignment horizontal="center"/>
    </xf>
    <xf numFmtId="169" fontId="5" fillId="0" borderId="0" xfId="0" applyNumberFormat="1" applyFont="1" applyFill="1" applyBorder="1"/>
    <xf numFmtId="0" fontId="83" fillId="0" borderId="0" xfId="0" applyFont="1" applyAlignment="1">
      <alignment horizontal="right" wrapText="1"/>
    </xf>
    <xf numFmtId="169" fontId="4" fillId="0" borderId="0" xfId="0" applyNumberFormat="1" applyFont="1" applyFill="1"/>
    <xf numFmtId="169" fontId="10" fillId="0" borderId="11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4" fontId="10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34" fillId="2" borderId="48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4" fillId="4" borderId="61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6" fillId="0" borderId="62" xfId="0" quotePrefix="1" applyFont="1" applyBorder="1"/>
    <xf numFmtId="3" fontId="26" fillId="0" borderId="62" xfId="0" quotePrefix="1" applyNumberFormat="1" applyFont="1" applyBorder="1" applyAlignment="1">
      <alignment horizontal="center"/>
    </xf>
    <xf numFmtId="4" fontId="4" fillId="0" borderId="62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4" fontId="4" fillId="0" borderId="57" xfId="0" applyNumberFormat="1" applyFont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6" xfId="0" applyNumberFormat="1" applyFont="1" applyBorder="1" applyAlignment="1">
      <alignment horizontal="center"/>
    </xf>
    <xf numFmtId="4" fontId="4" fillId="0" borderId="56" xfId="0" quotePrefix="1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26" fillId="0" borderId="16" xfId="0" quotePrefix="1" applyFont="1" applyBorder="1"/>
    <xf numFmtId="3" fontId="26" fillId="0" borderId="16" xfId="0" quotePrefix="1" applyNumberFormat="1" applyFont="1" applyBorder="1" applyAlignment="1">
      <alignment horizontal="center"/>
    </xf>
    <xf numFmtId="4" fontId="4" fillId="0" borderId="16" xfId="0" quotePrefix="1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4" fontId="4" fillId="0" borderId="110" xfId="0" applyNumberFormat="1" applyFont="1" applyBorder="1" applyAlignment="1">
      <alignment horizontal="center"/>
    </xf>
    <xf numFmtId="4" fontId="4" fillId="0" borderId="21" xfId="0" quotePrefix="1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17" fontId="26" fillId="0" borderId="16" xfId="0" quotePrefix="1" applyNumberFormat="1" applyFont="1" applyBorder="1"/>
    <xf numFmtId="17" fontId="16" fillId="0" borderId="10" xfId="0" quotePrefix="1" applyNumberFormat="1" applyFont="1" applyBorder="1"/>
    <xf numFmtId="3" fontId="26" fillId="0" borderId="10" xfId="0" quotePrefix="1" applyNumberFormat="1" applyFont="1" applyBorder="1" applyAlignment="1">
      <alignment horizontal="center"/>
    </xf>
    <xf numFmtId="4" fontId="4" fillId="0" borderId="10" xfId="0" quotePrefix="1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/>
    </xf>
    <xf numFmtId="4" fontId="4" fillId="0" borderId="22" xfId="0" quotePrefix="1" applyNumberFormat="1" applyFont="1" applyBorder="1" applyAlignment="1">
      <alignment horizontal="center"/>
    </xf>
    <xf numFmtId="4" fontId="4" fillId="0" borderId="22" xfId="0" applyNumberFormat="1" applyFont="1" applyBorder="1" applyAlignment="1">
      <alignment horizontal="center"/>
    </xf>
    <xf numFmtId="3" fontId="26" fillId="0" borderId="10" xfId="0" applyNumberFormat="1" applyFont="1" applyBorder="1" applyAlignment="1">
      <alignment horizontal="center"/>
    </xf>
    <xf numFmtId="4" fontId="4" fillId="0" borderId="10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4" fontId="4" fillId="0" borderId="36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17" fontId="25" fillId="0" borderId="16" xfId="0" quotePrefix="1" applyNumberFormat="1" applyFont="1" applyBorder="1"/>
    <xf numFmtId="3" fontId="26" fillId="0" borderId="16" xfId="0" applyNumberFormat="1" applyFont="1" applyBorder="1" applyAlignment="1">
      <alignment horizontal="center"/>
    </xf>
    <xf numFmtId="4" fontId="4" fillId="0" borderId="16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4" fontId="4" fillId="0" borderId="113" xfId="0" applyNumberFormat="1" applyFont="1" applyBorder="1" applyAlignment="1">
      <alignment horizontal="center"/>
    </xf>
    <xf numFmtId="4" fontId="4" fillId="0" borderId="116" xfId="0" quotePrefix="1" applyNumberFormat="1" applyFont="1" applyBorder="1" applyAlignment="1">
      <alignment horizontal="center"/>
    </xf>
    <xf numFmtId="4" fontId="4" fillId="0" borderId="109" xfId="0" applyNumberFormat="1" applyFont="1" applyBorder="1" applyAlignment="1">
      <alignment horizontal="center"/>
    </xf>
    <xf numFmtId="4" fontId="4" fillId="0" borderId="116" xfId="0" applyNumberFormat="1" applyFont="1" applyBorder="1" applyAlignment="1">
      <alignment horizontal="center"/>
    </xf>
    <xf numFmtId="4" fontId="4" fillId="0" borderId="13" xfId="0" quotePrefix="1" applyNumberFormat="1" applyFont="1" applyBorder="1" applyAlignment="1">
      <alignment horizontal="center"/>
    </xf>
    <xf numFmtId="4" fontId="4" fillId="0" borderId="13" xfId="0" applyNumberFormat="1" applyFont="1" applyBorder="1" applyAlignment="1">
      <alignment horizontal="center"/>
    </xf>
    <xf numFmtId="4" fontId="4" fillId="0" borderId="114" xfId="0" quotePrefix="1" applyNumberFormat="1" applyFont="1" applyBorder="1" applyAlignment="1">
      <alignment horizontal="center"/>
    </xf>
    <xf numFmtId="17" fontId="16" fillId="0" borderId="117" xfId="0" quotePrefix="1" applyNumberFormat="1" applyFont="1" applyBorder="1"/>
    <xf numFmtId="4" fontId="4" fillId="0" borderId="117" xfId="0" applyNumberFormat="1" applyFont="1" applyBorder="1" applyAlignment="1">
      <alignment horizontal="center"/>
    </xf>
    <xf numFmtId="3" fontId="26" fillId="0" borderId="117" xfId="0" applyNumberFormat="1" applyFont="1" applyBorder="1" applyAlignment="1">
      <alignment horizontal="center"/>
    </xf>
    <xf numFmtId="3" fontId="4" fillId="0" borderId="115" xfId="0" applyNumberFormat="1" applyFont="1" applyBorder="1" applyAlignment="1">
      <alignment horizontal="center"/>
    </xf>
    <xf numFmtId="4" fontId="4" fillId="0" borderId="122" xfId="0" quotePrefix="1" applyNumberFormat="1" applyFont="1" applyBorder="1" applyAlignment="1">
      <alignment horizontal="center"/>
    </xf>
    <xf numFmtId="3" fontId="4" fillId="0" borderId="118" xfId="0" applyNumberFormat="1" applyFont="1" applyBorder="1" applyAlignment="1">
      <alignment horizontal="center"/>
    </xf>
    <xf numFmtId="4" fontId="4" fillId="0" borderId="119" xfId="0" applyNumberFormat="1" applyFont="1" applyBorder="1" applyAlignment="1">
      <alignment horizontal="center"/>
    </xf>
    <xf numFmtId="4" fontId="4" fillId="0" borderId="122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114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0" fontId="28" fillId="0" borderId="114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/>
    </xf>
    <xf numFmtId="164" fontId="10" fillId="0" borderId="114" xfId="0" applyNumberFormat="1" applyFont="1" applyFill="1" applyBorder="1" applyAlignment="1">
      <alignment horizontal="center"/>
    </xf>
    <xf numFmtId="0" fontId="28" fillId="0" borderId="111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 wrapText="1"/>
    </xf>
    <xf numFmtId="167" fontId="10" fillId="0" borderId="114" xfId="0" applyNumberFormat="1" applyFont="1" applyBorder="1" applyAlignment="1">
      <alignment horizontal="center" wrapText="1"/>
    </xf>
    <xf numFmtId="164" fontId="10" fillId="0" borderId="111" xfId="0" applyNumberFormat="1" applyFont="1" applyBorder="1" applyAlignment="1">
      <alignment horizontal="center" wrapText="1"/>
    </xf>
    <xf numFmtId="3" fontId="19" fillId="0" borderId="118" xfId="0" applyNumberFormat="1" applyFont="1" applyBorder="1" applyAlignment="1">
      <alignment horizontal="center"/>
    </xf>
    <xf numFmtId="164" fontId="19" fillId="0" borderId="122" xfId="0" applyNumberFormat="1" applyFont="1" applyBorder="1" applyAlignment="1">
      <alignment horizontal="center" wrapText="1"/>
    </xf>
    <xf numFmtId="167" fontId="19" fillId="0" borderId="122" xfId="0" applyNumberFormat="1" applyFont="1" applyBorder="1" applyAlignment="1">
      <alignment horizontal="center" wrapText="1"/>
    </xf>
    <xf numFmtId="164" fontId="19" fillId="0" borderId="121" xfId="0" applyNumberFormat="1" applyFont="1" applyBorder="1" applyAlignment="1">
      <alignment horizontal="center" wrapText="1"/>
    </xf>
    <xf numFmtId="164" fontId="19" fillId="0" borderId="122" xfId="0" applyNumberFormat="1" applyFont="1" applyFill="1" applyBorder="1" applyAlignment="1">
      <alignment horizontal="center"/>
    </xf>
    <xf numFmtId="0" fontId="28" fillId="0" borderId="122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10" fillId="0" borderId="120" xfId="0" applyNumberFormat="1" applyFont="1" applyFill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0" fillId="0" borderId="0" xfId="0" applyBorder="1" applyAlignment="1"/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0" fontId="0" fillId="0" borderId="0" xfId="12" applyNumberFormat="1" applyFont="1" applyFill="1"/>
    <xf numFmtId="3" fontId="9" fillId="0" borderId="104" xfId="0" applyNumberFormat="1" applyFont="1" applyFill="1" applyBorder="1" applyAlignment="1">
      <alignment horizontal="right" vertical="center"/>
    </xf>
    <xf numFmtId="3" fontId="9" fillId="0" borderId="125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/>
    </xf>
    <xf numFmtId="0" fontId="4" fillId="0" borderId="83" xfId="0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center" vertical="center" wrapText="1"/>
    </xf>
    <xf numFmtId="0" fontId="4" fillId="0" borderId="82" xfId="0" applyFont="1" applyFill="1" applyBorder="1" applyAlignment="1">
      <alignment horizontal="center" vertical="center" wrapText="1"/>
    </xf>
    <xf numFmtId="0" fontId="15" fillId="0" borderId="111" xfId="0" applyFont="1" applyFill="1" applyBorder="1"/>
    <xf numFmtId="0" fontId="17" fillId="0" borderId="114" xfId="0" applyFont="1" applyFill="1" applyBorder="1"/>
    <xf numFmtId="0" fontId="15" fillId="0" borderId="111" xfId="0" applyFont="1" applyFill="1" applyBorder="1" applyAlignment="1">
      <alignment horizontal="right"/>
    </xf>
    <xf numFmtId="0" fontId="17" fillId="0" borderId="111" xfId="0" applyFont="1" applyFill="1" applyBorder="1"/>
    <xf numFmtId="0" fontId="7" fillId="0" borderId="114" xfId="0" applyFont="1" applyFill="1" applyBorder="1"/>
    <xf numFmtId="0" fontId="7" fillId="0" borderId="111" xfId="0" applyFont="1" applyFill="1" applyBorder="1"/>
    <xf numFmtId="3" fontId="10" fillId="0" borderId="111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9" fillId="4" borderId="9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50" xfId="0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left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left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17" fontId="28" fillId="0" borderId="9" xfId="0" quotePrefix="1" applyNumberFormat="1" applyFont="1" applyFill="1" applyBorder="1"/>
    <xf numFmtId="0" fontId="10" fillId="0" borderId="12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11" xfId="0" applyNumberFormat="1" applyFont="1" applyFill="1" applyBorder="1" applyAlignment="1">
      <alignment horizontal="center" vertical="center" wrapText="1"/>
    </xf>
    <xf numFmtId="1" fontId="10" fillId="0" borderId="116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11" xfId="0" applyNumberFormat="1" applyFont="1" applyFill="1" applyBorder="1" applyAlignment="1">
      <alignment horizontal="center" vertical="center" wrapText="1"/>
    </xf>
    <xf numFmtId="10" fontId="10" fillId="0" borderId="13" xfId="0" applyNumberFormat="1" applyFont="1" applyFill="1" applyBorder="1" applyAlignment="1">
      <alignment horizontal="center" vertical="center" wrapText="1"/>
    </xf>
    <xf numFmtId="17" fontId="28" fillId="0" borderId="15" xfId="0" quotePrefix="1" applyNumberFormat="1" applyFont="1" applyFill="1" applyBorder="1"/>
    <xf numFmtId="0" fontId="10" fillId="0" borderId="110" xfId="0" applyFont="1" applyFill="1" applyBorder="1" applyAlignment="1">
      <alignment horizontal="center" vertical="center"/>
    </xf>
    <xf numFmtId="10" fontId="10" fillId="0" borderId="111" xfId="0" applyNumberFormat="1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10" fontId="10" fillId="0" borderId="112" xfId="0" applyNumberFormat="1" applyFont="1" applyFill="1" applyBorder="1" applyAlignment="1">
      <alignment horizontal="center" vertical="center" wrapText="1"/>
    </xf>
    <xf numFmtId="10" fontId="10" fillId="0" borderId="114" xfId="0" applyNumberFormat="1" applyFont="1" applyFill="1" applyBorder="1" applyAlignment="1">
      <alignment horizontal="center" vertical="center" wrapText="1"/>
    </xf>
    <xf numFmtId="10" fontId="10" fillId="0" borderId="0" xfId="12" applyNumberFormat="1" applyFont="1" applyFill="1" applyBorder="1" applyAlignment="1">
      <alignment horizontal="center" vertical="center" wrapText="1"/>
    </xf>
    <xf numFmtId="10" fontId="10" fillId="0" borderId="11" xfId="12" applyNumberFormat="1" applyFont="1" applyFill="1" applyBorder="1" applyAlignment="1">
      <alignment horizontal="center" vertical="center" wrapText="1"/>
    </xf>
    <xf numFmtId="10" fontId="10" fillId="0" borderId="22" xfId="12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12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1" fontId="5" fillId="4" borderId="123" xfId="0" applyNumberFormat="1" applyFont="1" applyFill="1" applyBorder="1" applyAlignment="1">
      <alignment horizontal="center" vertical="center" wrapText="1"/>
    </xf>
    <xf numFmtId="1" fontId="5" fillId="4" borderId="39" xfId="0" applyNumberFormat="1" applyFont="1" applyFill="1" applyBorder="1" applyAlignment="1">
      <alignment horizontal="center" vertical="center" wrapText="1"/>
    </xf>
    <xf numFmtId="1" fontId="10" fillId="0" borderId="109" xfId="0" applyNumberFormat="1" applyFont="1" applyFill="1" applyBorder="1" applyAlignment="1">
      <alignment horizontal="center" vertical="center" wrapText="1"/>
    </xf>
    <xf numFmtId="1" fontId="10" fillId="0" borderId="120" xfId="0" applyNumberFormat="1" applyFont="1" applyFill="1" applyBorder="1" applyAlignment="1">
      <alignment horizontal="center" vertical="center" wrapText="1"/>
    </xf>
    <xf numFmtId="1" fontId="10" fillId="0" borderId="13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111" xfId="0" applyNumberFormat="1" applyFont="1" applyFill="1" applyBorder="1" applyAlignment="1">
      <alignment horizontal="center" vertical="center" wrapText="1"/>
    </xf>
    <xf numFmtId="1" fontId="10" fillId="0" borderId="110" xfId="0" applyNumberFormat="1" applyFont="1" applyFill="1" applyBorder="1" applyAlignment="1">
      <alignment horizontal="center" vertical="center" wrapText="1"/>
    </xf>
    <xf numFmtId="1" fontId="10" fillId="0" borderId="112" xfId="0" applyNumberFormat="1" applyFont="1" applyFill="1" applyBorder="1" applyAlignment="1">
      <alignment horizontal="center" vertical="center" wrapText="1"/>
    </xf>
    <xf numFmtId="1" fontId="10" fillId="0" borderId="114" xfId="0" applyNumberFormat="1" applyFont="1" applyFill="1" applyBorder="1" applyAlignment="1">
      <alignment horizontal="center" vertical="center" wrapText="1"/>
    </xf>
    <xf numFmtId="0" fontId="15" fillId="22" borderId="126" xfId="0" applyFont="1" applyFill="1" applyBorder="1"/>
    <xf numFmtId="0" fontId="81" fillId="22" borderId="126" xfId="0" applyFont="1" applyFill="1" applyBorder="1" applyAlignment="1">
      <alignment horizontal="left" vertical="center"/>
    </xf>
    <xf numFmtId="0" fontId="15" fillId="22" borderId="126" xfId="0" applyFont="1" applyFill="1" applyBorder="1" applyAlignment="1">
      <alignment horizontal="center" vertical="center" wrapText="1"/>
    </xf>
    <xf numFmtId="0" fontId="15" fillId="22" borderId="126" xfId="0" applyFont="1" applyFill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15" fillId="28" borderId="126" xfId="0" applyFont="1" applyFill="1" applyBorder="1" applyAlignment="1">
      <alignment horizontal="left" vertical="center" wrapText="1"/>
    </xf>
    <xf numFmtId="0" fontId="15" fillId="28" borderId="126" xfId="0" applyFont="1" applyFill="1" applyBorder="1"/>
    <xf numFmtId="0" fontId="77" fillId="2" borderId="28" xfId="0" applyFont="1" applyFill="1" applyBorder="1" applyAlignment="1">
      <alignment horizontal="left" vertical="center"/>
    </xf>
    <xf numFmtId="3" fontId="10" fillId="0" borderId="0" xfId="0" applyNumberFormat="1" applyFont="1" applyBorder="1" applyAlignment="1">
      <alignment horizontal="center"/>
    </xf>
    <xf numFmtId="17" fontId="21" fillId="0" borderId="0" xfId="0" quotePrefix="1" applyNumberFormat="1" applyFont="1" applyBorder="1"/>
    <xf numFmtId="0" fontId="5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/>
    <xf numFmtId="9" fontId="7" fillId="0" borderId="13" xfId="12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15" xfId="0" applyFont="1" applyFill="1" applyBorder="1"/>
    <xf numFmtId="0" fontId="10" fillId="0" borderId="20" xfId="0" applyFont="1" applyFill="1" applyBorder="1"/>
    <xf numFmtId="0" fontId="5" fillId="0" borderId="20" xfId="0" applyFont="1" applyFill="1" applyBorder="1" applyAlignment="1">
      <alignment horizontal="center"/>
    </xf>
    <xf numFmtId="0" fontId="5" fillId="0" borderId="20" xfId="0" applyFont="1" applyFill="1" applyBorder="1"/>
    <xf numFmtId="9" fontId="6" fillId="0" borderId="122" xfId="12" applyFont="1" applyFill="1" applyBorder="1" applyAlignment="1">
      <alignment horizontal="center"/>
    </xf>
    <xf numFmtId="0" fontId="5" fillId="0" borderId="23" xfId="0" applyFont="1" applyFill="1" applyBorder="1"/>
    <xf numFmtId="0" fontId="5" fillId="0" borderId="34" xfId="0" applyFont="1" applyFill="1" applyBorder="1"/>
    <xf numFmtId="0" fontId="5" fillId="0" borderId="35" xfId="0" applyFont="1" applyFill="1" applyBorder="1"/>
    <xf numFmtId="1" fontId="0" fillId="0" borderId="0" xfId="0" applyNumberFormat="1" applyBorder="1"/>
    <xf numFmtId="3" fontId="10" fillId="0" borderId="110" xfId="0" applyNumberFormat="1" applyFont="1" applyBorder="1" applyAlignment="1">
      <alignment horizontal="center"/>
    </xf>
    <xf numFmtId="3" fontId="19" fillId="4" borderId="110" xfId="0" applyNumberFormat="1" applyFont="1" applyFill="1" applyBorder="1" applyAlignment="1">
      <alignment horizontal="center"/>
    </xf>
    <xf numFmtId="17" fontId="28" fillId="0" borderId="0" xfId="0" quotePrefix="1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164" fontId="71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/>
    <xf numFmtId="2" fontId="5" fillId="0" borderId="0" xfId="12" applyNumberFormat="1" applyFont="1" applyFill="1" applyBorder="1"/>
    <xf numFmtId="4" fontId="10" fillId="0" borderId="0" xfId="0" applyNumberFormat="1" applyFont="1" applyBorder="1" applyAlignment="1">
      <alignment horizontal="center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172" fontId="4" fillId="0" borderId="0" xfId="0" applyNumberFormat="1" applyFont="1" applyFill="1"/>
    <xf numFmtId="3" fontId="19" fillId="4" borderId="117" xfId="0" applyNumberFormat="1" applyFont="1" applyFill="1" applyBorder="1" applyAlignment="1">
      <alignment horizontal="center"/>
    </xf>
    <xf numFmtId="4" fontId="10" fillId="0" borderId="127" xfId="9" applyNumberFormat="1" applyFont="1" applyBorder="1" applyAlignment="1">
      <alignment horizontal="center"/>
    </xf>
    <xf numFmtId="3" fontId="10" fillId="0" borderId="127" xfId="9" applyNumberFormat="1" applyFont="1" applyBorder="1" applyAlignment="1">
      <alignment horizontal="center"/>
    </xf>
    <xf numFmtId="3" fontId="19" fillId="3" borderId="24" xfId="0" applyNumberFormat="1" applyFont="1" applyFill="1" applyBorder="1" applyAlignment="1">
      <alignment horizontal="center"/>
    </xf>
    <xf numFmtId="3" fontId="19" fillId="4" borderId="24" xfId="0" applyNumberFormat="1" applyFont="1" applyFill="1" applyBorder="1" applyAlignment="1">
      <alignment horizontal="center"/>
    </xf>
    <xf numFmtId="0" fontId="9" fillId="0" borderId="63" xfId="0" applyFont="1" applyBorder="1"/>
    <xf numFmtId="2" fontId="0" fillId="0" borderId="67" xfId="0" applyNumberFormat="1" applyFill="1" applyBorder="1"/>
    <xf numFmtId="2" fontId="0" fillId="0" borderId="67" xfId="0" applyNumberFormat="1" applyBorder="1"/>
    <xf numFmtId="2" fontId="0" fillId="0" borderId="0" xfId="0" applyNumberFormat="1" applyBorder="1"/>
    <xf numFmtId="2" fontId="5" fillId="0" borderId="58" xfId="0" applyNumberFormat="1" applyFont="1" applyBorder="1" applyAlignment="1"/>
    <xf numFmtId="2" fontId="5" fillId="0" borderId="27" xfId="0" applyNumberFormat="1" applyFont="1" applyBorder="1" applyAlignment="1"/>
    <xf numFmtId="164" fontId="5" fillId="0" borderId="58" xfId="0" applyNumberFormat="1" applyFont="1" applyFill="1" applyBorder="1" applyAlignment="1"/>
    <xf numFmtId="2" fontId="5" fillId="0" borderId="67" xfId="0" applyNumberFormat="1" applyFont="1" applyFill="1" applyBorder="1"/>
    <xf numFmtId="2" fontId="5" fillId="0" borderId="67" xfId="0" applyNumberFormat="1" applyFont="1" applyBorder="1"/>
    <xf numFmtId="2" fontId="5" fillId="0" borderId="0" xfId="0" applyNumberFormat="1" applyFont="1"/>
    <xf numFmtId="2" fontId="5" fillId="0" borderId="41" xfId="0" applyNumberFormat="1" applyFont="1" applyBorder="1" applyAlignment="1"/>
    <xf numFmtId="2" fontId="5" fillId="0" borderId="68" xfId="0" applyNumberFormat="1" applyFont="1" applyBorder="1" applyAlignment="1"/>
    <xf numFmtId="164" fontId="71" fillId="0" borderId="27" xfId="0" applyNumberFormat="1" applyFont="1" applyFill="1" applyBorder="1" applyAlignment="1">
      <alignment wrapText="1"/>
    </xf>
    <xf numFmtId="0" fontId="35" fillId="0" borderId="0" xfId="0" applyFont="1" applyAlignment="1">
      <alignment horizontal="right" wrapText="1"/>
    </xf>
    <xf numFmtId="3" fontId="35" fillId="0" borderId="42" xfId="0" applyNumberFormat="1" applyFont="1" applyBorder="1" applyAlignment="1">
      <alignment horizontal="right" wrapText="1"/>
    </xf>
    <xf numFmtId="3" fontId="35" fillId="0" borderId="127" xfId="0" applyNumberFormat="1" applyFont="1" applyBorder="1" applyAlignment="1">
      <alignment horizontal="right" wrapText="1"/>
    </xf>
    <xf numFmtId="3" fontId="35" fillId="0" borderId="127" xfId="0" applyNumberFormat="1" applyFont="1" applyBorder="1"/>
    <xf numFmtId="4" fontId="19" fillId="21" borderId="131" xfId="9" quotePrefix="1" applyNumberFormat="1" applyFont="1" applyFill="1" applyBorder="1" applyAlignment="1">
      <alignment horizontal="center"/>
    </xf>
    <xf numFmtId="4" fontId="19" fillId="22" borderId="117" xfId="9" quotePrefix="1" applyNumberFormat="1" applyFont="1" applyFill="1" applyBorder="1" applyAlignment="1">
      <alignment horizontal="center"/>
    </xf>
    <xf numFmtId="3" fontId="30" fillId="0" borderId="9" xfId="9" applyNumberFormat="1" applyBorder="1"/>
    <xf numFmtId="3" fontId="10" fillId="0" borderId="63" xfId="9" applyNumberFormat="1" applyFont="1" applyBorder="1" applyAlignment="1">
      <alignment horizontal="center"/>
    </xf>
    <xf numFmtId="3" fontId="10" fillId="0" borderId="67" xfId="9" applyNumberFormat="1" applyFont="1" applyBorder="1" applyAlignment="1">
      <alignment horizontal="center"/>
    </xf>
    <xf numFmtId="4" fontId="10" fillId="0" borderId="65" xfId="9" applyNumberFormat="1" applyFont="1" applyBorder="1" applyAlignment="1">
      <alignment horizontal="center"/>
    </xf>
    <xf numFmtId="4" fontId="10" fillId="0" borderId="58" xfId="9" applyNumberFormat="1" applyFont="1" applyBorder="1" applyAlignment="1">
      <alignment horizontal="center"/>
    </xf>
    <xf numFmtId="3" fontId="19" fillId="4" borderId="133" xfId="9" applyNumberFormat="1" applyFont="1" applyFill="1" applyBorder="1" applyAlignment="1">
      <alignment horizontal="center"/>
    </xf>
    <xf numFmtId="3" fontId="10" fillId="0" borderId="130" xfId="9" applyNumberFormat="1" applyFont="1" applyBorder="1" applyAlignment="1">
      <alignment horizontal="center" wrapText="1"/>
    </xf>
    <xf numFmtId="4" fontId="10" fillId="0" borderId="131" xfId="9" applyNumberFormat="1" applyFont="1" applyBorder="1" applyAlignment="1">
      <alignment horizontal="center"/>
    </xf>
    <xf numFmtId="3" fontId="10" fillId="0" borderId="134" xfId="9" applyNumberFormat="1" applyFont="1" applyBorder="1" applyAlignment="1">
      <alignment horizontal="center" wrapText="1"/>
    </xf>
    <xf numFmtId="3" fontId="19" fillId="4" borderId="34" xfId="9" applyNumberFormat="1" applyFont="1" applyFill="1" applyBorder="1" applyAlignment="1">
      <alignment horizontal="center"/>
    </xf>
    <xf numFmtId="0" fontId="26" fillId="0" borderId="0" xfId="0" applyFont="1" applyFill="1"/>
    <xf numFmtId="0" fontId="12" fillId="0" borderId="48" xfId="0" applyFont="1" applyFill="1" applyBorder="1" applyAlignment="1">
      <alignment horizontal="center" vertical="center"/>
    </xf>
    <xf numFmtId="3" fontId="15" fillId="0" borderId="80" xfId="0" applyNumberFormat="1" applyFont="1" applyFill="1" applyBorder="1" applyAlignment="1">
      <alignment horizontal="right" vertical="center"/>
    </xf>
    <xf numFmtId="3" fontId="15" fillId="0" borderId="73" xfId="0" applyNumberFormat="1" applyFont="1" applyFill="1" applyBorder="1" applyAlignment="1">
      <alignment horizontal="right" vertical="center"/>
    </xf>
    <xf numFmtId="3" fontId="15" fillId="0" borderId="27" xfId="0" applyNumberFormat="1" applyFont="1" applyFill="1" applyBorder="1" applyAlignment="1">
      <alignment horizontal="right" vertical="center"/>
    </xf>
    <xf numFmtId="3" fontId="15" fillId="0" borderId="77" xfId="0" applyNumberFormat="1" applyFont="1" applyFill="1" applyBorder="1" applyAlignment="1">
      <alignment horizontal="right" vertical="center"/>
    </xf>
    <xf numFmtId="3" fontId="15" fillId="0" borderId="41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/>
    </xf>
    <xf numFmtId="0" fontId="12" fillId="0" borderId="0" xfId="0" applyFont="1" applyFill="1"/>
    <xf numFmtId="0" fontId="26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vertical="center" textRotation="90"/>
    </xf>
    <xf numFmtId="3" fontId="79" fillId="0" borderId="112" xfId="0" applyNumberFormat="1" applyFont="1" applyFill="1" applyBorder="1" applyAlignment="1">
      <alignment horizontal="right" vertical="center"/>
    </xf>
    <xf numFmtId="3" fontId="79" fillId="0" borderId="110" xfId="0" applyNumberFormat="1" applyFont="1" applyFill="1" applyBorder="1" applyAlignment="1">
      <alignment horizontal="right" vertical="center"/>
    </xf>
    <xf numFmtId="3" fontId="79" fillId="0" borderId="104" xfId="0" applyNumberFormat="1" applyFont="1" applyFill="1" applyBorder="1" applyAlignment="1">
      <alignment horizontal="right" vertical="center"/>
    </xf>
    <xf numFmtId="3" fontId="79" fillId="0" borderId="42" xfId="0" applyNumberFormat="1" applyFont="1" applyFill="1" applyBorder="1" applyAlignment="1">
      <alignment horizontal="right" vertical="center"/>
    </xf>
    <xf numFmtId="0" fontId="9" fillId="0" borderId="64" xfId="0" applyFont="1" applyFill="1" applyBorder="1"/>
    <xf numFmtId="0" fontId="9" fillId="0" borderId="104" xfId="0" applyFont="1" applyFill="1" applyBorder="1"/>
    <xf numFmtId="3" fontId="79" fillId="0" borderId="124" xfId="0" applyNumberFormat="1" applyFont="1" applyFill="1" applyBorder="1" applyAlignment="1">
      <alignment horizontal="right" vertical="center"/>
    </xf>
    <xf numFmtId="3" fontId="26" fillId="0" borderId="0" xfId="0" applyNumberFormat="1" applyFont="1" applyFill="1"/>
    <xf numFmtId="0" fontId="9" fillId="0" borderId="125" xfId="0" applyFont="1" applyFill="1" applyBorder="1"/>
    <xf numFmtId="3" fontId="15" fillId="0" borderId="33" xfId="0" applyNumberFormat="1" applyFont="1" applyFill="1" applyBorder="1" applyAlignment="1">
      <alignment horizontal="right" vertical="center"/>
    </xf>
    <xf numFmtId="0" fontId="26" fillId="0" borderId="7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vertical="center" textRotation="90" wrapText="1"/>
    </xf>
    <xf numFmtId="3" fontId="15" fillId="0" borderId="75" xfId="0" applyNumberFormat="1" applyFont="1" applyFill="1" applyBorder="1" applyAlignment="1">
      <alignment horizontal="right" vertical="center"/>
    </xf>
    <xf numFmtId="0" fontId="5" fillId="0" borderId="28" xfId="0" applyFont="1" applyFill="1" applyBorder="1" applyAlignment="1">
      <alignment vertical="center" textRotation="90"/>
    </xf>
    <xf numFmtId="0" fontId="5" fillId="0" borderId="65" xfId="0" applyFont="1" applyFill="1" applyBorder="1" applyAlignment="1">
      <alignment vertical="center" textRotation="90"/>
    </xf>
    <xf numFmtId="0" fontId="7" fillId="0" borderId="80" xfId="0" applyFont="1" applyFill="1" applyBorder="1"/>
    <xf numFmtId="0" fontId="7" fillId="0" borderId="23" xfId="0" applyFont="1" applyFill="1" applyBorder="1"/>
    <xf numFmtId="0" fontId="10" fillId="0" borderId="48" xfId="0" applyFont="1" applyFill="1" applyBorder="1" applyAlignment="1">
      <alignment vertical="center" textRotation="90"/>
    </xf>
    <xf numFmtId="0" fontId="10" fillId="0" borderId="49" xfId="0" applyFont="1" applyFill="1" applyBorder="1" applyAlignment="1">
      <alignment vertical="center" textRotation="90"/>
    </xf>
    <xf numFmtId="0" fontId="10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/>
    </xf>
    <xf numFmtId="0" fontId="5" fillId="0" borderId="6" xfId="0" applyFont="1" applyFill="1" applyBorder="1"/>
    <xf numFmtId="0" fontId="9" fillId="0" borderId="43" xfId="0" applyFont="1" applyFill="1" applyBorder="1"/>
    <xf numFmtId="0" fontId="6" fillId="0" borderId="29" xfId="3" applyFont="1" applyFill="1" applyBorder="1" applyAlignment="1" applyProtection="1">
      <alignment horizontal="left" vertical="center" wrapText="1"/>
    </xf>
    <xf numFmtId="0" fontId="12" fillId="0" borderId="43" xfId="0" applyFont="1" applyFill="1" applyBorder="1"/>
    <xf numFmtId="0" fontId="6" fillId="0" borderId="65" xfId="0" applyFont="1" applyFill="1" applyBorder="1"/>
    <xf numFmtId="0" fontId="17" fillId="0" borderId="13" xfId="0" applyFont="1" applyFill="1" applyBorder="1"/>
    <xf numFmtId="0" fontId="17" fillId="0" borderId="9" xfId="0" applyFont="1" applyFill="1" applyBorder="1"/>
    <xf numFmtId="0" fontId="17" fillId="0" borderId="0" xfId="0" applyFont="1" applyFill="1" applyBorder="1"/>
    <xf numFmtId="0" fontId="12" fillId="0" borderId="9" xfId="0" applyFont="1" applyFill="1" applyBorder="1"/>
    <xf numFmtId="0" fontId="12" fillId="0" borderId="23" xfId="0" applyFont="1" applyFill="1" applyBorder="1"/>
    <xf numFmtId="0" fontId="5" fillId="0" borderId="111" xfId="0" applyFont="1" applyFill="1" applyBorder="1"/>
    <xf numFmtId="0" fontId="12" fillId="0" borderId="34" xfId="0" applyFont="1" applyFill="1" applyBorder="1"/>
    <xf numFmtId="0" fontId="26" fillId="0" borderId="0" xfId="0" applyFont="1" applyFill="1" applyAlignment="1">
      <alignment vertical="center"/>
    </xf>
    <xf numFmtId="0" fontId="0" fillId="0" borderId="0" xfId="0" applyFill="1" applyBorder="1" applyAlignment="1"/>
    <xf numFmtId="0" fontId="12" fillId="0" borderId="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0" fontId="7" fillId="0" borderId="13" xfId="12" applyNumberFormat="1" applyFont="1" applyFill="1" applyBorder="1" applyAlignment="1">
      <alignment horizontal="center"/>
    </xf>
    <xf numFmtId="9" fontId="6" fillId="0" borderId="122" xfId="12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14" fillId="0" borderId="0" xfId="3" applyFill="1" applyAlignment="1" applyProtection="1">
      <alignment horizontal="center" vertical="center"/>
    </xf>
    <xf numFmtId="2" fontId="7" fillId="0" borderId="13" xfId="0" applyNumberFormat="1" applyFont="1" applyFill="1" applyBorder="1" applyAlignment="1">
      <alignment horizontal="center"/>
    </xf>
    <xf numFmtId="2" fontId="7" fillId="0" borderId="18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justify" vertical="justify" wrapText="1"/>
    </xf>
    <xf numFmtId="0" fontId="10" fillId="0" borderId="0" xfId="0" applyFont="1" applyFill="1" applyAlignment="1">
      <alignment horizontal="left" wrapText="1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2" fontId="28" fillId="0" borderId="13" xfId="0" applyNumberFormat="1" applyFont="1" applyFill="1" applyBorder="1" applyAlignment="1">
      <alignment horizontal="center"/>
    </xf>
    <xf numFmtId="2" fontId="28" fillId="0" borderId="18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0" fillId="0" borderId="23" xfId="0" applyFill="1" applyBorder="1" applyAlignment="1">
      <alignment horizontal="justify" vertical="justify" wrapText="1"/>
    </xf>
    <xf numFmtId="0" fontId="0" fillId="0" borderId="34" xfId="0" applyFill="1" applyBorder="1" applyAlignment="1">
      <alignment horizontal="justify" vertical="justify" wrapText="1"/>
    </xf>
    <xf numFmtId="0" fontId="10" fillId="0" borderId="34" xfId="0" applyFont="1" applyFill="1" applyBorder="1" applyAlignment="1">
      <alignment horizontal="left" wrapText="1"/>
    </xf>
    <xf numFmtId="0" fontId="0" fillId="0" borderId="34" xfId="0" applyFill="1" applyBorder="1"/>
    <xf numFmtId="0" fontId="0" fillId="0" borderId="35" xfId="0" applyFill="1" applyBorder="1"/>
    <xf numFmtId="0" fontId="0" fillId="0" borderId="28" xfId="0" applyFill="1" applyBorder="1"/>
    <xf numFmtId="0" fontId="0" fillId="0" borderId="65" xfId="0" applyFill="1" applyBorder="1"/>
    <xf numFmtId="0" fontId="19" fillId="0" borderId="4" xfId="0" applyFont="1" applyFill="1" applyBorder="1" applyAlignment="1">
      <alignment horizontal="center" vertic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0" fillId="0" borderId="23" xfId="0" applyFont="1" applyFill="1" applyBorder="1"/>
    <xf numFmtId="0" fontId="10" fillId="0" borderId="34" xfId="0" applyFont="1" applyFill="1" applyBorder="1"/>
    <xf numFmtId="0" fontId="10" fillId="0" borderId="35" xfId="0" applyFont="1" applyFill="1" applyBorder="1"/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0" fillId="0" borderId="0" xfId="0" applyFill="1" applyAlignment="1"/>
    <xf numFmtId="9" fontId="6" fillId="0" borderId="103" xfId="0" applyNumberFormat="1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6" fillId="0" borderId="69" xfId="0" quotePrefix="1" applyFont="1" applyBorder="1"/>
    <xf numFmtId="3" fontId="12" fillId="0" borderId="79" xfId="0" applyNumberFormat="1" applyFont="1" applyBorder="1" applyAlignment="1">
      <alignment horizontal="center"/>
    </xf>
    <xf numFmtId="4" fontId="6" fillId="0" borderId="74" xfId="0" applyNumberFormat="1" applyFont="1" applyBorder="1" applyAlignment="1">
      <alignment horizontal="center"/>
    </xf>
    <xf numFmtId="4" fontId="6" fillId="0" borderId="75" xfId="0" applyNumberFormat="1" applyFont="1" applyBorder="1" applyAlignment="1">
      <alignment horizontal="center"/>
    </xf>
    <xf numFmtId="0" fontId="7" fillId="0" borderId="9" xfId="0" quotePrefix="1" applyFont="1" applyBorder="1"/>
    <xf numFmtId="0" fontId="7" fillId="0" borderId="15" xfId="0" quotePrefix="1" applyFont="1" applyBorder="1"/>
    <xf numFmtId="3" fontId="5" fillId="0" borderId="16" xfId="0" applyNumberFormat="1" applyFont="1" applyBorder="1" applyAlignment="1">
      <alignment horizontal="center"/>
    </xf>
    <xf numFmtId="4" fontId="7" fillId="0" borderId="111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4" fontId="6" fillId="0" borderId="69" xfId="0" applyNumberFormat="1" applyFont="1" applyBorder="1" applyAlignment="1">
      <alignment horizontal="center"/>
    </xf>
    <xf numFmtId="0" fontId="26" fillId="0" borderId="0" xfId="0" applyFont="1" applyBorder="1"/>
    <xf numFmtId="3" fontId="5" fillId="0" borderId="29" xfId="0" applyNumberFormat="1" applyFont="1" applyBorder="1" applyAlignment="1">
      <alignment horizontal="center"/>
    </xf>
    <xf numFmtId="4" fontId="7" fillId="0" borderId="43" xfId="0" applyNumberFormat="1" applyFont="1" applyBorder="1" applyAlignment="1">
      <alignment horizontal="center"/>
    </xf>
    <xf numFmtId="4" fontId="7" fillId="0" borderId="68" xfId="0" applyNumberFormat="1" applyFont="1" applyBorder="1" applyAlignment="1">
      <alignment horizontal="center"/>
    </xf>
    <xf numFmtId="4" fontId="7" fillId="0" borderId="58" xfId="0" applyNumberFormat="1" applyFont="1" applyBorder="1" applyAlignment="1">
      <alignment horizontal="center"/>
    </xf>
    <xf numFmtId="4" fontId="7" fillId="0" borderId="113" xfId="0" applyNumberFormat="1" applyFont="1" applyBorder="1" applyAlignment="1">
      <alignment horizontal="center"/>
    </xf>
    <xf numFmtId="4" fontId="7" fillId="0" borderId="75" xfId="0" applyNumberFormat="1" applyFont="1" applyBorder="1" applyAlignment="1">
      <alignment horizontal="center"/>
    </xf>
    <xf numFmtId="0" fontId="7" fillId="0" borderId="28" xfId="0" quotePrefix="1" applyFont="1" applyBorder="1"/>
    <xf numFmtId="3" fontId="26" fillId="0" borderId="0" xfId="0" applyNumberFormat="1" applyFont="1"/>
    <xf numFmtId="4" fontId="6" fillId="0" borderId="121" xfId="0" applyNumberFormat="1" applyFont="1" applyBorder="1" applyAlignment="1">
      <alignment horizontal="center"/>
    </xf>
    <xf numFmtId="3" fontId="12" fillId="0" borderId="117" xfId="0" applyNumberFormat="1" applyFont="1" applyBorder="1" applyAlignment="1">
      <alignment horizontal="center"/>
    </xf>
    <xf numFmtId="0" fontId="7" fillId="0" borderId="29" xfId="0" quotePrefix="1" applyFont="1" applyBorder="1"/>
    <xf numFmtId="4" fontId="7" fillId="0" borderId="28" xfId="0" applyNumberFormat="1" applyFont="1" applyBorder="1" applyAlignment="1">
      <alignment horizontal="center"/>
    </xf>
    <xf numFmtId="0" fontId="7" fillId="0" borderId="10" xfId="0" quotePrefix="1" applyFont="1" applyBorder="1"/>
    <xf numFmtId="4" fontId="7" fillId="0" borderId="9" xfId="0" applyNumberFormat="1" applyFont="1" applyBorder="1" applyAlignment="1">
      <alignment horizontal="center"/>
    </xf>
    <xf numFmtId="0" fontId="6" fillId="0" borderId="117" xfId="0" quotePrefix="1" applyFont="1" applyBorder="1"/>
    <xf numFmtId="4" fontId="7" fillId="0" borderId="119" xfId="0" applyNumberFormat="1" applyFont="1" applyBorder="1" applyAlignment="1">
      <alignment horizontal="center"/>
    </xf>
    <xf numFmtId="4" fontId="7" fillId="0" borderId="116" xfId="0" applyNumberFormat="1" applyFont="1" applyBorder="1" applyAlignment="1">
      <alignment horizontal="center"/>
    </xf>
    <xf numFmtId="0" fontId="6" fillId="0" borderId="79" xfId="0" quotePrefix="1" applyFont="1" applyBorder="1"/>
    <xf numFmtId="4" fontId="7" fillId="0" borderId="78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" fontId="7" fillId="0" borderId="6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3" fontId="5" fillId="0" borderId="24" xfId="0" applyNumberFormat="1" applyFont="1" applyBorder="1" applyAlignment="1">
      <alignment horizontal="center"/>
    </xf>
    <xf numFmtId="4" fontId="7" fillId="0" borderId="33" xfId="0" applyNumberFormat="1" applyFont="1" applyBorder="1" applyAlignment="1">
      <alignment horizontal="center"/>
    </xf>
    <xf numFmtId="3" fontId="4" fillId="0" borderId="0" xfId="0" applyNumberFormat="1" applyFont="1" applyBorder="1"/>
    <xf numFmtId="4" fontId="5" fillId="0" borderId="0" xfId="0" applyNumberFormat="1" applyFont="1" applyAlignment="1">
      <alignment horizontal="center"/>
    </xf>
    <xf numFmtId="0" fontId="26" fillId="0" borderId="0" xfId="0" applyFont="1" applyFill="1" applyBorder="1"/>
    <xf numFmtId="0" fontId="4" fillId="0" borderId="0" xfId="0" applyFont="1" applyAlignment="1">
      <alignment wrapText="1"/>
    </xf>
    <xf numFmtId="0" fontId="26" fillId="0" borderId="0" xfId="0" applyFont="1" applyFill="1" applyAlignment="1"/>
    <xf numFmtId="0" fontId="10" fillId="0" borderId="0" xfId="0" applyFont="1" applyFill="1" applyBorder="1" applyAlignment="1"/>
    <xf numFmtId="0" fontId="10" fillId="0" borderId="0" xfId="0" applyFont="1" applyFill="1" applyBorder="1" applyAlignment="1"/>
    <xf numFmtId="0" fontId="0" fillId="0" borderId="0" xfId="0" applyFill="1" applyBorder="1" applyAlignment="1"/>
    <xf numFmtId="9" fontId="7" fillId="0" borderId="0" xfId="12" applyFont="1" applyFill="1" applyBorder="1" applyAlignment="1">
      <alignment horizontal="center"/>
    </xf>
    <xf numFmtId="9" fontId="6" fillId="0" borderId="0" xfId="12" applyFont="1" applyFill="1" applyBorder="1" applyAlignment="1">
      <alignment horizont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vertical="center"/>
    </xf>
    <xf numFmtId="0" fontId="4" fillId="0" borderId="0" xfId="22" applyFont="1" applyFill="1" applyBorder="1" applyAlignment="1">
      <alignment horizontal="center" vertical="center" wrapText="1"/>
    </xf>
    <xf numFmtId="0" fontId="5" fillId="0" borderId="0" xfId="22" applyFont="1" applyFill="1" applyBorder="1" applyAlignment="1">
      <alignment vertical="center" textRotation="90" wrapText="1"/>
    </xf>
    <xf numFmtId="0" fontId="7" fillId="0" borderId="0" xfId="22" applyFont="1" applyFill="1" applyBorder="1" applyAlignment="1">
      <alignment horizontal="left" vertical="center"/>
    </xf>
    <xf numFmtId="3" fontId="5" fillId="0" borderId="0" xfId="22" applyNumberFormat="1" applyFont="1" applyFill="1" applyBorder="1" applyAlignment="1">
      <alignment horizontal="right" vertical="center"/>
    </xf>
    <xf numFmtId="3" fontId="15" fillId="0" borderId="0" xfId="22" applyNumberFormat="1" applyFont="1" applyFill="1" applyBorder="1" applyAlignment="1">
      <alignment horizontal="right" vertical="center"/>
    </xf>
    <xf numFmtId="0" fontId="85" fillId="0" borderId="0" xfId="21" applyFont="1" applyFill="1" applyBorder="1"/>
    <xf numFmtId="0" fontId="17" fillId="0" borderId="0" xfId="22" applyFont="1" applyFill="1" applyBorder="1" applyAlignment="1">
      <alignment horizontal="left" vertical="top" wrapText="1"/>
    </xf>
    <xf numFmtId="0" fontId="26" fillId="0" borderId="0" xfId="22" applyFont="1" applyFill="1" applyBorder="1" applyAlignment="1"/>
    <xf numFmtId="0" fontId="10" fillId="0" borderId="0" xfId="22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9" fillId="0" borderId="0" xfId="22" applyFont="1" applyFill="1" applyBorder="1" applyAlignment="1">
      <alignment vertical="center" wrapText="1"/>
    </xf>
    <xf numFmtId="0" fontId="84" fillId="0" borderId="0" xfId="21" applyFont="1" applyFill="1" applyBorder="1" applyAlignment="1">
      <alignment vertical="center"/>
    </xf>
    <xf numFmtId="3" fontId="19" fillId="3" borderId="79" xfId="0" applyNumberFormat="1" applyFont="1" applyFill="1" applyBorder="1" applyAlignment="1">
      <alignment horizontal="center"/>
    </xf>
    <xf numFmtId="3" fontId="19" fillId="4" borderId="79" xfId="0" applyNumberFormat="1" applyFont="1" applyFill="1" applyBorder="1" applyAlignment="1">
      <alignment horizontal="center"/>
    </xf>
    <xf numFmtId="0" fontId="19" fillId="0" borderId="23" xfId="0" applyFont="1" applyBorder="1" applyAlignment="1">
      <alignment horizontal="left" vertical="center"/>
    </xf>
    <xf numFmtId="0" fontId="28" fillId="0" borderId="35" xfId="0" applyFont="1" applyBorder="1" applyAlignment="1">
      <alignment horizontal="center" vertical="center"/>
    </xf>
    <xf numFmtId="49" fontId="28" fillId="0" borderId="15" xfId="0" quotePrefix="1" applyNumberFormat="1" applyFont="1" applyBorder="1" applyAlignment="1">
      <alignment horizontal="left"/>
    </xf>
    <xf numFmtId="0" fontId="28" fillId="0" borderId="18" xfId="0" applyFont="1" applyBorder="1" applyAlignment="1">
      <alignment horizontal="center"/>
    </xf>
    <xf numFmtId="0" fontId="19" fillId="0" borderId="35" xfId="0" applyFont="1" applyBorder="1" applyAlignment="1">
      <alignment horizontal="center" vertical="center"/>
    </xf>
    <xf numFmtId="2" fontId="5" fillId="0" borderId="19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/>
    </xf>
    <xf numFmtId="2" fontId="5" fillId="0" borderId="21" xfId="0" applyNumberFormat="1" applyFont="1" applyFill="1" applyBorder="1" applyAlignment="1">
      <alignment horizontal="center"/>
    </xf>
    <xf numFmtId="164" fontId="5" fillId="0" borderId="18" xfId="0" applyNumberFormat="1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0" fontId="6" fillId="0" borderId="0" xfId="0" quotePrefix="1" applyFont="1" applyBorder="1"/>
    <xf numFmtId="0" fontId="6" fillId="0" borderId="23" xfId="0" quotePrefix="1" applyFont="1" applyBorder="1"/>
    <xf numFmtId="0" fontId="10" fillId="0" borderId="0" xfId="0" applyFont="1" applyFill="1" applyBorder="1" applyAlignment="1"/>
    <xf numFmtId="0" fontId="0" fillId="0" borderId="0" xfId="0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3" fontId="35" fillId="0" borderId="42" xfId="0" applyNumberFormat="1" applyFont="1" applyFill="1" applyBorder="1" applyAlignment="1">
      <alignment horizontal="center" vertical="center"/>
    </xf>
    <xf numFmtId="3" fontId="35" fillId="0" borderId="42" xfId="0" applyNumberFormat="1" applyFont="1" applyFill="1" applyBorder="1"/>
    <xf numFmtId="3" fontId="26" fillId="0" borderId="0" xfId="0" applyNumberFormat="1" applyFont="1" applyBorder="1"/>
    <xf numFmtId="17" fontId="22" fillId="0" borderId="69" xfId="0" quotePrefix="1" applyNumberFormat="1" applyFont="1" applyFill="1" applyBorder="1"/>
    <xf numFmtId="3" fontId="19" fillId="3" borderId="79" xfId="0" quotePrefix="1" applyNumberFormat="1" applyFont="1" applyFill="1" applyBorder="1" applyAlignment="1">
      <alignment horizontal="center"/>
    </xf>
    <xf numFmtId="3" fontId="19" fillId="4" borderId="74" xfId="0" applyNumberFormat="1" applyFont="1" applyFill="1" applyBorder="1" applyAlignment="1">
      <alignment horizontal="center"/>
    </xf>
    <xf numFmtId="4" fontId="10" fillId="0" borderId="74" xfId="0" applyNumberFormat="1" applyFont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0" fillId="0" borderId="77" xfId="0" applyNumberFormat="1" applyFont="1" applyBorder="1" applyAlignment="1">
      <alignment horizontal="center"/>
    </xf>
    <xf numFmtId="4" fontId="10" fillId="0" borderId="78" xfId="0" applyNumberFormat="1" applyFont="1" applyBorder="1" applyAlignment="1">
      <alignment horizontal="center"/>
    </xf>
    <xf numFmtId="3" fontId="10" fillId="0" borderId="74" xfId="0" applyNumberFormat="1" applyFont="1" applyFill="1" applyBorder="1" applyAlignment="1">
      <alignment horizontal="center"/>
    </xf>
    <xf numFmtId="4" fontId="10" fillId="0" borderId="73" xfId="0" applyNumberFormat="1" applyFont="1" applyFill="1" applyBorder="1" applyAlignment="1">
      <alignment horizontal="center"/>
    </xf>
    <xf numFmtId="2" fontId="10" fillId="0" borderId="75" xfId="0" applyNumberFormat="1" applyFont="1" applyFill="1" applyBorder="1" applyAlignment="1">
      <alignment horizontal="center"/>
    </xf>
    <xf numFmtId="4" fontId="19" fillId="3" borderId="79" xfId="0" applyNumberFormat="1" applyFont="1" applyFill="1" applyBorder="1" applyAlignment="1">
      <alignment horizontal="center"/>
    </xf>
    <xf numFmtId="4" fontId="19" fillId="4" borderId="80" xfId="0" applyNumberFormat="1" applyFont="1" applyFill="1" applyBorder="1" applyAlignment="1">
      <alignment horizontal="center"/>
    </xf>
    <xf numFmtId="4" fontId="19" fillId="4" borderId="79" xfId="0" applyNumberFormat="1" applyFont="1" applyFill="1" applyBorder="1" applyAlignment="1">
      <alignment horizontal="center"/>
    </xf>
    <xf numFmtId="3" fontId="12" fillId="4" borderId="78" xfId="0" applyNumberFormat="1" applyFont="1" applyFill="1" applyBorder="1" applyAlignment="1">
      <alignment horizontal="center"/>
    </xf>
    <xf numFmtId="2" fontId="10" fillId="0" borderId="73" xfId="0" applyNumberFormat="1" applyFont="1" applyBorder="1" applyAlignment="1">
      <alignment horizontal="center"/>
    </xf>
    <xf numFmtId="3" fontId="10" fillId="0" borderId="77" xfId="0" applyNumberFormat="1" applyFont="1" applyFill="1" applyBorder="1" applyAlignment="1">
      <alignment horizontal="center"/>
    </xf>
    <xf numFmtId="4" fontId="10" fillId="0" borderId="77" xfId="0" applyNumberFormat="1" applyFont="1" applyBorder="1" applyAlignment="1">
      <alignment horizontal="center"/>
    </xf>
    <xf numFmtId="1" fontId="10" fillId="0" borderId="73" xfId="0" applyNumberFormat="1" applyFont="1" applyBorder="1" applyAlignment="1">
      <alignment horizontal="center"/>
    </xf>
    <xf numFmtId="0" fontId="10" fillId="0" borderId="73" xfId="0" applyFont="1" applyBorder="1" applyAlignment="1">
      <alignment horizontal="center"/>
    </xf>
    <xf numFmtId="2" fontId="10" fillId="0" borderId="76" xfId="0" applyNumberFormat="1" applyFont="1" applyBorder="1" applyAlignment="1">
      <alignment horizontal="center"/>
    </xf>
    <xf numFmtId="4" fontId="10" fillId="4" borderId="73" xfId="0" applyNumberFormat="1" applyFont="1" applyFill="1" applyBorder="1" applyAlignment="1">
      <alignment horizontal="center"/>
    </xf>
    <xf numFmtId="3" fontId="5" fillId="4" borderId="73" xfId="0" applyNumberFormat="1" applyFont="1" applyFill="1" applyBorder="1" applyAlignment="1">
      <alignment horizontal="center"/>
    </xf>
    <xf numFmtId="4" fontId="10" fillId="0" borderId="73" xfId="0" applyNumberFormat="1" applyFont="1" applyBorder="1"/>
    <xf numFmtId="1" fontId="10" fillId="0" borderId="74" xfId="0" applyNumberFormat="1" applyFont="1" applyBorder="1" applyAlignment="1">
      <alignment horizontal="center"/>
    </xf>
    <xf numFmtId="4" fontId="10" fillId="0" borderId="76" xfId="0" applyNumberFormat="1" applyFont="1" applyBorder="1" applyAlignment="1">
      <alignment horizontal="center"/>
    </xf>
    <xf numFmtId="17" fontId="22" fillId="0" borderId="79" xfId="0" quotePrefix="1" applyNumberFormat="1" applyFont="1" applyFill="1" applyBorder="1"/>
    <xf numFmtId="3" fontId="10" fillId="0" borderId="80" xfId="0" applyNumberFormat="1" applyFont="1" applyFill="1" applyBorder="1" applyAlignment="1">
      <alignment horizontal="center"/>
    </xf>
    <xf numFmtId="1" fontId="10" fillId="4" borderId="78" xfId="0" applyNumberFormat="1" applyFont="1" applyFill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3" fontId="10" fillId="0" borderId="75" xfId="0" applyNumberFormat="1" applyFont="1" applyBorder="1" applyAlignment="1">
      <alignment horizontal="center"/>
    </xf>
    <xf numFmtId="0" fontId="10" fillId="0" borderId="78" xfId="0" applyFont="1" applyBorder="1" applyAlignment="1">
      <alignment horizontal="center"/>
    </xf>
    <xf numFmtId="3" fontId="19" fillId="4" borderId="73" xfId="0" applyNumberFormat="1" applyFont="1" applyFill="1" applyBorder="1" applyAlignment="1">
      <alignment horizontal="center"/>
    </xf>
    <xf numFmtId="17" fontId="22" fillId="0" borderId="80" xfId="0" quotePrefix="1" applyNumberFormat="1" applyFont="1" applyFill="1" applyBorder="1"/>
    <xf numFmtId="4" fontId="19" fillId="3" borderId="74" xfId="0" applyNumberFormat="1" applyFont="1" applyFill="1" applyBorder="1" applyAlignment="1">
      <alignment horizontal="center"/>
    </xf>
    <xf numFmtId="0" fontId="5" fillId="0" borderId="75" xfId="0" applyFont="1" applyFill="1" applyBorder="1"/>
    <xf numFmtId="4" fontId="12" fillId="4" borderId="69" xfId="0" applyNumberFormat="1" applyFont="1" applyFill="1" applyBorder="1" applyAlignment="1">
      <alignment horizontal="center"/>
    </xf>
    <xf numFmtId="4" fontId="19" fillId="4" borderId="69" xfId="0" applyNumberFormat="1" applyFont="1" applyFill="1" applyBorder="1" applyAlignment="1">
      <alignment horizontal="center"/>
    </xf>
    <xf numFmtId="0" fontId="22" fillId="0" borderId="79" xfId="0" quotePrefix="1" applyFont="1" applyFill="1" applyBorder="1"/>
    <xf numFmtId="3" fontId="19" fillId="4" borderId="69" xfId="0" applyNumberFormat="1" applyFont="1" applyFill="1" applyBorder="1" applyAlignment="1">
      <alignment horizontal="center"/>
    </xf>
    <xf numFmtId="2" fontId="10" fillId="0" borderId="78" xfId="0" applyNumberFormat="1" applyFont="1" applyFill="1" applyBorder="1" applyAlignment="1">
      <alignment horizontal="center"/>
    </xf>
    <xf numFmtId="4" fontId="10" fillId="22" borderId="77" xfId="0" applyNumberFormat="1" applyFont="1" applyFill="1" applyBorder="1" applyAlignment="1">
      <alignment horizontal="center"/>
    </xf>
    <xf numFmtId="0" fontId="22" fillId="0" borderId="80" xfId="0" quotePrefix="1" applyFont="1" applyFill="1" applyBorder="1"/>
    <xf numFmtId="3" fontId="19" fillId="4" borderId="77" xfId="0" applyNumberFormat="1" applyFont="1" applyFill="1" applyBorder="1" applyAlignment="1">
      <alignment horizontal="center"/>
    </xf>
    <xf numFmtId="4" fontId="10" fillId="4" borderId="74" xfId="0" applyNumberFormat="1" applyFont="1" applyFill="1" applyBorder="1" applyAlignment="1">
      <alignment horizontal="center"/>
    </xf>
    <xf numFmtId="3" fontId="19" fillId="0" borderId="69" xfId="0" applyNumberFormat="1" applyFont="1" applyFill="1" applyBorder="1" applyAlignment="1">
      <alignment horizontal="center"/>
    </xf>
    <xf numFmtId="3" fontId="19" fillId="0" borderId="73" xfId="0" applyNumberFormat="1" applyFont="1" applyFill="1" applyBorder="1" applyAlignment="1">
      <alignment horizontal="center"/>
    </xf>
    <xf numFmtId="1" fontId="10" fillId="4" borderId="75" xfId="0" applyNumberFormat="1" applyFont="1" applyFill="1" applyBorder="1" applyAlignment="1">
      <alignment horizontal="center"/>
    </xf>
    <xf numFmtId="1" fontId="10" fillId="0" borderId="80" xfId="0" applyNumberFormat="1" applyFont="1" applyBorder="1" applyAlignment="1">
      <alignment horizontal="center"/>
    </xf>
    <xf numFmtId="1" fontId="10" fillId="0" borderId="75" xfId="0" applyNumberFormat="1" applyFont="1" applyBorder="1" applyAlignment="1">
      <alignment horizontal="center"/>
    </xf>
    <xf numFmtId="1" fontId="10" fillId="0" borderId="77" xfId="0" applyNumberFormat="1" applyFont="1" applyBorder="1" applyAlignment="1">
      <alignment horizontal="center"/>
    </xf>
    <xf numFmtId="17" fontId="22" fillId="0" borderId="76" xfId="0" quotePrefix="1" applyNumberFormat="1" applyFont="1" applyFill="1" applyBorder="1"/>
    <xf numFmtId="0" fontId="5" fillId="0" borderId="79" xfId="0" applyFont="1" applyFill="1" applyBorder="1"/>
    <xf numFmtId="3" fontId="19" fillId="4" borderId="78" xfId="0" applyNumberFormat="1" applyFont="1" applyFill="1" applyBorder="1" applyAlignment="1">
      <alignment horizontal="center"/>
    </xf>
    <xf numFmtId="3" fontId="10" fillId="0" borderId="79" xfId="0" applyNumberFormat="1" applyFont="1" applyBorder="1" applyAlignment="1">
      <alignment horizontal="center"/>
    </xf>
    <xf numFmtId="3" fontId="10" fillId="0" borderId="69" xfId="0" applyNumberFormat="1" applyFont="1" applyFill="1" applyBorder="1" applyAlignment="1">
      <alignment horizontal="center"/>
    </xf>
    <xf numFmtId="4" fontId="19" fillId="3" borderId="69" xfId="0" applyNumberFormat="1" applyFont="1" applyFill="1" applyBorder="1" applyAlignment="1">
      <alignment horizontal="center"/>
    </xf>
    <xf numFmtId="4" fontId="10" fillId="0" borderId="79" xfId="0" applyNumberFormat="1" applyFont="1" applyFill="1" applyBorder="1" applyAlignment="1">
      <alignment horizontal="center"/>
    </xf>
    <xf numFmtId="2" fontId="10" fillId="0" borderId="74" xfId="0" applyNumberFormat="1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4" fontId="19" fillId="3" borderId="79" xfId="0" quotePrefix="1" applyNumberFormat="1" applyFont="1" applyFill="1" applyBorder="1" applyAlignment="1">
      <alignment horizontal="center"/>
    </xf>
    <xf numFmtId="4" fontId="10" fillId="0" borderId="75" xfId="0" applyNumberFormat="1" applyFont="1" applyFill="1" applyBorder="1" applyAlignment="1">
      <alignment horizontal="center"/>
    </xf>
    <xf numFmtId="0" fontId="28" fillId="0" borderId="79" xfId="0" quotePrefix="1" applyFont="1" applyFill="1" applyBorder="1"/>
    <xf numFmtId="0" fontId="19" fillId="0" borderId="80" xfId="0" applyFont="1" applyFill="1" applyBorder="1" applyAlignment="1">
      <alignment horizontal="center"/>
    </xf>
    <xf numFmtId="0" fontId="19" fillId="0" borderId="73" xfId="0" applyFont="1" applyFill="1" applyBorder="1" applyAlignment="1">
      <alignment horizontal="center"/>
    </xf>
    <xf numFmtId="3" fontId="10" fillId="4" borderId="76" xfId="0" applyNumberFormat="1" applyFont="1" applyFill="1" applyBorder="1" applyAlignment="1">
      <alignment horizontal="center"/>
    </xf>
    <xf numFmtId="3" fontId="10" fillId="0" borderId="73" xfId="0" applyNumberFormat="1" applyFont="1" applyFill="1" applyBorder="1" applyAlignment="1">
      <alignment horizontal="center"/>
    </xf>
    <xf numFmtId="3" fontId="10" fillId="0" borderId="78" xfId="0" applyNumberFormat="1" applyFont="1" applyFill="1" applyBorder="1" applyAlignment="1">
      <alignment horizontal="center"/>
    </xf>
    <xf numFmtId="3" fontId="10" fillId="0" borderId="75" xfId="0" applyNumberFormat="1" applyFont="1" applyFill="1" applyBorder="1" applyAlignment="1">
      <alignment horizontal="center"/>
    </xf>
    <xf numFmtId="17" fontId="16" fillId="0" borderId="79" xfId="0" quotePrefix="1" applyNumberFormat="1" applyFont="1" applyBorder="1"/>
    <xf numFmtId="3" fontId="26" fillId="0" borderId="79" xfId="0" applyNumberFormat="1" applyFont="1" applyBorder="1" applyAlignment="1">
      <alignment horizontal="center"/>
    </xf>
    <xf numFmtId="4" fontId="4" fillId="0" borderId="79" xfId="0" applyNumberFormat="1" applyFont="1" applyBorder="1" applyAlignment="1">
      <alignment horizontal="center"/>
    </xf>
    <xf numFmtId="3" fontId="4" fillId="0" borderId="69" xfId="0" applyNumberFormat="1" applyFont="1" applyBorder="1" applyAlignment="1">
      <alignment horizontal="center"/>
    </xf>
    <xf numFmtId="4" fontId="4" fillId="0" borderId="78" xfId="0" applyNumberFormat="1" applyFont="1" applyBorder="1" applyAlignment="1">
      <alignment horizontal="center"/>
    </xf>
    <xf numFmtId="4" fontId="4" fillId="0" borderId="75" xfId="0" quotePrefix="1" applyNumberFormat="1" applyFont="1" applyBorder="1" applyAlignment="1">
      <alignment horizontal="center"/>
    </xf>
    <xf numFmtId="4" fontId="4" fillId="0" borderId="75" xfId="0" applyNumberFormat="1" applyFont="1" applyBorder="1" applyAlignment="1">
      <alignment horizontal="center"/>
    </xf>
    <xf numFmtId="17" fontId="28" fillId="0" borderId="79" xfId="0" quotePrefix="1" applyNumberFormat="1" applyFont="1" applyBorder="1"/>
    <xf numFmtId="3" fontId="19" fillId="0" borderId="79" xfId="0" applyNumberFormat="1" applyFont="1" applyBorder="1" applyAlignment="1">
      <alignment horizontal="center"/>
    </xf>
    <xf numFmtId="3" fontId="7" fillId="0" borderId="69" xfId="0" applyNumberFormat="1" applyFont="1" applyBorder="1" applyAlignment="1">
      <alignment horizontal="center"/>
    </xf>
    <xf numFmtId="4" fontId="28" fillId="0" borderId="73" xfId="0" quotePrefix="1" applyNumberFormat="1" applyFont="1" applyBorder="1" applyAlignment="1">
      <alignment horizontal="center"/>
    </xf>
    <xf numFmtId="4" fontId="28" fillId="0" borderId="78" xfId="0" applyNumberFormat="1" applyFont="1" applyBorder="1" applyAlignment="1">
      <alignment horizontal="center"/>
    </xf>
    <xf numFmtId="4" fontId="28" fillId="0" borderId="74" xfId="0" applyNumberFormat="1" applyFont="1" applyBorder="1" applyAlignment="1">
      <alignment horizontal="center"/>
    </xf>
    <xf numFmtId="4" fontId="28" fillId="0" borderId="75" xfId="0" applyNumberFormat="1" applyFont="1" applyBorder="1" applyAlignment="1">
      <alignment horizontal="center"/>
    </xf>
    <xf numFmtId="3" fontId="7" fillId="0" borderId="74" xfId="0" applyNumberFormat="1" applyFont="1" applyBorder="1" applyAlignment="1">
      <alignment horizontal="center"/>
    </xf>
    <xf numFmtId="3" fontId="19" fillId="0" borderId="69" xfId="0" applyNumberFormat="1" applyFont="1" applyBorder="1" applyAlignment="1">
      <alignment horizontal="center"/>
    </xf>
    <xf numFmtId="4" fontId="28" fillId="0" borderId="77" xfId="0" applyNumberFormat="1" applyFont="1" applyBorder="1" applyAlignment="1">
      <alignment horizontal="center"/>
    </xf>
    <xf numFmtId="4" fontId="28" fillId="0" borderId="76" xfId="0" applyNumberFormat="1" applyFont="1" applyBorder="1" applyAlignment="1">
      <alignment horizontal="center"/>
    </xf>
    <xf numFmtId="3" fontId="10" fillId="0" borderId="80" xfId="0" applyNumberFormat="1" applyFont="1" applyBorder="1" applyAlignment="1">
      <alignment horizontal="center"/>
    </xf>
    <xf numFmtId="165" fontId="28" fillId="0" borderId="74" xfId="0" applyNumberFormat="1" applyFont="1" applyBorder="1" applyAlignment="1">
      <alignment horizontal="center"/>
    </xf>
    <xf numFmtId="165" fontId="28" fillId="0" borderId="77" xfId="0" applyNumberFormat="1" applyFont="1" applyBorder="1" applyAlignment="1">
      <alignment horizontal="center"/>
    </xf>
    <xf numFmtId="17" fontId="22" fillId="0" borderId="24" xfId="9" quotePrefix="1" applyNumberFormat="1" applyFont="1" applyFill="1" applyBorder="1"/>
    <xf numFmtId="0" fontId="22" fillId="0" borderId="24" xfId="9" quotePrefix="1" applyFont="1" applyFill="1" applyBorder="1"/>
    <xf numFmtId="4" fontId="19" fillId="21" borderId="34" xfId="9" quotePrefix="1" applyNumberFormat="1" applyFont="1" applyFill="1" applyBorder="1" applyAlignment="1">
      <alignment horizontal="center"/>
    </xf>
    <xf numFmtId="4" fontId="19" fillId="22" borderId="24" xfId="9" quotePrefix="1" applyNumberFormat="1" applyFont="1" applyFill="1" applyBorder="1" applyAlignment="1">
      <alignment horizontal="center"/>
    </xf>
    <xf numFmtId="3" fontId="19" fillId="4" borderId="35" xfId="9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 wrapText="1"/>
    </xf>
    <xf numFmtId="3" fontId="10" fillId="0" borderId="26" xfId="9" applyNumberFormat="1" applyFont="1" applyBorder="1" applyAlignment="1">
      <alignment horizontal="center" wrapText="1"/>
    </xf>
    <xf numFmtId="4" fontId="10" fillId="0" borderId="34" xfId="9" applyNumberFormat="1" applyFont="1" applyBorder="1" applyAlignment="1">
      <alignment horizontal="center"/>
    </xf>
    <xf numFmtId="3" fontId="10" fillId="0" borderId="41" xfId="9" applyNumberFormat="1" applyFont="1" applyBorder="1" applyAlignment="1">
      <alignment horizontal="center" wrapText="1"/>
    </xf>
    <xf numFmtId="3" fontId="10" fillId="0" borderId="33" xfId="9" applyNumberFormat="1" applyFont="1" applyBorder="1" applyAlignment="1">
      <alignment horizontal="center" wrapText="1"/>
    </xf>
    <xf numFmtId="3" fontId="10" fillId="0" borderId="34" xfId="9" applyNumberFormat="1" applyFont="1" applyBorder="1" applyAlignment="1">
      <alignment horizontal="center" wrapText="1"/>
    </xf>
    <xf numFmtId="2" fontId="10" fillId="0" borderId="27" xfId="9" applyNumberFormat="1" applyFont="1" applyBorder="1" applyAlignment="1">
      <alignment horizontal="center"/>
    </xf>
    <xf numFmtId="17" fontId="28" fillId="0" borderId="79" xfId="0" quotePrefix="1" applyNumberFormat="1" applyFont="1" applyFill="1" applyBorder="1"/>
    <xf numFmtId="164" fontId="5" fillId="0" borderId="80" xfId="0" applyNumberFormat="1" applyFont="1" applyFill="1" applyBorder="1" applyAlignment="1">
      <alignment horizontal="center"/>
    </xf>
    <xf numFmtId="164" fontId="71" fillId="0" borderId="77" xfId="0" applyNumberFormat="1" applyFont="1" applyFill="1" applyBorder="1" applyAlignment="1">
      <alignment horizontal="center" vertical="center" wrapText="1"/>
    </xf>
    <xf numFmtId="164" fontId="5" fillId="0" borderId="76" xfId="0" applyNumberFormat="1" applyFont="1" applyFill="1" applyBorder="1" applyAlignment="1">
      <alignment horizontal="center"/>
    </xf>
    <xf numFmtId="164" fontId="5" fillId="0" borderId="77" xfId="0" applyNumberFormat="1" applyFont="1" applyFill="1" applyBorder="1" applyAlignment="1">
      <alignment horizontal="center"/>
    </xf>
    <xf numFmtId="164" fontId="5" fillId="0" borderId="73" xfId="0" applyNumberFormat="1" applyFont="1" applyFill="1" applyBorder="1" applyAlignment="1">
      <alignment horizontal="center"/>
    </xf>
    <xf numFmtId="164" fontId="5" fillId="0" borderId="75" xfId="0" quotePrefix="1" applyNumberFormat="1" applyFont="1" applyFill="1" applyBorder="1" applyAlignment="1">
      <alignment horizontal="center"/>
    </xf>
    <xf numFmtId="0" fontId="28" fillId="0" borderId="48" xfId="0" quotePrefix="1" applyFont="1" applyFill="1" applyBorder="1"/>
    <xf numFmtId="169" fontId="10" fillId="0" borderId="60" xfId="0" applyNumberFormat="1" applyFont="1" applyFill="1" applyBorder="1" applyAlignment="1">
      <alignment horizontal="center"/>
    </xf>
    <xf numFmtId="169" fontId="10" fillId="0" borderId="66" xfId="0" applyNumberFormat="1" applyFont="1" applyFill="1" applyBorder="1" applyAlignment="1">
      <alignment horizontal="center"/>
    </xf>
    <xf numFmtId="169" fontId="10" fillId="0" borderId="61" xfId="0" applyNumberFormat="1" applyFont="1" applyFill="1" applyBorder="1" applyAlignment="1">
      <alignment horizontal="center"/>
    </xf>
    <xf numFmtId="0" fontId="28" fillId="0" borderId="48" xfId="0" quotePrefix="1" applyFont="1" applyBorder="1"/>
    <xf numFmtId="4" fontId="10" fillId="0" borderId="60" xfId="0" applyNumberFormat="1" applyFont="1" applyBorder="1" applyAlignment="1">
      <alignment horizontal="center"/>
    </xf>
    <xf numFmtId="4" fontId="10" fillId="0" borderId="61" xfId="0" applyNumberFormat="1" applyFont="1" applyBorder="1" applyAlignment="1">
      <alignment horizontal="center"/>
    </xf>
    <xf numFmtId="2" fontId="5" fillId="0" borderId="9" xfId="0" applyNumberFormat="1" applyFont="1" applyBorder="1" applyAlignment="1">
      <alignment horizontal="center"/>
    </xf>
    <xf numFmtId="2" fontId="0" fillId="0" borderId="67" xfId="0" applyNumberFormat="1" applyFill="1" applyBorder="1" applyAlignment="1"/>
    <xf numFmtId="2" fontId="0" fillId="0" borderId="58" xfId="0" applyNumberFormat="1" applyFill="1" applyBorder="1" applyAlignment="1"/>
    <xf numFmtId="169" fontId="10" fillId="0" borderId="66" xfId="0" applyNumberFormat="1" applyFont="1" applyBorder="1" applyAlignment="1">
      <alignment horizontal="center"/>
    </xf>
    <xf numFmtId="170" fontId="10" fillId="0" borderId="60" xfId="0" applyNumberFormat="1" applyFont="1" applyBorder="1" applyAlignment="1">
      <alignment horizontal="center"/>
    </xf>
    <xf numFmtId="169" fontId="10" fillId="0" borderId="60" xfId="0" applyNumberFormat="1" applyFont="1" applyBorder="1" applyAlignment="1">
      <alignment horizontal="center"/>
    </xf>
    <xf numFmtId="169" fontId="10" fillId="0" borderId="61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4" fontId="7" fillId="0" borderId="59" xfId="0" applyNumberFormat="1" applyFont="1" applyBorder="1" applyAlignment="1">
      <alignment horizontal="center"/>
    </xf>
    <xf numFmtId="4" fontId="7" fillId="0" borderId="61" xfId="0" applyNumberFormat="1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4" fontId="7" fillId="0" borderId="48" xfId="0" applyNumberFormat="1" applyFont="1" applyBorder="1" applyAlignment="1">
      <alignment horizontal="center"/>
    </xf>
    <xf numFmtId="0" fontId="7" fillId="0" borderId="16" xfId="0" quotePrefix="1" applyFont="1" applyBorder="1"/>
    <xf numFmtId="0" fontId="7" fillId="0" borderId="7" xfId="0" quotePrefix="1" applyFont="1" applyBorder="1"/>
    <xf numFmtId="17" fontId="28" fillId="0" borderId="69" xfId="0" quotePrefix="1" applyNumberFormat="1" applyFont="1" applyFill="1" applyBorder="1"/>
    <xf numFmtId="0" fontId="10" fillId="0" borderId="73" xfId="0" applyFont="1" applyFill="1" applyBorder="1" applyAlignment="1">
      <alignment horizontal="center" vertical="center"/>
    </xf>
    <xf numFmtId="10" fontId="10" fillId="0" borderId="74" xfId="0" applyNumberFormat="1" applyFont="1" applyFill="1" applyBorder="1" applyAlignment="1">
      <alignment horizontal="center" vertical="center" wrapText="1"/>
    </xf>
    <xf numFmtId="0" fontId="10" fillId="0" borderId="73" xfId="0" applyFont="1" applyFill="1" applyBorder="1" applyAlignment="1">
      <alignment horizontal="center" vertical="center" wrapText="1"/>
    </xf>
    <xf numFmtId="10" fontId="10" fillId="0" borderId="77" xfId="0" applyNumberFormat="1" applyFont="1" applyFill="1" applyBorder="1" applyAlignment="1">
      <alignment horizontal="center" vertical="center" wrapText="1"/>
    </xf>
    <xf numFmtId="0" fontId="10" fillId="0" borderId="77" xfId="0" applyFont="1" applyFill="1" applyBorder="1" applyAlignment="1">
      <alignment horizontal="center" vertical="center" wrapText="1"/>
    </xf>
    <xf numFmtId="10" fontId="10" fillId="0" borderId="76" xfId="0" applyNumberFormat="1" applyFont="1" applyFill="1" applyBorder="1" applyAlignment="1">
      <alignment horizontal="center" vertical="center" wrapText="1"/>
    </xf>
    <xf numFmtId="1" fontId="10" fillId="0" borderId="74" xfId="0" applyNumberFormat="1" applyFont="1" applyFill="1" applyBorder="1" applyAlignment="1">
      <alignment horizontal="center" vertical="center" wrapText="1"/>
    </xf>
    <xf numFmtId="1" fontId="10" fillId="0" borderId="73" xfId="0" applyNumberFormat="1" applyFont="1" applyFill="1" applyBorder="1" applyAlignment="1">
      <alignment horizontal="center" vertical="center" wrapText="1"/>
    </xf>
    <xf numFmtId="1" fontId="10" fillId="0" borderId="77" xfId="0" applyNumberFormat="1" applyFont="1" applyFill="1" applyBorder="1" applyAlignment="1">
      <alignment horizontal="center" vertical="center" wrapText="1"/>
    </xf>
    <xf numFmtId="1" fontId="10" fillId="0" borderId="76" xfId="0" applyNumberFormat="1" applyFont="1" applyFill="1" applyBorder="1" applyAlignment="1">
      <alignment horizontal="center" vertical="center" wrapText="1"/>
    </xf>
    <xf numFmtId="0" fontId="15" fillId="22" borderId="128" xfId="0" applyFont="1" applyFill="1" applyBorder="1" applyAlignment="1">
      <alignment horizontal="center" vertical="center" wrapText="1"/>
    </xf>
    <xf numFmtId="3" fontId="35" fillId="0" borderId="128" xfId="0" applyNumberFormat="1" applyFont="1" applyBorder="1"/>
    <xf numFmtId="3" fontId="35" fillId="0" borderId="0" xfId="0" applyNumberFormat="1" applyFont="1" applyFill="1" applyBorder="1"/>
    <xf numFmtId="3" fontId="35" fillId="0" borderId="126" xfId="0" applyNumberFormat="1" applyFont="1" applyBorder="1"/>
    <xf numFmtId="0" fontId="15" fillId="0" borderId="36" xfId="0" applyFont="1" applyFill="1" applyBorder="1" applyAlignment="1">
      <alignment horizontal="center" vertical="center" wrapText="1"/>
    </xf>
    <xf numFmtId="3" fontId="35" fillId="0" borderId="36" xfId="0" applyNumberFormat="1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textRotation="90"/>
    </xf>
    <xf numFmtId="3" fontId="9" fillId="0" borderId="0" xfId="0" applyNumberFormat="1" applyFont="1" applyFill="1" applyBorder="1" applyAlignment="1">
      <alignment horizontal="right" vertical="center"/>
    </xf>
    <xf numFmtId="3" fontId="79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wrapText="1"/>
    </xf>
    <xf numFmtId="0" fontId="28" fillId="0" borderId="48" xfId="0" quotePrefix="1" applyFont="1" applyFill="1" applyBorder="1" applyAlignment="1">
      <alignment horizontal="left"/>
    </xf>
    <xf numFmtId="0" fontId="28" fillId="0" borderId="50" xfId="0" applyFont="1" applyFill="1" applyBorder="1" applyAlignment="1">
      <alignment horizontal="center" vertical="center"/>
    </xf>
    <xf numFmtId="3" fontId="10" fillId="0" borderId="48" xfId="0" applyNumberFormat="1" applyFont="1" applyFill="1" applyBorder="1" applyAlignment="1">
      <alignment horizontal="center" vertical="center"/>
    </xf>
    <xf numFmtId="164" fontId="10" fillId="0" borderId="50" xfId="0" applyNumberFormat="1" applyFont="1" applyFill="1" applyBorder="1" applyAlignment="1">
      <alignment horizontal="center" vertical="center" wrapText="1"/>
    </xf>
    <xf numFmtId="167" fontId="10" fillId="0" borderId="50" xfId="0" applyNumberFormat="1" applyFont="1" applyFill="1" applyBorder="1" applyAlignment="1">
      <alignment horizontal="center" vertical="center" wrapText="1"/>
    </xf>
    <xf numFmtId="164" fontId="10" fillId="0" borderId="49" xfId="0" applyNumberFormat="1" applyFont="1" applyFill="1" applyBorder="1" applyAlignment="1">
      <alignment horizontal="center" vertical="center" wrapText="1"/>
    </xf>
    <xf numFmtId="3" fontId="10" fillId="0" borderId="48" xfId="0" applyNumberFormat="1" applyFont="1" applyFill="1" applyBorder="1" applyAlignment="1">
      <alignment horizontal="center"/>
    </xf>
    <xf numFmtId="164" fontId="10" fillId="0" borderId="50" xfId="0" applyNumberFormat="1" applyFont="1" applyFill="1" applyBorder="1" applyAlignment="1">
      <alignment horizontal="center"/>
    </xf>
    <xf numFmtId="0" fontId="28" fillId="0" borderId="48" xfId="0" quotePrefix="1" applyFont="1" applyBorder="1" applyAlignment="1">
      <alignment horizontal="left"/>
    </xf>
    <xf numFmtId="164" fontId="10" fillId="0" borderId="59" xfId="0" applyNumberFormat="1" applyFont="1" applyBorder="1" applyAlignment="1">
      <alignment horizontal="center"/>
    </xf>
    <xf numFmtId="164" fontId="10" fillId="0" borderId="66" xfId="0" applyNumberFormat="1" applyFont="1" applyBorder="1" applyAlignment="1">
      <alignment horizontal="center"/>
    </xf>
    <xf numFmtId="164" fontId="10" fillId="0" borderId="48" xfId="0" applyNumberFormat="1" applyFont="1" applyBorder="1" applyAlignment="1">
      <alignment horizontal="center"/>
    </xf>
    <xf numFmtId="164" fontId="10" fillId="0" borderId="61" xfId="0" applyNumberFormat="1" applyFont="1" applyBorder="1" applyAlignment="1">
      <alignment horizontal="center"/>
    </xf>
    <xf numFmtId="164" fontId="10" fillId="0" borderId="49" xfId="0" applyNumberFormat="1" applyFont="1" applyBorder="1" applyAlignment="1">
      <alignment horizontal="center"/>
    </xf>
    <xf numFmtId="164" fontId="10" fillId="0" borderId="7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20" xfId="0" applyNumberFormat="1" applyFont="1" applyFill="1" applyBorder="1" applyAlignment="1">
      <alignment horizontal="center"/>
    </xf>
    <xf numFmtId="4" fontId="10" fillId="0" borderId="42" xfId="0" applyNumberFormat="1" applyFont="1" applyFill="1" applyBorder="1"/>
    <xf numFmtId="164" fontId="5" fillId="0" borderId="0" xfId="0" applyNumberFormat="1" applyFont="1" applyBorder="1" applyAlignment="1">
      <alignment wrapText="1"/>
    </xf>
    <xf numFmtId="167" fontId="5" fillId="0" borderId="0" xfId="0" applyNumberFormat="1" applyFont="1" applyBorder="1" applyAlignment="1">
      <alignment wrapText="1"/>
    </xf>
    <xf numFmtId="164" fontId="5" fillId="0" borderId="0" xfId="0" applyNumberFormat="1" applyFont="1" applyFill="1" applyBorder="1" applyAlignment="1"/>
    <xf numFmtId="0" fontId="5" fillId="0" borderId="0" xfId="0" applyNumberFormat="1" applyFont="1" applyBorder="1" applyAlignment="1"/>
    <xf numFmtId="164" fontId="5" fillId="0" borderId="0" xfId="0" applyNumberFormat="1" applyFont="1" applyAlignment="1"/>
    <xf numFmtId="164" fontId="5" fillId="0" borderId="0" xfId="0" applyNumberFormat="1" applyFont="1" applyFill="1" applyBorder="1" applyAlignment="1">
      <alignment vertical="center" wrapText="1"/>
    </xf>
    <xf numFmtId="167" fontId="5" fillId="0" borderId="0" xfId="0" applyNumberFormat="1" applyFont="1" applyFill="1" applyBorder="1" applyAlignment="1">
      <alignment vertical="center" wrapText="1"/>
    </xf>
    <xf numFmtId="0" fontId="39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4" fontId="10" fillId="0" borderId="78" xfId="0" applyNumberFormat="1" applyFont="1" applyBorder="1" applyAlignment="1">
      <alignment horizontal="center"/>
    </xf>
    <xf numFmtId="4" fontId="0" fillId="0" borderId="77" xfId="0" applyNumberFormat="1" applyBorder="1" applyAlignment="1">
      <alignment horizontal="center"/>
    </xf>
    <xf numFmtId="4" fontId="0" fillId="0" borderId="76" xfId="0" applyNumberFormat="1" applyBorder="1" applyAlignment="1">
      <alignment horizontal="center"/>
    </xf>
    <xf numFmtId="4" fontId="10" fillId="0" borderId="74" xfId="0" applyNumberFormat="1" applyFont="1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6" xfId="0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0" fillId="0" borderId="20" xfId="0" applyNumberFormat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8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0" fontId="0" fillId="0" borderId="103" xfId="0" applyBorder="1" applyAlignment="1">
      <alignment horizontal="center"/>
    </xf>
    <xf numFmtId="4" fontId="0" fillId="0" borderId="100" xfId="0" applyNumberFormat="1" applyBorder="1" applyAlignment="1">
      <alignment horizontal="center"/>
    </xf>
    <xf numFmtId="4" fontId="0" fillId="0" borderId="103" xfId="0" applyNumberFormat="1" applyBorder="1" applyAlignment="1">
      <alignment horizontal="center"/>
    </xf>
    <xf numFmtId="4" fontId="10" fillId="0" borderId="96" xfId="0" applyNumberFormat="1" applyFont="1" applyBorder="1" applyAlignment="1">
      <alignment horizontal="center"/>
    </xf>
    <xf numFmtId="0" fontId="0" fillId="0" borderId="100" xfId="0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0" fillId="0" borderId="52" xfId="0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5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4" fontId="0" fillId="0" borderId="2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17" fillId="2" borderId="32" xfId="0" quotePrefix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/>
    <xf numFmtId="4" fontId="0" fillId="0" borderId="3" xfId="0" applyNumberForma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4" fontId="0" fillId="0" borderId="36" xfId="0" applyNumberFormat="1" applyBorder="1" applyAlignment="1">
      <alignment horizontal="center"/>
    </xf>
    <xf numFmtId="0" fontId="6" fillId="2" borderId="32" xfId="0" quotePrefix="1" applyFont="1" applyFill="1" applyBorder="1" applyAlignment="1">
      <alignment horizontal="center" vertical="center"/>
    </xf>
    <xf numFmtId="1" fontId="10" fillId="0" borderId="32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justify"/>
    </xf>
    <xf numFmtId="0" fontId="23" fillId="4" borderId="37" xfId="0" applyFont="1" applyFill="1" applyBorder="1" applyAlignment="1">
      <alignment horizontal="center" vertical="justify"/>
    </xf>
    <xf numFmtId="0" fontId="23" fillId="4" borderId="39" xfId="0" applyFont="1" applyFill="1" applyBorder="1" applyAlignment="1">
      <alignment horizontal="center" vertical="center" wrapText="1"/>
    </xf>
    <xf numFmtId="4" fontId="10" fillId="0" borderId="77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4" fontId="0" fillId="0" borderId="32" xfId="0" applyNumberFormat="1" applyBorder="1" applyAlignment="1">
      <alignment horizontal="center"/>
    </xf>
    <xf numFmtId="4" fontId="0" fillId="0" borderId="111" xfId="0" applyNumberFormat="1" applyBorder="1" applyAlignment="1">
      <alignment horizontal="center"/>
    </xf>
    <xf numFmtId="1" fontId="10" fillId="0" borderId="121" xfId="0" applyNumberFormat="1" applyFont="1" applyBorder="1" applyAlignment="1">
      <alignment horizontal="center"/>
    </xf>
    <xf numFmtId="1" fontId="10" fillId="0" borderId="120" xfId="0" applyNumberFormat="1" applyFont="1" applyBorder="1" applyAlignment="1">
      <alignment horizontal="center"/>
    </xf>
    <xf numFmtId="1" fontId="10" fillId="0" borderId="112" xfId="0" applyNumberFormat="1" applyFont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4" fontId="10" fillId="0" borderId="76" xfId="0" applyNumberFormat="1" applyFont="1" applyBorder="1" applyAlignment="1">
      <alignment horizontal="center"/>
    </xf>
    <xf numFmtId="1" fontId="10" fillId="0" borderId="38" xfId="0" applyNumberFormat="1" applyFont="1" applyFill="1" applyBorder="1" applyAlignment="1">
      <alignment horizontal="center"/>
    </xf>
    <xf numFmtId="1" fontId="10" fillId="0" borderId="45" xfId="0" applyNumberFormat="1" applyFont="1" applyFill="1" applyBorder="1" applyAlignment="1">
      <alignment horizontal="center"/>
    </xf>
    <xf numFmtId="1" fontId="10" fillId="0" borderId="37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11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0" fontId="5" fillId="4" borderId="43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4" fillId="2" borderId="38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/>
    <xf numFmtId="0" fontId="8" fillId="0" borderId="37" xfId="0" applyFont="1" applyBorder="1" applyAlignment="1"/>
    <xf numFmtId="0" fontId="25" fillId="3" borderId="43" xfId="0" applyFont="1" applyFill="1" applyBorder="1" applyAlignment="1">
      <alignment horizontal="center"/>
    </xf>
    <xf numFmtId="0" fontId="25" fillId="3" borderId="65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6" fillId="4" borderId="43" xfId="0" applyFont="1" applyFill="1" applyBorder="1" applyAlignment="1">
      <alignment horizontal="center" vertical="center" wrapText="1"/>
    </xf>
    <xf numFmtId="0" fontId="12" fillId="0" borderId="43" xfId="0" applyFont="1" applyBorder="1" applyAlignment="1">
      <alignment horizontal="center" wrapText="1"/>
    </xf>
    <xf numFmtId="0" fontId="5" fillId="0" borderId="43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5" fillId="0" borderId="106" xfId="0" applyFont="1" applyFill="1" applyBorder="1" applyAlignment="1">
      <alignment horizontal="center" vertical="center" wrapText="1"/>
    </xf>
    <xf numFmtId="0" fontId="25" fillId="0" borderId="125" xfId="0" applyFont="1" applyFill="1" applyBorder="1" applyAlignment="1">
      <alignment horizontal="center" vertical="center" wrapText="1"/>
    </xf>
    <xf numFmtId="4" fontId="10" fillId="0" borderId="78" xfId="0" applyNumberFormat="1" applyFont="1" applyFill="1" applyBorder="1" applyAlignment="1">
      <alignment horizontal="center"/>
    </xf>
    <xf numFmtId="4" fontId="10" fillId="0" borderId="77" xfId="0" applyNumberFormat="1" applyFont="1" applyFill="1" applyBorder="1" applyAlignment="1">
      <alignment horizontal="center"/>
    </xf>
    <xf numFmtId="2" fontId="10" fillId="0" borderId="78" xfId="0" applyNumberFormat="1" applyFont="1" applyBorder="1" applyAlignment="1">
      <alignment horizontal="center"/>
    </xf>
    <xf numFmtId="2" fontId="10" fillId="0" borderId="76" xfId="0" applyNumberFormat="1" applyFont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2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4" fontId="10" fillId="0" borderId="36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0" fillId="0" borderId="3" xfId="0" applyBorder="1" applyAlignment="1"/>
    <xf numFmtId="4" fontId="10" fillId="0" borderId="1" xfId="0" applyNumberFormat="1" applyFont="1" applyFill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0" fillId="0" borderId="52" xfId="0" applyNumberFormat="1" applyBorder="1" applyAlignment="1"/>
    <xf numFmtId="0" fontId="0" fillId="0" borderId="11" xfId="0" applyBorder="1" applyAlignment="1"/>
    <xf numFmtId="2" fontId="0" fillId="0" borderId="13" xfId="0" applyNumberFormat="1" applyBorder="1" applyAlignment="1"/>
    <xf numFmtId="0" fontId="0" fillId="0" borderId="13" xfId="0" applyBorder="1" applyAlignment="1"/>
    <xf numFmtId="0" fontId="0" fillId="0" borderId="0" xfId="0" applyBorder="1" applyAlignment="1"/>
    <xf numFmtId="0" fontId="0" fillId="0" borderId="111" xfId="0" applyBorder="1" applyAlignment="1"/>
    <xf numFmtId="0" fontId="0" fillId="0" borderId="8" xfId="0" applyBorder="1" applyAlignment="1"/>
    <xf numFmtId="2" fontId="10" fillId="0" borderId="111" xfId="0" applyNumberFormat="1" applyFont="1" applyBorder="1" applyAlignment="1">
      <alignment horizontal="center"/>
    </xf>
    <xf numFmtId="2" fontId="0" fillId="0" borderId="18" xfId="0" applyNumberFormat="1" applyBorder="1" applyAlignment="1"/>
    <xf numFmtId="0" fontId="0" fillId="0" borderId="52" xfId="0" applyBorder="1" applyAlignment="1"/>
    <xf numFmtId="0" fontId="0" fillId="0" borderId="2" xfId="0" applyBorder="1" applyAlignment="1"/>
    <xf numFmtId="0" fontId="0" fillId="0" borderId="18" xfId="0" applyBorder="1" applyAlignment="1"/>
    <xf numFmtId="0" fontId="12" fillId="3" borderId="28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65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31" xfId="0" applyBorder="1" applyAlignment="1"/>
    <xf numFmtId="0" fontId="0" fillId="0" borderId="5" xfId="0" applyBorder="1" applyAlignment="1"/>
    <xf numFmtId="0" fontId="17" fillId="2" borderId="32" xfId="0" applyFont="1" applyFill="1" applyBorder="1" applyAlignment="1">
      <alignment horizontal="center" vertical="center"/>
    </xf>
    <xf numFmtId="4" fontId="0" fillId="0" borderId="74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15" fillId="3" borderId="66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23" fillId="4" borderId="68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0" fontId="0" fillId="0" borderId="57" xfId="0" applyBorder="1" applyAlignment="1">
      <alignment horizontal="center"/>
    </xf>
    <xf numFmtId="0" fontId="15" fillId="3" borderId="68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23" fillId="4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23" fillId="4" borderId="42" xfId="0" applyFont="1" applyFill="1" applyBorder="1" applyAlignment="1">
      <alignment horizontal="center" vertical="justify"/>
    </xf>
    <xf numFmtId="0" fontId="0" fillId="0" borderId="42" xfId="0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4" fontId="9" fillId="0" borderId="32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3" fillId="4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center"/>
    </xf>
    <xf numFmtId="0" fontId="19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/>
    </xf>
    <xf numFmtId="4" fontId="10" fillId="0" borderId="36" xfId="0" quotePrefix="1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9" fillId="0" borderId="45" xfId="0" applyFont="1" applyBorder="1" applyAlignment="1"/>
    <xf numFmtId="0" fontId="9" fillId="0" borderId="37" xfId="0" applyFont="1" applyBorder="1" applyAlignment="1"/>
    <xf numFmtId="0" fontId="5" fillId="0" borderId="65" xfId="0" applyFont="1" applyBorder="1" applyAlignment="1">
      <alignment horizontal="center" wrapText="1"/>
    </xf>
    <xf numFmtId="0" fontId="6" fillId="4" borderId="28" xfId="0" applyFont="1" applyFill="1" applyBorder="1" applyAlignment="1">
      <alignment horizontal="center" vertical="center" wrapText="1"/>
    </xf>
    <xf numFmtId="0" fontId="12" fillId="0" borderId="65" xfId="0" applyFont="1" applyBorder="1" applyAlignment="1">
      <alignment horizontal="center" wrapText="1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 wrapText="1"/>
    </xf>
    <xf numFmtId="0" fontId="23" fillId="4" borderId="65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0" fontId="0" fillId="0" borderId="74" xfId="0" applyBorder="1" applyAlignment="1"/>
    <xf numFmtId="4" fontId="13" fillId="0" borderId="76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0" fontId="0" fillId="0" borderId="112" xfId="0" applyBorder="1" applyAlignment="1"/>
    <xf numFmtId="4" fontId="13" fillId="0" borderId="13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3" fillId="0" borderId="114" xfId="0" applyNumberFormat="1" applyFont="1" applyBorder="1" applyAlignment="1">
      <alignment horizontal="center"/>
    </xf>
    <xf numFmtId="0" fontId="0" fillId="0" borderId="112" xfId="0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9" xfId="0" applyNumberFormat="1" applyFont="1" applyFill="1" applyBorder="1" applyAlignment="1">
      <alignment horizontal="center"/>
    </xf>
    <xf numFmtId="0" fontId="0" fillId="0" borderId="121" xfId="0" applyBorder="1" applyAlignment="1"/>
    <xf numFmtId="4" fontId="10" fillId="0" borderId="119" xfId="0" applyNumberFormat="1" applyFont="1" applyBorder="1" applyAlignment="1">
      <alignment horizontal="center"/>
    </xf>
    <xf numFmtId="0" fontId="0" fillId="0" borderId="121" xfId="0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0" fontId="12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0" fillId="0" borderId="120" xfId="0" applyBorder="1" applyAlignment="1"/>
    <xf numFmtId="0" fontId="17" fillId="2" borderId="20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4" fontId="10" fillId="0" borderId="120" xfId="0" applyNumberFormat="1" applyFont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4" fontId="10" fillId="0" borderId="74" xfId="0" applyNumberFormat="1" applyFont="1" applyFill="1" applyBorder="1" applyAlignment="1">
      <alignment horizontal="center"/>
    </xf>
    <xf numFmtId="4" fontId="10" fillId="0" borderId="112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121" xfId="0" applyNumberFormat="1" applyFont="1" applyFill="1" applyBorder="1" applyAlignment="1">
      <alignment horizontal="center"/>
    </xf>
    <xf numFmtId="4" fontId="10" fillId="0" borderId="120" xfId="0" applyNumberFormat="1" applyFont="1" applyFill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65" xfId="0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65" xfId="0" applyFont="1" applyFill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23" fillId="4" borderId="54" xfId="0" applyNumberFormat="1" applyFont="1" applyFill="1" applyBorder="1" applyAlignment="1">
      <alignment horizontal="center" vertical="center" wrapText="1"/>
    </xf>
    <xf numFmtId="0" fontId="76" fillId="3" borderId="48" xfId="0" applyFont="1" applyFill="1" applyBorder="1" applyAlignment="1">
      <alignment horizontal="center" vertical="center"/>
    </xf>
    <xf numFmtId="0" fontId="76" fillId="3" borderId="49" xfId="0" applyFont="1" applyFill="1" applyBorder="1" applyAlignment="1">
      <alignment horizontal="center" vertical="center"/>
    </xf>
    <xf numFmtId="0" fontId="76" fillId="3" borderId="50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left" vertical="justify" wrapText="1"/>
    </xf>
    <xf numFmtId="0" fontId="4" fillId="0" borderId="0" xfId="0" applyFont="1" applyBorder="1" applyAlignment="1">
      <alignment horizontal="left" vertical="justify" wrapText="1"/>
    </xf>
    <xf numFmtId="0" fontId="25" fillId="2" borderId="38" xfId="0" applyFont="1" applyFill="1" applyBorder="1" applyAlignment="1">
      <alignment vertical="center"/>
    </xf>
    <xf numFmtId="0" fontId="4" fillId="0" borderId="123" xfId="0" applyFont="1" applyBorder="1" applyAlignment="1"/>
    <xf numFmtId="0" fontId="4" fillId="0" borderId="108" xfId="0" applyFont="1" applyBorder="1" applyAlignment="1"/>
    <xf numFmtId="0" fontId="26" fillId="3" borderId="48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50" xfId="0" applyFont="1" applyFill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12" fillId="0" borderId="48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6" fillId="2" borderId="119" xfId="0" applyFont="1" applyFill="1" applyBorder="1" applyAlignment="1">
      <alignment horizontal="center" vertical="center"/>
    </xf>
    <xf numFmtId="0" fontId="6" fillId="2" borderId="121" xfId="0" applyFont="1" applyFill="1" applyBorder="1" applyAlignment="1">
      <alignment horizontal="center" vertical="center"/>
    </xf>
    <xf numFmtId="0" fontId="6" fillId="2" borderId="120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0" fillId="0" borderId="0" xfId="0" applyFill="1" applyAlignment="1"/>
    <xf numFmtId="0" fontId="10" fillId="0" borderId="0" xfId="0" applyFont="1" applyFill="1" applyBorder="1" applyAlignment="1"/>
    <xf numFmtId="0" fontId="0" fillId="0" borderId="0" xfId="0" applyFill="1" applyBorder="1" applyAlignment="1"/>
    <xf numFmtId="0" fontId="12" fillId="0" borderId="23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0" fillId="0" borderId="43" xfId="0" applyFont="1" applyBorder="1" applyAlignment="1">
      <alignment wrapText="1"/>
    </xf>
    <xf numFmtId="0" fontId="0" fillId="0" borderId="43" xfId="0" applyBorder="1" applyAlignment="1">
      <alignment wrapText="1"/>
    </xf>
    <xf numFmtId="0" fontId="15" fillId="4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49" xfId="0" applyBorder="1" applyAlignment="1"/>
    <xf numFmtId="0" fontId="0" fillId="0" borderId="50" xfId="0" applyBorder="1" applyAlignment="1"/>
    <xf numFmtId="0" fontId="15" fillId="4" borderId="28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5" xfId="0" applyBorder="1" applyAlignment="1">
      <alignment horizontal="center"/>
    </xf>
    <xf numFmtId="0" fontId="15" fillId="0" borderId="28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wrapText="1"/>
    </xf>
    <xf numFmtId="0" fontId="5" fillId="0" borderId="0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12" fillId="4" borderId="41" xfId="0" applyFont="1" applyFill="1" applyBorder="1" applyAlignment="1">
      <alignment horizontal="center" vertical="center"/>
    </xf>
    <xf numFmtId="0" fontId="12" fillId="0" borderId="34" xfId="0" applyFont="1" applyBorder="1" applyAlignment="1"/>
    <xf numFmtId="17" fontId="17" fillId="2" borderId="63" xfId="0" quotePrefix="1" applyNumberFormat="1" applyFont="1" applyFill="1" applyBorder="1" applyAlignment="1">
      <alignment horizontal="center" vertical="center" textRotation="180"/>
    </xf>
    <xf numFmtId="17" fontId="17" fillId="2" borderId="14" xfId="0" applyNumberFormat="1" applyFont="1" applyFill="1" applyBorder="1" applyAlignment="1">
      <alignment horizontal="center" vertical="center" textRotation="180"/>
    </xf>
    <xf numFmtId="0" fontId="9" fillId="0" borderId="14" xfId="0" applyFont="1" applyBorder="1" applyAlignment="1">
      <alignment horizontal="center" vertical="center" textRotation="180"/>
    </xf>
    <xf numFmtId="0" fontId="9" fillId="0" borderId="33" xfId="0" applyFont="1" applyBorder="1" applyAlignment="1">
      <alignment horizontal="center" vertical="center" textRotation="180"/>
    </xf>
    <xf numFmtId="3" fontId="5" fillId="2" borderId="55" xfId="0" applyNumberFormat="1" applyFont="1" applyFill="1" applyBorder="1" applyAlignment="1">
      <alignment horizontal="center"/>
    </xf>
    <xf numFmtId="3" fontId="5" fillId="2" borderId="52" xfId="0" applyNumberFormat="1" applyFont="1" applyFill="1" applyBorder="1" applyAlignment="1">
      <alignment horizontal="center"/>
    </xf>
    <xf numFmtId="0" fontId="12" fillId="4" borderId="36" xfId="0" applyFont="1" applyFill="1" applyBorder="1" applyAlignment="1">
      <alignment horizontal="center" vertical="center" wrapText="1"/>
    </xf>
    <xf numFmtId="17" fontId="12" fillId="4" borderId="36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0" fillId="0" borderId="4" xfId="0" applyBorder="1" applyAlignment="1"/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0" borderId="35" xfId="0" applyFont="1" applyBorder="1" applyAlignment="1"/>
    <xf numFmtId="17" fontId="17" fillId="2" borderId="14" xfId="0" quotePrefix="1" applyNumberFormat="1" applyFont="1" applyFill="1" applyBorder="1" applyAlignment="1">
      <alignment horizontal="center" vertical="center" textRotation="180"/>
    </xf>
    <xf numFmtId="49" fontId="17" fillId="2" borderId="63" xfId="0" quotePrefix="1" applyNumberFormat="1" applyFont="1" applyFill="1" applyBorder="1" applyAlignment="1">
      <alignment horizontal="center" vertical="center" textRotation="180"/>
    </xf>
    <xf numFmtId="49" fontId="17" fillId="2" borderId="14" xfId="0" applyNumberFormat="1" applyFont="1" applyFill="1" applyBorder="1" applyAlignment="1">
      <alignment horizontal="center" vertical="center" textRotation="180"/>
    </xf>
    <xf numFmtId="49" fontId="9" fillId="0" borderId="14" xfId="0" applyNumberFormat="1" applyFont="1" applyBorder="1" applyAlignment="1">
      <alignment horizontal="center" vertical="center" textRotation="180"/>
    </xf>
    <xf numFmtId="49" fontId="9" fillId="0" borderId="33" xfId="0" applyNumberFormat="1" applyFont="1" applyBorder="1" applyAlignment="1">
      <alignment horizontal="center" vertical="center" textRotation="180"/>
    </xf>
    <xf numFmtId="0" fontId="12" fillId="4" borderId="52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0" fontId="26" fillId="4" borderId="48" xfId="0" applyFont="1" applyFill="1" applyBorder="1" applyAlignment="1">
      <alignment horizontal="center" vertical="center"/>
    </xf>
    <xf numFmtId="0" fontId="13" fillId="0" borderId="49" xfId="0" applyFont="1" applyBorder="1" applyAlignment="1"/>
    <xf numFmtId="0" fontId="26" fillId="4" borderId="48" xfId="0" applyFont="1" applyFill="1" applyBorder="1" applyAlignment="1">
      <alignment horizontal="center" vertical="center" wrapText="1"/>
    </xf>
    <xf numFmtId="0" fontId="26" fillId="4" borderId="50" xfId="0" applyFont="1" applyFill="1" applyBorder="1" applyAlignment="1">
      <alignment horizontal="center" vertical="center"/>
    </xf>
    <xf numFmtId="0" fontId="26" fillId="3" borderId="68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0" fillId="2" borderId="50" xfId="0" applyFill="1" applyBorder="1" applyAlignment="1"/>
    <xf numFmtId="0" fontId="6" fillId="2" borderId="38" xfId="0" applyFont="1" applyFill="1" applyBorder="1" applyAlignment="1">
      <alignment vertical="center"/>
    </xf>
    <xf numFmtId="0" fontId="0" fillId="0" borderId="45" xfId="0" applyBorder="1" applyAlignment="1"/>
    <xf numFmtId="0" fontId="0" fillId="0" borderId="37" xfId="0" applyBorder="1" applyAlignment="1"/>
    <xf numFmtId="0" fontId="13" fillId="3" borderId="49" xfId="0" applyFont="1" applyFill="1" applyBorder="1" applyAlignment="1"/>
    <xf numFmtId="0" fontId="15" fillId="4" borderId="49" xfId="0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/>
    </xf>
    <xf numFmtId="0" fontId="19" fillId="4" borderId="2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5" fillId="3" borderId="48" xfId="9" applyFont="1" applyFill="1" applyBorder="1" applyAlignment="1">
      <alignment horizontal="center" vertical="center"/>
    </xf>
    <xf numFmtId="0" fontId="16" fillId="0" borderId="49" xfId="9" applyFont="1" applyBorder="1" applyAlignment="1">
      <alignment horizontal="center" vertical="center"/>
    </xf>
    <xf numFmtId="0" fontId="16" fillId="0" borderId="50" xfId="9" applyFont="1" applyBorder="1" applyAlignment="1">
      <alignment horizontal="center" vertical="center"/>
    </xf>
    <xf numFmtId="4" fontId="10" fillId="0" borderId="32" xfId="9" quotePrefix="1" applyNumberFormat="1" applyFont="1" applyFill="1" applyBorder="1" applyAlignment="1">
      <alignment horizontal="center"/>
    </xf>
    <xf numFmtId="4" fontId="10" fillId="0" borderId="18" xfId="9" quotePrefix="1" applyNumberFormat="1" applyFont="1" applyFill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4" fontId="10" fillId="0" borderId="8" xfId="9" quotePrefix="1" applyNumberFormat="1" applyFont="1" applyFill="1" applyBorder="1" applyAlignment="1">
      <alignment horizontal="center"/>
    </xf>
    <xf numFmtId="4" fontId="10" fillId="0" borderId="9" xfId="9" quotePrefix="1" applyNumberFormat="1" applyFont="1" applyFill="1" applyBorder="1" applyAlignment="1">
      <alignment horizontal="center"/>
    </xf>
    <xf numFmtId="4" fontId="10" fillId="0" borderId="0" xfId="9" quotePrefix="1" applyNumberFormat="1" applyFont="1" applyFill="1" applyBorder="1" applyAlignment="1">
      <alignment horizontal="center"/>
    </xf>
    <xf numFmtId="4" fontId="10" fillId="0" borderId="15" xfId="9" quotePrefix="1" applyNumberFormat="1" applyFont="1" applyFill="1" applyBorder="1" applyAlignment="1">
      <alignment horizontal="center"/>
    </xf>
    <xf numFmtId="4" fontId="31" fillId="0" borderId="112" xfId="9" applyNumberFormat="1" applyFont="1" applyFill="1" applyBorder="1" applyAlignment="1">
      <alignment horizontal="center"/>
    </xf>
    <xf numFmtId="4" fontId="10" fillId="0" borderId="113" xfId="9" quotePrefix="1" applyNumberFormat="1" applyFont="1" applyFill="1" applyBorder="1" applyAlignment="1">
      <alignment horizontal="center"/>
    </xf>
    <xf numFmtId="4" fontId="10" fillId="0" borderId="114" xfId="9" quotePrefix="1" applyNumberFormat="1" applyFont="1" applyFill="1" applyBorder="1" applyAlignment="1">
      <alignment horizontal="center"/>
    </xf>
    <xf numFmtId="4" fontId="10" fillId="0" borderId="112" xfId="9" quotePrefix="1" applyNumberFormat="1" applyFont="1" applyFill="1" applyBorder="1" applyAlignment="1">
      <alignment horizontal="center"/>
    </xf>
    <xf numFmtId="4" fontId="31" fillId="0" borderId="20" xfId="9" applyNumberFormat="1" applyFont="1" applyFill="1" applyBorder="1" applyAlignment="1">
      <alignment horizontal="center"/>
    </xf>
    <xf numFmtId="4" fontId="10" fillId="0" borderId="1" xfId="9" quotePrefix="1" applyNumberFormat="1" applyFont="1" applyFill="1" applyBorder="1" applyAlignment="1">
      <alignment horizontal="center"/>
    </xf>
    <xf numFmtId="4" fontId="10" fillId="0" borderId="52" xfId="9" quotePrefix="1" applyNumberFormat="1" applyFont="1" applyFill="1" applyBorder="1" applyAlignment="1">
      <alignment horizontal="center"/>
    </xf>
    <xf numFmtId="4" fontId="10" fillId="0" borderId="13" xfId="9" quotePrefix="1" applyNumberFormat="1" applyFont="1" applyFill="1" applyBorder="1" applyAlignment="1">
      <alignment horizontal="center"/>
    </xf>
    <xf numFmtId="4" fontId="10" fillId="0" borderId="11" xfId="9" quotePrefix="1" applyNumberFormat="1" applyFont="1" applyFill="1" applyBorder="1" applyAlignment="1">
      <alignment horizontal="center"/>
    </xf>
    <xf numFmtId="0" fontId="7" fillId="0" borderId="0" xfId="9" applyFont="1" applyAlignment="1">
      <alignment wrapText="1"/>
    </xf>
    <xf numFmtId="0" fontId="5" fillId="0" borderId="0" xfId="9" applyFont="1" applyAlignment="1">
      <alignment wrapText="1"/>
    </xf>
    <xf numFmtId="0" fontId="6" fillId="8" borderId="48" xfId="9" applyFont="1" applyFill="1" applyBorder="1" applyAlignment="1">
      <alignment horizontal="center" vertical="center"/>
    </xf>
    <xf numFmtId="0" fontId="6" fillId="0" borderId="50" xfId="9" applyFont="1" applyBorder="1" applyAlignment="1">
      <alignment horizontal="center" vertical="center"/>
    </xf>
    <xf numFmtId="0" fontId="25" fillId="3" borderId="48" xfId="9" applyFont="1" applyFill="1" applyBorder="1" applyAlignment="1">
      <alignment horizontal="center" vertical="center" wrapText="1"/>
    </xf>
    <xf numFmtId="0" fontId="16" fillId="0" borderId="49" xfId="9" applyFont="1" applyBorder="1" applyAlignment="1"/>
    <xf numFmtId="0" fontId="16" fillId="0" borderId="50" xfId="9" applyFont="1" applyBorder="1" applyAlignment="1"/>
    <xf numFmtId="0" fontId="25" fillId="2" borderId="28" xfId="9" applyFont="1" applyFill="1" applyBorder="1" applyAlignment="1">
      <alignment horizontal="center" vertical="center"/>
    </xf>
    <xf numFmtId="0" fontId="30" fillId="0" borderId="43" xfId="9" applyBorder="1" applyAlignment="1">
      <alignment horizontal="center" vertical="center"/>
    </xf>
    <xf numFmtId="0" fontId="30" fillId="0" borderId="65" xfId="9" applyBorder="1" applyAlignment="1">
      <alignment horizontal="center" vertical="center"/>
    </xf>
    <xf numFmtId="4" fontId="10" fillId="0" borderId="34" xfId="9" quotePrefix="1" applyNumberFormat="1" applyFont="1" applyFill="1" applyBorder="1" applyAlignment="1">
      <alignment horizontal="center"/>
    </xf>
    <xf numFmtId="4" fontId="10" fillId="0" borderId="35" xfId="9" quotePrefix="1" applyNumberFormat="1" applyFont="1" applyFill="1" applyBorder="1" applyAlignment="1">
      <alignment horizontal="center"/>
    </xf>
    <xf numFmtId="0" fontId="25" fillId="2" borderId="23" xfId="9" applyFont="1" applyFill="1" applyBorder="1" applyAlignment="1">
      <alignment horizontal="center" vertical="center"/>
    </xf>
    <xf numFmtId="0" fontId="30" fillId="0" borderId="34" xfId="9" applyBorder="1" applyAlignment="1"/>
    <xf numFmtId="0" fontId="30" fillId="0" borderId="35" xfId="9" applyBorder="1" applyAlignment="1"/>
    <xf numFmtId="0" fontId="30" fillId="0" borderId="43" xfId="9" applyBorder="1" applyAlignment="1"/>
    <xf numFmtId="0" fontId="30" fillId="0" borderId="65" xfId="9" applyBorder="1" applyAlignment="1"/>
    <xf numFmtId="4" fontId="10" fillId="0" borderId="41" xfId="9" quotePrefix="1" applyNumberFormat="1" applyFont="1" applyFill="1" applyBorder="1" applyAlignment="1">
      <alignment horizontal="center"/>
    </xf>
    <xf numFmtId="4" fontId="10" fillId="0" borderId="23" xfId="9" quotePrefix="1" applyNumberFormat="1" applyFont="1" applyFill="1" applyBorder="1" applyAlignment="1">
      <alignment horizontal="center"/>
    </xf>
    <xf numFmtId="4" fontId="31" fillId="0" borderId="34" xfId="9" applyNumberFormat="1" applyFont="1" applyFill="1" applyBorder="1" applyAlignment="1">
      <alignment horizontal="center"/>
    </xf>
    <xf numFmtId="0" fontId="25" fillId="3" borderId="28" xfId="9" applyFont="1" applyFill="1" applyBorder="1" applyAlignment="1">
      <alignment horizontal="center" vertical="center" wrapText="1"/>
    </xf>
    <xf numFmtId="0" fontId="16" fillId="0" borderId="43" xfId="9" applyFont="1" applyBorder="1" applyAlignment="1"/>
    <xf numFmtId="0" fontId="16" fillId="0" borderId="65" xfId="9" applyFont="1" applyBorder="1" applyAlignment="1"/>
    <xf numFmtId="0" fontId="16" fillId="0" borderId="43" xfId="9" applyFont="1" applyBorder="1" applyAlignment="1">
      <alignment horizontal="center" vertical="center"/>
    </xf>
    <xf numFmtId="0" fontId="16" fillId="0" borderId="65" xfId="9" applyFont="1" applyBorder="1" applyAlignment="1">
      <alignment horizontal="center" vertical="center"/>
    </xf>
    <xf numFmtId="0" fontId="25" fillId="3" borderId="43" xfId="9" applyFont="1" applyFill="1" applyBorder="1" applyAlignment="1">
      <alignment horizontal="center" vertical="center" wrapText="1"/>
    </xf>
    <xf numFmtId="4" fontId="10" fillId="0" borderId="2" xfId="9" quotePrefix="1" applyNumberFormat="1" applyFont="1" applyFill="1" applyBorder="1" applyAlignment="1">
      <alignment horizontal="center"/>
    </xf>
    <xf numFmtId="4" fontId="10" fillId="0" borderId="3" xfId="9" quotePrefix="1" applyNumberFormat="1" applyFont="1" applyFill="1" applyBorder="1" applyAlignment="1">
      <alignment horizontal="center"/>
    </xf>
    <xf numFmtId="0" fontId="17" fillId="8" borderId="48" xfId="9" applyFont="1" applyFill="1" applyBorder="1" applyAlignment="1">
      <alignment horizontal="center" vertical="center"/>
    </xf>
    <xf numFmtId="0" fontId="17" fillId="0" borderId="50" xfId="9" applyFont="1" applyBorder="1" applyAlignment="1">
      <alignment horizontal="center" vertical="center"/>
    </xf>
    <xf numFmtId="4" fontId="10" fillId="0" borderId="26" xfId="9" quotePrefix="1" applyNumberFormat="1" applyFont="1" applyFill="1" applyBorder="1" applyAlignment="1">
      <alignment horizontal="center"/>
    </xf>
    <xf numFmtId="4" fontId="10" fillId="0" borderId="36" xfId="9" quotePrefix="1" applyNumberFormat="1" applyFont="1" applyFill="1" applyBorder="1" applyAlignment="1">
      <alignment horizontal="center"/>
    </xf>
    <xf numFmtId="4" fontId="10" fillId="0" borderId="118" xfId="9" quotePrefix="1" applyNumberFormat="1" applyFont="1" applyFill="1" applyBorder="1" applyAlignment="1">
      <alignment horizontal="center"/>
    </xf>
    <xf numFmtId="4" fontId="31" fillId="0" borderId="131" xfId="9" applyNumberFormat="1" applyFont="1" applyFill="1" applyBorder="1" applyAlignment="1">
      <alignment horizontal="center"/>
    </xf>
    <xf numFmtId="4" fontId="10" fillId="0" borderId="134" xfId="9" quotePrefix="1" applyNumberFormat="1" applyFont="1" applyFill="1" applyBorder="1" applyAlignment="1">
      <alignment horizontal="center"/>
    </xf>
    <xf numFmtId="4" fontId="10" fillId="0" borderId="133" xfId="9" quotePrefix="1" applyNumberFormat="1" applyFont="1" applyFill="1" applyBorder="1" applyAlignment="1">
      <alignment horizontal="center"/>
    </xf>
    <xf numFmtId="4" fontId="31" fillId="0" borderId="0" xfId="9" applyNumberFormat="1" applyFont="1" applyFill="1" applyBorder="1" applyAlignment="1">
      <alignment horizontal="center"/>
    </xf>
    <xf numFmtId="0" fontId="25" fillId="2" borderId="43" xfId="9" applyFont="1" applyFill="1" applyBorder="1" applyAlignment="1">
      <alignment horizontal="center" vertical="center"/>
    </xf>
    <xf numFmtId="0" fontId="25" fillId="2" borderId="65" xfId="9" applyFont="1" applyFill="1" applyBorder="1" applyAlignment="1">
      <alignment horizontal="center" vertical="center"/>
    </xf>
    <xf numFmtId="0" fontId="25" fillId="2" borderId="34" xfId="9" applyFont="1" applyFill="1" applyBorder="1" applyAlignment="1">
      <alignment horizontal="center" vertical="center"/>
    </xf>
    <xf numFmtId="0" fontId="25" fillId="2" borderId="35" xfId="9" applyFont="1" applyFill="1" applyBorder="1" applyAlignment="1">
      <alignment horizontal="center" vertical="center"/>
    </xf>
    <xf numFmtId="0" fontId="7" fillId="0" borderId="36" xfId="9" applyFont="1" applyBorder="1" applyAlignment="1">
      <alignment wrapText="1"/>
    </xf>
    <xf numFmtId="0" fontId="30" fillId="0" borderId="0" xfId="9" applyBorder="1" applyAlignment="1">
      <alignment wrapText="1"/>
    </xf>
    <xf numFmtId="0" fontId="30" fillId="0" borderId="11" xfId="9" applyBorder="1" applyAlignment="1">
      <alignment wrapText="1"/>
    </xf>
    <xf numFmtId="4" fontId="10" fillId="0" borderId="55" xfId="9" quotePrefix="1" applyNumberFormat="1" applyFont="1" applyFill="1" applyBorder="1" applyAlignment="1">
      <alignment horizontal="center"/>
    </xf>
    <xf numFmtId="0" fontId="25" fillId="0" borderId="0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0" fillId="4" borderId="30" xfId="9" applyFont="1" applyFill="1" applyBorder="1" applyAlignment="1">
      <alignment horizontal="center" vertical="center" wrapText="1"/>
    </xf>
    <xf numFmtId="0" fontId="30" fillId="0" borderId="45" xfId="9" applyBorder="1" applyAlignment="1">
      <alignment horizontal="center" vertical="center" wrapText="1"/>
    </xf>
    <xf numFmtId="0" fontId="10" fillId="4" borderId="45" xfId="9" applyFont="1" applyFill="1" applyBorder="1" applyAlignment="1">
      <alignment horizontal="center" vertical="center" wrapText="1"/>
    </xf>
    <xf numFmtId="0" fontId="10" fillId="4" borderId="38" xfId="9" applyFont="1" applyFill="1" applyBorder="1" applyAlignment="1">
      <alignment horizontal="center" vertical="center" wrapText="1"/>
    </xf>
    <xf numFmtId="0" fontId="30" fillId="0" borderId="39" xfId="9" applyBorder="1" applyAlignment="1">
      <alignment horizontal="center" vertical="center" wrapText="1"/>
    </xf>
    <xf numFmtId="0" fontId="25" fillId="3" borderId="49" xfId="9" applyFont="1" applyFill="1" applyBorder="1" applyAlignment="1">
      <alignment horizontal="center" vertical="center" wrapText="1"/>
    </xf>
    <xf numFmtId="0" fontId="6" fillId="2" borderId="38" xfId="9" applyFont="1" applyFill="1" applyBorder="1" applyAlignment="1">
      <alignment horizontal="center" vertical="center"/>
    </xf>
    <xf numFmtId="0" fontId="30" fillId="0" borderId="45" xfId="9" applyBorder="1" applyAlignment="1"/>
    <xf numFmtId="0" fontId="30" fillId="0" borderId="37" xfId="9" applyBorder="1" applyAlignment="1"/>
    <xf numFmtId="0" fontId="7" fillId="0" borderId="1" xfId="9" applyFont="1" applyBorder="1" applyAlignment="1">
      <alignment wrapText="1"/>
    </xf>
    <xf numFmtId="0" fontId="30" fillId="0" borderId="2" xfId="9" applyBorder="1" applyAlignment="1">
      <alignment wrapText="1"/>
    </xf>
    <xf numFmtId="0" fontId="30" fillId="0" borderId="3" xfId="9" applyBorder="1" applyAlignment="1">
      <alignment wrapText="1"/>
    </xf>
    <xf numFmtId="0" fontId="7" fillId="0" borderId="32" xfId="9" applyFont="1" applyBorder="1" applyAlignment="1">
      <alignment wrapText="1"/>
    </xf>
    <xf numFmtId="0" fontId="30" fillId="0" borderId="20" xfId="9" applyBorder="1" applyAlignment="1">
      <alignment wrapText="1"/>
    </xf>
    <xf numFmtId="0" fontId="30" fillId="0" borderId="8" xfId="9" applyBorder="1" applyAlignment="1">
      <alignment wrapText="1"/>
    </xf>
    <xf numFmtId="4" fontId="10" fillId="0" borderId="130" xfId="9" quotePrefix="1" applyNumberFormat="1" applyFont="1" applyFill="1" applyBorder="1" applyAlignment="1">
      <alignment horizontal="center"/>
    </xf>
    <xf numFmtId="4" fontId="10" fillId="0" borderId="131" xfId="9" quotePrefix="1" applyNumberFormat="1" applyFont="1" applyFill="1" applyBorder="1" applyAlignment="1">
      <alignment horizontal="center"/>
    </xf>
    <xf numFmtId="4" fontId="31" fillId="0" borderId="8" xfId="9" applyNumberFormat="1" applyFont="1" applyFill="1" applyBorder="1" applyAlignment="1">
      <alignment horizontal="center"/>
    </xf>
    <xf numFmtId="0" fontId="6" fillId="2" borderId="23" xfId="9" applyFont="1" applyFill="1" applyBorder="1" applyAlignment="1">
      <alignment horizontal="center" vertical="center"/>
    </xf>
    <xf numFmtId="0" fontId="6" fillId="2" borderId="28" xfId="9" applyFont="1" applyFill="1" applyBorder="1" applyAlignment="1">
      <alignment horizontal="center" vertical="center"/>
    </xf>
    <xf numFmtId="0" fontId="5" fillId="0" borderId="43" xfId="0" applyFont="1" applyBorder="1" applyAlignment="1"/>
    <xf numFmtId="0" fontId="5" fillId="0" borderId="65" xfId="0" applyFont="1" applyBorder="1" applyAlignment="1"/>
    <xf numFmtId="0" fontId="19" fillId="2" borderId="48" xfId="0" applyFont="1" applyFill="1" applyBorder="1" applyAlignment="1">
      <alignment horizontal="center" vertical="center"/>
    </xf>
    <xf numFmtId="0" fontId="10" fillId="0" borderId="49" xfId="0" applyFont="1" applyBorder="1"/>
    <xf numFmtId="0" fontId="10" fillId="0" borderId="50" xfId="0" applyFont="1" applyBorder="1"/>
    <xf numFmtId="0" fontId="21" fillId="2" borderId="28" xfId="9" applyFont="1" applyFill="1" applyBorder="1" applyAlignment="1">
      <alignment horizontal="center" vertical="center"/>
    </xf>
    <xf numFmtId="0" fontId="10" fillId="0" borderId="43" xfId="0" applyFont="1" applyBorder="1" applyAlignment="1"/>
    <xf numFmtId="0" fontId="10" fillId="0" borderId="65" xfId="0" applyFont="1" applyBorder="1" applyAlignment="1"/>
    <xf numFmtId="0" fontId="21" fillId="2" borderId="23" xfId="9" applyFont="1" applyFill="1" applyBorder="1" applyAlignment="1">
      <alignment horizontal="center" vertical="center"/>
    </xf>
    <xf numFmtId="0" fontId="10" fillId="0" borderId="34" xfId="0" applyFont="1" applyBorder="1" applyAlignment="1"/>
    <xf numFmtId="0" fontId="10" fillId="0" borderId="35" xfId="0" applyFont="1" applyBorder="1" applyAlignment="1"/>
    <xf numFmtId="0" fontId="12" fillId="2" borderId="48" xfId="9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19" fillId="3" borderId="48" xfId="9" applyFont="1" applyFill="1" applyBorder="1" applyAlignment="1">
      <alignment horizontal="center" vertical="center" wrapText="1"/>
    </xf>
    <xf numFmtId="0" fontId="10" fillId="0" borderId="49" xfId="9" applyFont="1" applyBorder="1" applyAlignment="1"/>
    <xf numFmtId="0" fontId="10" fillId="0" borderId="49" xfId="9" applyFont="1" applyBorder="1" applyAlignment="1">
      <alignment horizontal="center" vertical="center"/>
    </xf>
    <xf numFmtId="0" fontId="10" fillId="0" borderId="50" xfId="9" applyFont="1" applyBorder="1" applyAlignment="1">
      <alignment horizontal="center" vertical="center"/>
    </xf>
    <xf numFmtId="0" fontId="5" fillId="0" borderId="34" xfId="0" applyFont="1" applyBorder="1" applyAlignment="1"/>
    <xf numFmtId="0" fontId="5" fillId="0" borderId="35" xfId="0" applyFont="1" applyBorder="1" applyAlignment="1"/>
    <xf numFmtId="0" fontId="6" fillId="2" borderId="48" xfId="9" applyFont="1" applyFill="1" applyBorder="1" applyAlignment="1">
      <alignment horizontal="center" vertical="center" wrapText="1"/>
    </xf>
    <xf numFmtId="0" fontId="12" fillId="3" borderId="48" xfId="9" applyFont="1" applyFill="1" applyBorder="1" applyAlignment="1">
      <alignment horizontal="center" vertical="center" wrapText="1"/>
    </xf>
    <xf numFmtId="0" fontId="21" fillId="2" borderId="48" xfId="9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9" fillId="2" borderId="48" xfId="9" applyFont="1" applyFill="1" applyBorder="1" applyAlignment="1">
      <alignment horizontal="center" vertical="center" wrapText="1"/>
    </xf>
    <xf numFmtId="0" fontId="19" fillId="2" borderId="49" xfId="9" applyFont="1" applyFill="1" applyBorder="1" applyAlignment="1">
      <alignment horizontal="center" vertical="center" wrapText="1"/>
    </xf>
    <xf numFmtId="0" fontId="19" fillId="2" borderId="50" xfId="9" applyFont="1" applyFill="1" applyBorder="1" applyAlignment="1">
      <alignment horizontal="center" vertical="center" wrapText="1"/>
    </xf>
    <xf numFmtId="0" fontId="19" fillId="3" borderId="48" xfId="9" applyFont="1" applyFill="1" applyBorder="1" applyAlignment="1">
      <alignment horizontal="center" vertical="center"/>
    </xf>
    <xf numFmtId="0" fontId="19" fillId="3" borderId="49" xfId="9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" fontId="9" fillId="0" borderId="0" xfId="6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3" fontId="9" fillId="0" borderId="0" xfId="6" applyNumberFormat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9" fillId="17" borderId="49" xfId="6" applyNumberFormat="1" applyFont="1" applyFill="1" applyBorder="1" applyAlignment="1">
      <alignment horizontal="center" vertical="center"/>
    </xf>
    <xf numFmtId="3" fontId="74" fillId="0" borderId="0" xfId="0" applyNumberFormat="1" applyFont="1" applyBorder="1" applyAlignment="1">
      <alignment horizontal="center"/>
    </xf>
    <xf numFmtId="0" fontId="5" fillId="0" borderId="0" xfId="6" applyFont="1" applyBorder="1" applyAlignment="1"/>
    <xf numFmtId="3" fontId="9" fillId="17" borderId="43" xfId="6" applyNumberFormat="1" applyFont="1" applyFill="1" applyBorder="1" applyAlignment="1">
      <alignment horizontal="center" vertical="center"/>
    </xf>
    <xf numFmtId="3" fontId="15" fillId="17" borderId="49" xfId="6" applyNumberFormat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3" fontId="9" fillId="0" borderId="34" xfId="6" applyNumberFormat="1" applyFont="1" applyBorder="1" applyAlignment="1">
      <alignment horizontal="center" vertical="center"/>
    </xf>
    <xf numFmtId="3" fontId="9" fillId="0" borderId="35" xfId="6" applyNumberFormat="1" applyFont="1" applyBorder="1" applyAlignment="1">
      <alignment horizontal="center" vertical="center"/>
    </xf>
    <xf numFmtId="0" fontId="47" fillId="24" borderId="48" xfId="6" applyFont="1" applyFill="1" applyBorder="1" applyAlignment="1">
      <alignment horizontal="center" vertical="center" wrapText="1"/>
    </xf>
    <xf numFmtId="0" fontId="47" fillId="24" borderId="49" xfId="6" applyFont="1" applyFill="1" applyBorder="1" applyAlignment="1">
      <alignment horizontal="center" vertical="center" wrapText="1"/>
    </xf>
    <xf numFmtId="0" fontId="47" fillId="24" borderId="50" xfId="6" applyFont="1" applyFill="1" applyBorder="1" applyAlignment="1">
      <alignment horizontal="center" vertical="center" wrapText="1"/>
    </xf>
    <xf numFmtId="0" fontId="46" fillId="4" borderId="6" xfId="6" applyFont="1" applyFill="1" applyBorder="1" applyAlignment="1">
      <alignment horizontal="center"/>
    </xf>
    <xf numFmtId="0" fontId="46" fillId="4" borderId="4" xfId="6" applyFont="1" applyFill="1" applyBorder="1" applyAlignment="1">
      <alignment horizontal="center"/>
    </xf>
    <xf numFmtId="0" fontId="46" fillId="4" borderId="5" xfId="6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/>
    </xf>
    <xf numFmtId="0" fontId="46" fillId="19" borderId="49" xfId="0" applyFont="1" applyFill="1" applyBorder="1" applyAlignment="1">
      <alignment horizontal="center" vertical="center" wrapText="1"/>
    </xf>
    <xf numFmtId="0" fontId="47" fillId="4" borderId="48" xfId="6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6" fillId="19" borderId="6" xfId="6" applyFont="1" applyFill="1" applyBorder="1" applyAlignment="1">
      <alignment horizontal="center" vertical="center"/>
    </xf>
    <xf numFmtId="0" fontId="46" fillId="19" borderId="5" xfId="6" applyFont="1" applyFill="1" applyBorder="1" applyAlignment="1">
      <alignment horizontal="center" vertical="center"/>
    </xf>
    <xf numFmtId="0" fontId="44" fillId="18" borderId="29" xfId="6" applyFont="1" applyFill="1" applyBorder="1" applyAlignment="1">
      <alignment horizontal="center" vertical="center"/>
    </xf>
    <xf numFmtId="0" fontId="44" fillId="18" borderId="24" xfId="6" applyFont="1" applyFill="1" applyBorder="1" applyAlignment="1">
      <alignment horizontal="center" vertical="center"/>
    </xf>
    <xf numFmtId="0" fontId="17" fillId="4" borderId="29" xfId="6" applyFont="1" applyFill="1" applyBorder="1" applyAlignment="1">
      <alignment horizontal="center" vertical="center"/>
    </xf>
    <xf numFmtId="0" fontId="17" fillId="4" borderId="24" xfId="6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15" fillId="18" borderId="29" xfId="6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6" fillId="19" borderId="15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49" fillId="15" borderId="48" xfId="6" applyFont="1" applyFill="1" applyBorder="1" applyAlignment="1">
      <alignment horizontal="center" vertical="center"/>
    </xf>
    <xf numFmtId="0" fontId="49" fillId="15" borderId="49" xfId="6" applyFont="1" applyFill="1" applyBorder="1" applyAlignment="1">
      <alignment horizontal="center" vertical="center"/>
    </xf>
    <xf numFmtId="0" fontId="44" fillId="18" borderId="48" xfId="6" applyFont="1" applyFill="1" applyBorder="1" applyAlignment="1">
      <alignment horizontal="center" vertical="center"/>
    </xf>
    <xf numFmtId="0" fontId="44" fillId="3" borderId="48" xfId="6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34" fillId="16" borderId="28" xfId="6" applyFont="1" applyFill="1" applyBorder="1" applyAlignment="1">
      <alignment horizontal="center" vertical="center" wrapText="1"/>
    </xf>
    <xf numFmtId="0" fontId="34" fillId="16" borderId="43" xfId="6" applyFont="1" applyFill="1" applyBorder="1" applyAlignment="1">
      <alignment horizontal="center" vertical="center" wrapText="1"/>
    </xf>
    <xf numFmtId="0" fontId="34" fillId="16" borderId="65" xfId="6" applyFont="1" applyFill="1" applyBorder="1" applyAlignment="1">
      <alignment horizontal="center" vertical="center" wrapText="1"/>
    </xf>
    <xf numFmtId="0" fontId="34" fillId="16" borderId="23" xfId="6" applyFont="1" applyFill="1" applyBorder="1" applyAlignment="1">
      <alignment horizontal="center" vertical="center" wrapText="1"/>
    </xf>
    <xf numFmtId="0" fontId="34" fillId="16" borderId="34" xfId="6" applyFont="1" applyFill="1" applyBorder="1" applyAlignment="1">
      <alignment horizontal="center" vertical="center" wrapText="1"/>
    </xf>
    <xf numFmtId="0" fontId="34" fillId="16" borderId="35" xfId="6" applyFont="1" applyFill="1" applyBorder="1" applyAlignment="1">
      <alignment horizontal="center" vertical="center" wrapText="1"/>
    </xf>
    <xf numFmtId="0" fontId="47" fillId="15" borderId="48" xfId="6" applyFont="1" applyFill="1" applyBorder="1" applyAlignment="1">
      <alignment horizontal="center" vertical="center" wrapText="1"/>
    </xf>
    <xf numFmtId="0" fontId="75" fillId="15" borderId="49" xfId="0" applyFont="1" applyFill="1" applyBorder="1" applyAlignment="1">
      <alignment horizontal="center" vertical="center" wrapText="1"/>
    </xf>
    <xf numFmtId="0" fontId="75" fillId="15" borderId="50" xfId="0" applyFont="1" applyFill="1" applyBorder="1" applyAlignment="1">
      <alignment horizontal="center" vertical="center" wrapText="1"/>
    </xf>
    <xf numFmtId="0" fontId="26" fillId="4" borderId="29" xfId="6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44" fillId="4" borderId="29" xfId="6" applyFont="1" applyFill="1" applyBorder="1" applyAlignment="1">
      <alignment horizontal="center" vertical="center" wrapText="1"/>
    </xf>
    <xf numFmtId="0" fontId="70" fillId="0" borderId="24" xfId="0" applyFont="1" applyBorder="1" applyAlignment="1">
      <alignment horizontal="center" vertical="center" wrapText="1"/>
    </xf>
    <xf numFmtId="0" fontId="26" fillId="18" borderId="29" xfId="6" applyFont="1" applyFill="1" applyBorder="1" applyAlignment="1">
      <alignment horizontal="center" vertical="center" wrapText="1"/>
    </xf>
    <xf numFmtId="0" fontId="49" fillId="15" borderId="50" xfId="6" applyFont="1" applyFill="1" applyBorder="1" applyAlignment="1">
      <alignment horizontal="center" vertical="center"/>
    </xf>
    <xf numFmtId="0" fontId="15" fillId="19" borderId="48" xfId="6" applyFont="1" applyFill="1" applyBorder="1" applyAlignment="1">
      <alignment horizontal="center" vertical="center"/>
    </xf>
    <xf numFmtId="0" fontId="15" fillId="19" borderId="50" xfId="6" applyFont="1" applyFill="1" applyBorder="1" applyAlignment="1">
      <alignment horizontal="center" vertical="center"/>
    </xf>
    <xf numFmtId="0" fontId="15" fillId="16" borderId="29" xfId="6" applyFont="1" applyFill="1" applyBorder="1" applyAlignment="1">
      <alignment horizontal="center" vertical="center"/>
    </xf>
    <xf numFmtId="0" fontId="15" fillId="16" borderId="10" xfId="6" applyFont="1" applyFill="1" applyBorder="1" applyAlignment="1">
      <alignment horizontal="center" vertical="center"/>
    </xf>
    <xf numFmtId="0" fontId="15" fillId="16" borderId="24" xfId="6" applyFont="1" applyFill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9" fillId="0" borderId="36" xfId="6" applyNumberFormat="1" applyFont="1" applyFill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26" fillId="19" borderId="62" xfId="0" applyFont="1" applyFill="1" applyBorder="1" applyAlignment="1">
      <alignment horizontal="center" vertical="center" wrapText="1"/>
    </xf>
    <xf numFmtId="0" fontId="48" fillId="15" borderId="49" xfId="0" applyFont="1" applyFill="1" applyBorder="1" applyAlignment="1">
      <alignment horizontal="center" vertical="center"/>
    </xf>
    <xf numFmtId="0" fontId="48" fillId="15" borderId="50" xfId="0" applyFont="1" applyFill="1" applyBorder="1" applyAlignment="1">
      <alignment horizontal="center" vertical="center"/>
    </xf>
    <xf numFmtId="0" fontId="46" fillId="19" borderId="66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horizontal="center" vertical="center" wrapText="1"/>
    </xf>
    <xf numFmtId="0" fontId="34" fillId="2" borderId="48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21" fillId="5" borderId="28" xfId="0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6" fillId="0" borderId="23" xfId="0" applyFont="1" applyBorder="1" applyAlignment="1">
      <alignment horizontal="center" vertical="center" wrapText="1"/>
    </xf>
    <xf numFmtId="0" fontId="0" fillId="0" borderId="34" xfId="0" applyBorder="1"/>
    <xf numFmtId="0" fontId="0" fillId="0" borderId="35" xfId="0" applyBorder="1"/>
    <xf numFmtId="0" fontId="19" fillId="3" borderId="6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6" fillId="2" borderId="3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15" borderId="38" xfId="0" applyFont="1" applyFill="1" applyBorder="1" applyAlignment="1">
      <alignment horizontal="center" vertical="center" wrapText="1"/>
    </xf>
    <xf numFmtId="0" fontId="0" fillId="15" borderId="45" xfId="0" applyFill="1" applyBorder="1" applyAlignment="1">
      <alignment horizontal="center" wrapText="1"/>
    </xf>
    <xf numFmtId="0" fontId="0" fillId="15" borderId="37" xfId="0" applyFill="1" applyBorder="1" applyAlignment="1">
      <alignment horizontal="center" wrapText="1"/>
    </xf>
    <xf numFmtId="0" fontId="19" fillId="10" borderId="38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9" fillId="7" borderId="4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4" borderId="63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26" fillId="23" borderId="0" xfId="0" applyFont="1" applyFill="1" applyAlignment="1">
      <alignment horizontal="left" wrapText="1"/>
    </xf>
    <xf numFmtId="0" fontId="28" fillId="3" borderId="29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77" fillId="2" borderId="28" xfId="0" applyFont="1" applyFill="1" applyBorder="1" applyAlignment="1">
      <alignment horizontal="center" vertical="center"/>
    </xf>
    <xf numFmtId="0" fontId="77" fillId="2" borderId="43" xfId="0" applyFont="1" applyFill="1" applyBorder="1" applyAlignment="1">
      <alignment horizontal="center" vertical="center"/>
    </xf>
    <xf numFmtId="0" fontId="77" fillId="2" borderId="65" xfId="0" applyFont="1" applyFill="1" applyBorder="1" applyAlignment="1">
      <alignment horizontal="center" vertical="center"/>
    </xf>
    <xf numFmtId="0" fontId="77" fillId="2" borderId="23" xfId="0" applyFont="1" applyFill="1" applyBorder="1" applyAlignment="1">
      <alignment horizontal="center" vertical="center"/>
    </xf>
    <xf numFmtId="0" fontId="77" fillId="2" borderId="34" xfId="0" applyFont="1" applyFill="1" applyBorder="1" applyAlignment="1">
      <alignment horizontal="center" vertical="center"/>
    </xf>
    <xf numFmtId="0" fontId="77" fillId="2" borderId="35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15" fillId="22" borderId="128" xfId="0" applyFont="1" applyFill="1" applyBorder="1" applyAlignment="1">
      <alignment horizontal="center" vertical="center"/>
    </xf>
    <xf numFmtId="0" fontId="15" fillId="22" borderId="129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15" fillId="28" borderId="127" xfId="0" applyFont="1" applyFill="1" applyBorder="1" applyAlignment="1">
      <alignment horizontal="center" vertical="center"/>
    </xf>
    <xf numFmtId="0" fontId="15" fillId="28" borderId="110" xfId="0" applyFont="1" applyFill="1" applyBorder="1" applyAlignment="1">
      <alignment horizontal="center" vertical="center"/>
    </xf>
  </cellXfs>
  <cellStyles count="59">
    <cellStyle name="20% - Colore 1" xfId="34" builtinId="30" customBuiltin="1"/>
    <cellStyle name="20% - Colore 2" xfId="38" builtinId="34" customBuiltin="1"/>
    <cellStyle name="20% - Colore 3" xfId="42" builtinId="38" customBuiltin="1"/>
    <cellStyle name="20% - Colore 4" xfId="46" builtinId="42" customBuiltin="1"/>
    <cellStyle name="20% - Colore 5" xfId="50" builtinId="46" customBuiltin="1"/>
    <cellStyle name="20% - Colore 6" xfId="54" builtinId="50" customBuiltin="1"/>
    <cellStyle name="40% - Colore 1" xfId="35" builtinId="31" customBuiltin="1"/>
    <cellStyle name="40% - Colore 2" xfId="39" builtinId="35" customBuiltin="1"/>
    <cellStyle name="40% - Colore 3" xfId="43" builtinId="39" customBuiltin="1"/>
    <cellStyle name="40% - Colore 4" xfId="47" builtinId="43" customBuiltin="1"/>
    <cellStyle name="40% - Colore 5" xfId="51" builtinId="47" customBuiltin="1"/>
    <cellStyle name="40% - Colore 6" xfId="55" builtinId="51" customBuiltin="1"/>
    <cellStyle name="60% - Colore 1" xfId="36" builtinId="32" customBuiltin="1"/>
    <cellStyle name="60% - Colore 2" xfId="40" builtinId="36" customBuiltin="1"/>
    <cellStyle name="60% - Colore 3" xfId="44" builtinId="40" customBuiltin="1"/>
    <cellStyle name="60% - Colore 4" xfId="48" builtinId="44" customBuiltin="1"/>
    <cellStyle name="60% - Colore 5" xfId="52" builtinId="48" customBuiltin="1"/>
    <cellStyle name="60% - Colore 6" xfId="56" builtinId="52" customBuiltin="1"/>
    <cellStyle name="Calcolo" xfId="1" builtinId="22" customBuiltin="1"/>
    <cellStyle name="Cella collegata" xfId="2" builtinId="24" customBuiltin="1"/>
    <cellStyle name="Cella da controllare" xfId="32" builtinId="23" customBuiltin="1"/>
    <cellStyle name="Collegamento ipertestuale" xfId="3" builtinId="8"/>
    <cellStyle name="Colore 1" xfId="33" builtinId="29" customBuiltin="1"/>
    <cellStyle name="Colore 2" xfId="37" builtinId="33" customBuiltin="1"/>
    <cellStyle name="Colore 3" xfId="41" builtinId="37" customBuiltin="1"/>
    <cellStyle name="Colore 4" xfId="45" builtinId="41" customBuiltin="1"/>
    <cellStyle name="Colore 5" xfId="49" builtinId="45" customBuiltin="1"/>
    <cellStyle name="Colore 6" xfId="53" builtinId="49" customBuiltin="1"/>
    <cellStyle name="Input" xfId="4" builtinId="20" customBuiltin="1"/>
    <cellStyle name="Migliaia" xfId="5" builtinId="3"/>
    <cellStyle name="Migliaia 2" xfId="24"/>
    <cellStyle name="Neutrale" xfId="31" builtinId="28" customBuiltin="1"/>
    <cellStyle name="Normale" xfId="0" builtinId="0"/>
    <cellStyle name="Normale 2" xfId="6"/>
    <cellStyle name="Normale 2 2" xfId="22"/>
    <cellStyle name="Normale 3" xfId="7"/>
    <cellStyle name="Normale 3 2" xfId="25"/>
    <cellStyle name="Normale 4" xfId="21"/>
    <cellStyle name="Normale 5" xfId="23"/>
    <cellStyle name="Normale 5 2" xfId="28"/>
    <cellStyle name="Normale 6" xfId="57"/>
    <cellStyle name="Normale_Foglio1" xfId="8"/>
    <cellStyle name="Normale_x.24. Commercio.Consistenza..." xfId="9"/>
    <cellStyle name="Nota 2" xfId="10"/>
    <cellStyle name="Nota 2 2" xfId="26"/>
    <cellStyle name="Nota 3" xfId="58"/>
    <cellStyle name="Output" xfId="11" builtinId="21" customBuiltin="1"/>
    <cellStyle name="Percentuale" xfId="12" builtinId="5"/>
    <cellStyle name="Percentuale 2" xfId="27"/>
    <cellStyle name="Testo avviso" xfId="13" builtinId="11" customBuiltin="1"/>
    <cellStyle name="Testo descrittivo" xfId="14" builtinId="53" customBuiltin="1"/>
    <cellStyle name="Titolo" xfId="15" builtinId="15" customBuiltin="1"/>
    <cellStyle name="Titolo 1" xfId="16" builtinId="16" customBuiltin="1"/>
    <cellStyle name="Titolo 2" xfId="17" builtinId="17" customBuiltin="1"/>
    <cellStyle name="Titolo 3" xfId="18" builtinId="18" customBuiltin="1"/>
    <cellStyle name="Titolo 4" xfId="19" builtinId="19" customBuiltin="1"/>
    <cellStyle name="Totale" xfId="20" builtinId="25" customBuiltin="1"/>
    <cellStyle name="Valore non valido" xfId="30" builtinId="27" customBuiltin="1"/>
    <cellStyle name="Valore valido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2542080"/>
        <c:axId val="92543616"/>
      </c:barChart>
      <c:catAx>
        <c:axId val="92542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543616"/>
        <c:crosses val="autoZero"/>
        <c:auto val="1"/>
        <c:lblAlgn val="ctr"/>
        <c:lblOffset val="100"/>
        <c:tickLblSkip val="1"/>
        <c:tickMarkSkip val="1"/>
      </c:catAx>
      <c:valAx>
        <c:axId val="925436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54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6381696"/>
        <c:axId val="106383232"/>
      </c:barChart>
      <c:catAx>
        <c:axId val="106381696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383232"/>
        <c:crosses val="autoZero"/>
        <c:auto val="1"/>
        <c:lblAlgn val="ctr"/>
        <c:lblOffset val="100"/>
        <c:tickLblSkip val="1"/>
        <c:tickMarkSkip val="1"/>
      </c:catAx>
      <c:valAx>
        <c:axId val="106383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381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MOVIMENTAZIONE OPERAI  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it-IT" sz="109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Media Mensile 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</a:p>
        </c:rich>
      </c:tx>
      <c:layout>
        <c:manualLayout>
          <c:xMode val="edge"/>
          <c:yMode val="edge"/>
          <c:x val="0.23325091863517058"/>
          <c:y val="3.6764562324446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2773283350074"/>
          <c:y val="0.19485294117647592"/>
          <c:w val="0.80148980484477361"/>
          <c:h val="0.52205882352943256"/>
        </c:manualLayout>
      </c:layout>
      <c:barChart>
        <c:barDir val="col"/>
        <c:grouping val="clustered"/>
        <c:ser>
          <c:idx val="2"/>
          <c:order val="0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1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Edile'!$E$8:$E$11</c:f>
              <c:numCache>
                <c:formatCode>#,##0</c:formatCode>
                <c:ptCount val="4"/>
                <c:pt idx="0">
                  <c:v>3194</c:v>
                </c:pt>
                <c:pt idx="1">
                  <c:v>3887.3333333333335</c:v>
                </c:pt>
                <c:pt idx="2">
                  <c:v>4058</c:v>
                </c:pt>
                <c:pt idx="3">
                  <c:v>3848.3333333333335</c:v>
                </c:pt>
              </c:numCache>
            </c:numRef>
          </c:val>
        </c:ser>
        <c:ser>
          <c:idx val="4"/>
          <c:order val="2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Edile'!$E$12:$E$15</c:f>
              <c:numCache>
                <c:formatCode>#,##0</c:formatCode>
                <c:ptCount val="4"/>
                <c:pt idx="0">
                  <c:v>3115.3333333333335</c:v>
                </c:pt>
                <c:pt idx="1">
                  <c:v>3847.6666666666665</c:v>
                </c:pt>
                <c:pt idx="2">
                  <c:v>4051</c:v>
                </c:pt>
                <c:pt idx="3">
                  <c:v>3804</c:v>
                </c:pt>
              </c:numCache>
            </c:numRef>
          </c:val>
        </c:ser>
        <c:ser>
          <c:idx val="5"/>
          <c:order val="3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Edile'!$E$16:$E$19</c:f>
              <c:numCache>
                <c:formatCode>#,##0</c:formatCode>
                <c:ptCount val="4"/>
                <c:pt idx="0">
                  <c:v>3109.3333333333335</c:v>
                </c:pt>
                <c:pt idx="1">
                  <c:v>3831</c:v>
                </c:pt>
                <c:pt idx="2">
                  <c:v>4024</c:v>
                </c:pt>
                <c:pt idx="3">
                  <c:v>3857</c:v>
                </c:pt>
              </c:numCache>
            </c:numRef>
          </c:val>
        </c:ser>
        <c:ser>
          <c:idx val="6"/>
          <c:order val="4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Edile'!$E$20:$E$23</c:f>
              <c:numCache>
                <c:formatCode>#,##0</c:formatCode>
                <c:ptCount val="4"/>
                <c:pt idx="0">
                  <c:v>3300.3333333333335</c:v>
                </c:pt>
                <c:pt idx="1">
                  <c:v>3924</c:v>
                </c:pt>
                <c:pt idx="2">
                  <c:v>4090.3333333333335</c:v>
                </c:pt>
                <c:pt idx="3">
                  <c:v>3890.3333333333335</c:v>
                </c:pt>
              </c:numCache>
            </c:numRef>
          </c:val>
        </c:ser>
        <c:ser>
          <c:idx val="7"/>
          <c:order val="5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Edile'!$E$24:$E$27</c:f>
              <c:numCache>
                <c:formatCode>#,##0</c:formatCode>
                <c:ptCount val="4"/>
                <c:pt idx="0">
                  <c:v>3191.6666666666665</c:v>
                </c:pt>
                <c:pt idx="1">
                  <c:v>3703.3333333333335</c:v>
                </c:pt>
                <c:pt idx="2">
                  <c:v>3798.6666666666665</c:v>
                </c:pt>
                <c:pt idx="3">
                  <c:v>3638.3333333333335</c:v>
                </c:pt>
              </c:numCache>
            </c:numRef>
          </c:val>
        </c:ser>
        <c:ser>
          <c:idx val="0"/>
          <c:order val="6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Edile'!$E$28:$E$31</c:f>
              <c:numCache>
                <c:formatCode>#,##0</c:formatCode>
                <c:ptCount val="4"/>
                <c:pt idx="0">
                  <c:v>2884</c:v>
                </c:pt>
                <c:pt idx="1">
                  <c:v>3455</c:v>
                </c:pt>
                <c:pt idx="2">
                  <c:v>3636.3333333333335</c:v>
                </c:pt>
                <c:pt idx="3">
                  <c:v>3470.3333333333335</c:v>
                </c:pt>
              </c:numCache>
            </c:numRef>
          </c:val>
        </c:ser>
        <c:ser>
          <c:idx val="8"/>
          <c:order val="7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Edile'!$E$32:$E$35</c:f>
              <c:numCache>
                <c:formatCode>#,##0</c:formatCode>
                <c:ptCount val="4"/>
                <c:pt idx="0">
                  <c:v>2791.3333333333335</c:v>
                </c:pt>
                <c:pt idx="1">
                  <c:v>3340</c:v>
                </c:pt>
                <c:pt idx="2">
                  <c:v>3468.3333333333335</c:v>
                </c:pt>
                <c:pt idx="3">
                  <c:v>3331.3333333333335</c:v>
                </c:pt>
              </c:numCache>
            </c:numRef>
          </c:val>
        </c:ser>
        <c:ser>
          <c:idx val="1"/>
          <c:order val="8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Edile'!$E$36:$E$39</c:f>
              <c:numCache>
                <c:formatCode>#,##0</c:formatCode>
                <c:ptCount val="4"/>
                <c:pt idx="0">
                  <c:v>2700</c:v>
                </c:pt>
                <c:pt idx="1">
                  <c:v>3155</c:v>
                </c:pt>
                <c:pt idx="2">
                  <c:v>3274</c:v>
                </c:pt>
                <c:pt idx="3">
                  <c:v>3108</c:v>
                </c:pt>
              </c:numCache>
            </c:numRef>
          </c:val>
        </c:ser>
        <c:ser>
          <c:idx val="9"/>
          <c:order val="9"/>
          <c:tx>
            <c:v>Anno 2012</c:v>
          </c:tx>
          <c:val>
            <c:numRef>
              <c:f>'8.1 - 8.2 Cassa Edile'!$E$40</c:f>
              <c:numCache>
                <c:formatCode>#,##0</c:formatCode>
                <c:ptCount val="1"/>
                <c:pt idx="0">
                  <c:v>2424</c:v>
                </c:pt>
              </c:numCache>
            </c:numRef>
          </c:val>
        </c:ser>
        <c:gapWidth val="260"/>
        <c:overlap val="-30"/>
        <c:axId val="106915328"/>
        <c:axId val="106916864"/>
      </c:barChart>
      <c:catAx>
        <c:axId val="106915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916864"/>
        <c:crosses val="autoZero"/>
        <c:auto val="1"/>
        <c:lblAlgn val="ctr"/>
        <c:lblOffset val="100"/>
        <c:tickLblSkip val="1"/>
        <c:tickMarkSkip val="1"/>
      </c:catAx>
      <c:valAx>
        <c:axId val="106916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915328"/>
        <c:crosses val="autoZero"/>
        <c:crossBetween val="between"/>
        <c:majorUnit val="500"/>
        <c:minorUnit val="3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5788666630887301E-2"/>
          <c:y val="0.82402231909852475"/>
          <c:w val="0.96618977885797386"/>
          <c:h val="0.17597768090147844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ORE ORDINARIE DI LAVORO</a:t>
            </a:r>
          </a:p>
        </c:rich>
      </c:tx>
      <c:layout>
        <c:manualLayout>
          <c:xMode val="edge"/>
          <c:yMode val="edge"/>
          <c:x val="0.22877383251621849"/>
          <c:y val="1.8314845680786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226439538850544"/>
          <c:y val="0.19780290537325917"/>
          <c:w val="0.74056689057765757"/>
          <c:h val="0.47985519636847401"/>
        </c:manualLayout>
      </c:layout>
      <c:barChart>
        <c:barDir val="col"/>
        <c:grouping val="clustered"/>
        <c:ser>
          <c:idx val="1"/>
          <c:order val="0"/>
          <c:tx>
            <c:v>Anno 2002</c:v>
          </c:tx>
          <c:spPr>
            <a:solidFill>
              <a:srgbClr val="F20884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1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2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Edile'!$E$65:$E$68</c:f>
              <c:numCache>
                <c:formatCode>#,##0</c:formatCode>
                <c:ptCount val="4"/>
                <c:pt idx="0">
                  <c:v>1174255</c:v>
                </c:pt>
                <c:pt idx="1">
                  <c:v>1667770</c:v>
                </c:pt>
                <c:pt idx="2">
                  <c:v>1636793</c:v>
                </c:pt>
                <c:pt idx="3">
                  <c:v>1490662</c:v>
                </c:pt>
              </c:numCache>
            </c:numRef>
          </c:val>
        </c:ser>
        <c:ser>
          <c:idx val="4"/>
          <c:order val="3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Edile'!$E$69:$E$72</c:f>
              <c:numCache>
                <c:formatCode>#,##0</c:formatCode>
                <c:ptCount val="4"/>
                <c:pt idx="0">
                  <c:v>1059834</c:v>
                </c:pt>
                <c:pt idx="1">
                  <c:v>1678660</c:v>
                </c:pt>
                <c:pt idx="2">
                  <c:v>1625095</c:v>
                </c:pt>
                <c:pt idx="3">
                  <c:v>1449539</c:v>
                </c:pt>
              </c:numCache>
            </c:numRef>
          </c:val>
        </c:ser>
        <c:ser>
          <c:idx val="5"/>
          <c:order val="4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Edile'!$E$73:$E$76</c:f>
              <c:numCache>
                <c:formatCode>#,##0</c:formatCode>
                <c:ptCount val="4"/>
                <c:pt idx="0">
                  <c:v>1052043</c:v>
                </c:pt>
                <c:pt idx="1">
                  <c:v>1620936</c:v>
                </c:pt>
                <c:pt idx="2">
                  <c:v>1573461</c:v>
                </c:pt>
                <c:pt idx="3">
                  <c:v>1539974</c:v>
                </c:pt>
              </c:numCache>
            </c:numRef>
          </c:val>
        </c:ser>
        <c:ser>
          <c:idx val="6"/>
          <c:order val="5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Edile'!$E$77:$E$80</c:f>
              <c:numCache>
                <c:formatCode>#,##0</c:formatCode>
                <c:ptCount val="4"/>
                <c:pt idx="0">
                  <c:v>1621537</c:v>
                </c:pt>
                <c:pt idx="1">
                  <c:v>1668211</c:v>
                </c:pt>
                <c:pt idx="2">
                  <c:v>1583909</c:v>
                </c:pt>
                <c:pt idx="3">
                  <c:v>1559229</c:v>
                </c:pt>
              </c:numCache>
            </c:numRef>
          </c:val>
        </c:ser>
        <c:ser>
          <c:idx val="7"/>
          <c:order val="6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Edile'!$E$81:$E$84</c:f>
              <c:numCache>
                <c:formatCode>#,##0</c:formatCode>
                <c:ptCount val="4"/>
                <c:pt idx="0">
                  <c:v>1152852</c:v>
                </c:pt>
                <c:pt idx="1">
                  <c:v>1578229</c:v>
                </c:pt>
                <c:pt idx="2">
                  <c:v>1521535</c:v>
                </c:pt>
                <c:pt idx="3">
                  <c:v>1374327</c:v>
                </c:pt>
              </c:numCache>
            </c:numRef>
          </c:val>
        </c:ser>
        <c:ser>
          <c:idx val="0"/>
          <c:order val="7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Edile'!$E$85:$E$88</c:f>
              <c:numCache>
                <c:formatCode>#,##0</c:formatCode>
                <c:ptCount val="4"/>
                <c:pt idx="0">
                  <c:v>998259</c:v>
                </c:pt>
                <c:pt idx="1">
                  <c:v>1482128</c:v>
                </c:pt>
                <c:pt idx="2">
                  <c:v>1451470</c:v>
                </c:pt>
                <c:pt idx="3">
                  <c:v>1350839</c:v>
                </c:pt>
              </c:numCache>
            </c:numRef>
          </c:val>
        </c:ser>
        <c:ser>
          <c:idx val="8"/>
          <c:order val="8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Edile'!$E$89:$E$92</c:f>
              <c:numCache>
                <c:formatCode>#,##0</c:formatCode>
                <c:ptCount val="4"/>
                <c:pt idx="0">
                  <c:v>914945</c:v>
                </c:pt>
                <c:pt idx="1">
                  <c:v>1434124</c:v>
                </c:pt>
                <c:pt idx="2">
                  <c:v>1402294</c:v>
                </c:pt>
                <c:pt idx="3">
                  <c:v>1245776</c:v>
                </c:pt>
              </c:numCache>
            </c:numRef>
          </c:val>
        </c:ser>
        <c:ser>
          <c:idx val="9"/>
          <c:order val="9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Edile'!$E$93:$E$96</c:f>
              <c:numCache>
                <c:formatCode>#,##0</c:formatCode>
                <c:ptCount val="4"/>
                <c:pt idx="0">
                  <c:v>924683</c:v>
                </c:pt>
                <c:pt idx="1">
                  <c:v>1378247</c:v>
                </c:pt>
                <c:pt idx="2">
                  <c:v>1307527</c:v>
                </c:pt>
                <c:pt idx="3">
                  <c:v>1195108</c:v>
                </c:pt>
              </c:numCache>
            </c:numRef>
          </c:val>
        </c:ser>
        <c:ser>
          <c:idx val="10"/>
          <c:order val="10"/>
          <c:tx>
            <c:v>Anno 2012</c:v>
          </c:tx>
          <c:spPr>
            <a:ln>
              <a:solidFill>
                <a:schemeClr val="tx1"/>
              </a:solidFill>
            </a:ln>
          </c:spPr>
          <c:val>
            <c:numRef>
              <c:f>'8.1 - 8.2 Cassa Edile'!$E$97</c:f>
              <c:numCache>
                <c:formatCode>#,##0</c:formatCode>
                <c:ptCount val="1"/>
                <c:pt idx="0">
                  <c:v>748108</c:v>
                </c:pt>
              </c:numCache>
            </c:numRef>
          </c:val>
        </c:ser>
        <c:gapWidth val="260"/>
        <c:overlap val="-30"/>
        <c:axId val="106654720"/>
        <c:axId val="106664704"/>
      </c:barChart>
      <c:catAx>
        <c:axId val="106654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664704"/>
        <c:crosses val="autoZero"/>
        <c:auto val="1"/>
        <c:lblAlgn val="ctr"/>
        <c:lblOffset val="100"/>
        <c:tickLblSkip val="1"/>
        <c:tickMarkSkip val="1"/>
      </c:catAx>
      <c:valAx>
        <c:axId val="106664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6547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3584930671544851E-2"/>
          <c:y val="0.8130297957565612"/>
          <c:w val="0.94791267482749231"/>
          <c:h val="0.18697020424343891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404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13"/>
          <c:y val="0.29677092446777487"/>
          <c:w val="0.85363236467951464"/>
          <c:h val="0.49635024788569787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 (2)'!$N$51:$N$68</c:f>
              <c:strCache>
                <c:ptCount val="18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  <c:pt idx="16">
                  <c:v>1-2013</c:v>
                </c:pt>
                <c:pt idx="17">
                  <c:v>2-2013</c:v>
                </c:pt>
              </c:strCache>
            </c:strRef>
          </c:cat>
          <c:val>
            <c:numRef>
              <c:f>'9.1 -9.4 - C.I.G. (2)'!$O$51:$O$68</c:f>
              <c:numCache>
                <c:formatCode>#,##0</c:formatCode>
                <c:ptCount val="18"/>
                <c:pt idx="0">
                  <c:v>150356</c:v>
                </c:pt>
                <c:pt idx="1">
                  <c:v>460494</c:v>
                </c:pt>
                <c:pt idx="2">
                  <c:v>351448</c:v>
                </c:pt>
                <c:pt idx="3">
                  <c:v>289137</c:v>
                </c:pt>
                <c:pt idx="4">
                  <c:v>456601</c:v>
                </c:pt>
                <c:pt idx="5">
                  <c:v>378882</c:v>
                </c:pt>
                <c:pt idx="6">
                  <c:v>378953</c:v>
                </c:pt>
                <c:pt idx="7">
                  <c:v>225902</c:v>
                </c:pt>
                <c:pt idx="8">
                  <c:v>466464</c:v>
                </c:pt>
                <c:pt idx="9">
                  <c:v>510743</c:v>
                </c:pt>
                <c:pt idx="10">
                  <c:v>323016</c:v>
                </c:pt>
                <c:pt idx="11">
                  <c:v>116676</c:v>
                </c:pt>
                <c:pt idx="12">
                  <c:v>632183</c:v>
                </c:pt>
                <c:pt idx="13">
                  <c:v>429262</c:v>
                </c:pt>
                <c:pt idx="14">
                  <c:v>293719</c:v>
                </c:pt>
                <c:pt idx="15">
                  <c:v>795392</c:v>
                </c:pt>
                <c:pt idx="16">
                  <c:v>411646</c:v>
                </c:pt>
                <c:pt idx="17">
                  <c:v>257005</c:v>
                </c:pt>
              </c:numCache>
            </c:numRef>
          </c:val>
        </c:ser>
        <c:marker val="1"/>
        <c:axId val="108315776"/>
        <c:axId val="108317696"/>
      </c:lineChart>
      <c:catAx>
        <c:axId val="10831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317696"/>
        <c:crosses val="autoZero"/>
        <c:auto val="1"/>
        <c:lblAlgn val="ctr"/>
        <c:lblOffset val="100"/>
      </c:catAx>
      <c:valAx>
        <c:axId val="108317696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315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98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18"/>
          <c:y val="0.29677092446777487"/>
          <c:w val="0.85363236467951464"/>
          <c:h val="0.49635024788569765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C.I.G.'!$N$46:$N$61</c:f>
              <c:strCache>
                <c:ptCount val="16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</c:strCache>
            </c:strRef>
          </c:cat>
          <c:val>
            <c:numRef>
              <c:f>'9.1 -9.4 - C.I.G.'!$O$46:$O$61</c:f>
              <c:numCache>
                <c:formatCode>#,##0</c:formatCode>
                <c:ptCount val="16"/>
                <c:pt idx="0">
                  <c:v>150371</c:v>
                </c:pt>
                <c:pt idx="1">
                  <c:v>460461</c:v>
                </c:pt>
                <c:pt idx="2">
                  <c:v>354335.95</c:v>
                </c:pt>
                <c:pt idx="3">
                  <c:v>271429</c:v>
                </c:pt>
                <c:pt idx="4">
                  <c:v>455287</c:v>
                </c:pt>
                <c:pt idx="5">
                  <c:v>366977</c:v>
                </c:pt>
                <c:pt idx="6">
                  <c:v>378960</c:v>
                </c:pt>
                <c:pt idx="7">
                  <c:v>269810</c:v>
                </c:pt>
                <c:pt idx="8">
                  <c:v>466327</c:v>
                </c:pt>
                <c:pt idx="9">
                  <c:v>510756</c:v>
                </c:pt>
                <c:pt idx="10">
                  <c:v>323037</c:v>
                </c:pt>
                <c:pt idx="11">
                  <c:v>116682</c:v>
                </c:pt>
                <c:pt idx="12">
                  <c:v>632242</c:v>
                </c:pt>
                <c:pt idx="13">
                  <c:v>430516</c:v>
                </c:pt>
                <c:pt idx="14">
                  <c:v>293743</c:v>
                </c:pt>
                <c:pt idx="15">
                  <c:v>795540</c:v>
                </c:pt>
              </c:numCache>
            </c:numRef>
          </c:val>
        </c:ser>
        <c:marker val="1"/>
        <c:axId val="91130112"/>
        <c:axId val="107020672"/>
      </c:lineChart>
      <c:catAx>
        <c:axId val="91130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020672"/>
        <c:crosses val="autoZero"/>
        <c:auto val="1"/>
        <c:lblAlgn val="ctr"/>
        <c:lblOffset val="100"/>
      </c:catAx>
      <c:valAx>
        <c:axId val="107020672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11301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7.5574664784214041E-2"/>
          <c:y val="3.9687291099336441E-2"/>
          <c:w val="0.90678203948879965"/>
          <c:h val="0.6304215410773707"/>
        </c:manualLayout>
      </c:layout>
      <c:barChart>
        <c:barDir val="col"/>
        <c:grouping val="clustered"/>
        <c:ser>
          <c:idx val="0"/>
          <c:order val="0"/>
          <c:tx>
            <c:strRef>
              <c:f>'8.1  Credito '!$M$3</c:f>
              <c:strCache>
                <c:ptCount val="1"/>
                <c:pt idx="0">
                  <c:v>Depositi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'!$M$5:$M$43</c:f>
              <c:numCache>
                <c:formatCode>#,##0.00</c:formatCode>
                <c:ptCount val="39"/>
                <c:pt idx="0">
                  <c:v>2230.42</c:v>
                </c:pt>
                <c:pt idx="1">
                  <c:v>2326.52</c:v>
                </c:pt>
                <c:pt idx="2">
                  <c:v>2372.13</c:v>
                </c:pt>
                <c:pt idx="3">
                  <c:v>2414.9499999999998</c:v>
                </c:pt>
                <c:pt idx="4">
                  <c:v>2430.96</c:v>
                </c:pt>
                <c:pt idx="5">
                  <c:v>2462.8200000000002</c:v>
                </c:pt>
                <c:pt idx="6">
                  <c:v>2496.81</c:v>
                </c:pt>
                <c:pt idx="7">
                  <c:v>2559.9299999999998</c:v>
                </c:pt>
                <c:pt idx="8" formatCode="General">
                  <c:v>2602.48</c:v>
                </c:pt>
                <c:pt idx="9">
                  <c:v>2682.1</c:v>
                </c:pt>
                <c:pt idx="10">
                  <c:v>2740.4</c:v>
                </c:pt>
                <c:pt idx="11">
                  <c:v>2788.9</c:v>
                </c:pt>
                <c:pt idx="12">
                  <c:v>2848.4</c:v>
                </c:pt>
                <c:pt idx="13" formatCode="0.00">
                  <c:v>2826</c:v>
                </c:pt>
                <c:pt idx="14">
                  <c:v>2862.4</c:v>
                </c:pt>
                <c:pt idx="15" formatCode="General">
                  <c:v>2814.2</c:v>
                </c:pt>
                <c:pt idx="16">
                  <c:v>2955.3</c:v>
                </c:pt>
                <c:pt idx="17">
                  <c:v>2930.9</c:v>
                </c:pt>
                <c:pt idx="18">
                  <c:v>2954</c:v>
                </c:pt>
                <c:pt idx="19">
                  <c:v>2590.2570000000001</c:v>
                </c:pt>
                <c:pt idx="20">
                  <c:v>2725.5880000000002</c:v>
                </c:pt>
                <c:pt idx="21">
                  <c:v>2853.2170000000001</c:v>
                </c:pt>
                <c:pt idx="22">
                  <c:v>2988.9760000000001</c:v>
                </c:pt>
                <c:pt idx="23">
                  <c:v>2928.7979999999998</c:v>
                </c:pt>
                <c:pt idx="24">
                  <c:v>3033.723</c:v>
                </c:pt>
                <c:pt idx="25">
                  <c:v>3025.9209999999998</c:v>
                </c:pt>
                <c:pt idx="26">
                  <c:v>3091.0230000000001</c:v>
                </c:pt>
                <c:pt idx="27">
                  <c:v>3021.2649999999999</c:v>
                </c:pt>
                <c:pt idx="28">
                  <c:v>3563.1680000000001</c:v>
                </c:pt>
                <c:pt idx="29">
                  <c:v>3450.306</c:v>
                </c:pt>
                <c:pt idx="30">
                  <c:v>3733.9369999999999</c:v>
                </c:pt>
                <c:pt idx="31">
                  <c:v>3641.7860000000001</c:v>
                </c:pt>
                <c:pt idx="32">
                  <c:v>3733.69</c:v>
                </c:pt>
                <c:pt idx="33">
                  <c:v>3765.623</c:v>
                </c:pt>
                <c:pt idx="34">
                  <c:v>3805.5219999999999</c:v>
                </c:pt>
                <c:pt idx="35">
                  <c:v>3915.4630000000002</c:v>
                </c:pt>
                <c:pt idx="36">
                  <c:v>3867.56</c:v>
                </c:pt>
                <c:pt idx="37">
                  <c:v>3868.9490000000001</c:v>
                </c:pt>
                <c:pt idx="38">
                  <c:v>3927.0120000000002</c:v>
                </c:pt>
              </c:numCache>
            </c:numRef>
          </c:val>
        </c:ser>
        <c:ser>
          <c:idx val="1"/>
          <c:order val="1"/>
          <c:tx>
            <c:strRef>
              <c:f>'8.1  Credito '!$N$3</c:f>
              <c:strCache>
                <c:ptCount val="1"/>
                <c:pt idx="0">
                  <c:v>Impieghi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'!$N$5:$N$43</c:f>
              <c:numCache>
                <c:formatCode>#,##0.00</c:formatCode>
                <c:ptCount val="39"/>
                <c:pt idx="0">
                  <c:v>2753.93</c:v>
                </c:pt>
                <c:pt idx="1">
                  <c:v>2791.33</c:v>
                </c:pt>
                <c:pt idx="2">
                  <c:v>2974.43</c:v>
                </c:pt>
                <c:pt idx="3">
                  <c:v>3064.34</c:v>
                </c:pt>
                <c:pt idx="4">
                  <c:v>3104.73</c:v>
                </c:pt>
                <c:pt idx="5">
                  <c:v>3142.88</c:v>
                </c:pt>
                <c:pt idx="6">
                  <c:v>3226.65</c:v>
                </c:pt>
                <c:pt idx="7">
                  <c:v>3290.16</c:v>
                </c:pt>
                <c:pt idx="8" formatCode="General">
                  <c:v>3282.07</c:v>
                </c:pt>
                <c:pt idx="9">
                  <c:v>3406</c:v>
                </c:pt>
                <c:pt idx="10">
                  <c:v>3455.8</c:v>
                </c:pt>
                <c:pt idx="11">
                  <c:v>3478.5</c:v>
                </c:pt>
                <c:pt idx="12">
                  <c:v>3568.7</c:v>
                </c:pt>
                <c:pt idx="13">
                  <c:v>3598.5</c:v>
                </c:pt>
                <c:pt idx="14">
                  <c:v>3678.7</c:v>
                </c:pt>
                <c:pt idx="15" formatCode="General">
                  <c:v>3675.3</c:v>
                </c:pt>
                <c:pt idx="16" formatCode="#,##0">
                  <c:v>3710</c:v>
                </c:pt>
                <c:pt idx="17" formatCode="#,##0.0">
                  <c:v>3742.6</c:v>
                </c:pt>
                <c:pt idx="18">
                  <c:v>3843.69</c:v>
                </c:pt>
                <c:pt idx="19">
                  <c:v>3794.3620000000001</c:v>
                </c:pt>
                <c:pt idx="20">
                  <c:v>3844.1469999999999</c:v>
                </c:pt>
                <c:pt idx="21">
                  <c:v>3870.9479999999999</c:v>
                </c:pt>
                <c:pt idx="22">
                  <c:v>3935.44</c:v>
                </c:pt>
                <c:pt idx="23">
                  <c:v>3954.7440000000001</c:v>
                </c:pt>
                <c:pt idx="24">
                  <c:v>4079.6019999999999</c:v>
                </c:pt>
                <c:pt idx="25">
                  <c:v>4094.7339999999999</c:v>
                </c:pt>
                <c:pt idx="26">
                  <c:v>4137.8879999999999</c:v>
                </c:pt>
                <c:pt idx="27">
                  <c:v>4174.4799999999996</c:v>
                </c:pt>
                <c:pt idx="28">
                  <c:v>4452.1390000000001</c:v>
                </c:pt>
                <c:pt idx="29">
                  <c:v>4516.5940000000001</c:v>
                </c:pt>
                <c:pt idx="30">
                  <c:v>4485.1099999999997</c:v>
                </c:pt>
                <c:pt idx="31">
                  <c:v>4454.402</c:v>
                </c:pt>
                <c:pt idx="32">
                  <c:v>4522.46</c:v>
                </c:pt>
                <c:pt idx="33">
                  <c:v>4459.7060000000001</c:v>
                </c:pt>
                <c:pt idx="34">
                  <c:v>4480.4179999999997</c:v>
                </c:pt>
                <c:pt idx="35">
                  <c:v>4473.5240000000003</c:v>
                </c:pt>
                <c:pt idx="36">
                  <c:v>4512.26</c:v>
                </c:pt>
                <c:pt idx="37">
                  <c:v>4386.5150000000003</c:v>
                </c:pt>
                <c:pt idx="38">
                  <c:v>4337.1589999999997</c:v>
                </c:pt>
              </c:numCache>
            </c:numRef>
          </c:val>
        </c:ser>
        <c:gapWidth val="75"/>
        <c:overlap val="-25"/>
        <c:axId val="108946176"/>
        <c:axId val="108947712"/>
      </c:barChart>
      <c:catAx>
        <c:axId val="10894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947712"/>
        <c:crosses val="autoZero"/>
        <c:auto val="1"/>
        <c:lblAlgn val="ctr"/>
        <c:lblOffset val="100"/>
      </c:catAx>
      <c:valAx>
        <c:axId val="108947712"/>
        <c:scaling>
          <c:orientation val="minMax"/>
          <c:max val="4600"/>
          <c:min val="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9461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187070641635009E-2"/>
          <c:y val="5.2345828071905146E-2"/>
          <c:w val="0.24328859060402691"/>
          <c:h val="6.940241160141943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/>
            </a:pPr>
            <a:r>
              <a:rPr lang="it-IT" sz="1200" b="1" i="0" baseline="0"/>
              <a:t>Trend Import e Export</a:t>
            </a:r>
            <a:endParaRPr lang="it-IT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9.1739650363547892E-2"/>
          <c:y val="0.15909149758634297"/>
          <c:w val="0.85247339350205242"/>
          <c:h val="0.50757763515637999"/>
        </c:manualLayout>
      </c:layout>
      <c:lineChart>
        <c:grouping val="standard"/>
        <c:ser>
          <c:idx val="0"/>
          <c:order val="0"/>
          <c:tx>
            <c:strRef>
              <c:f>'10.1 -2 - 3- 4- 5 Import-Export'!$C$4</c:f>
              <c:strCache>
                <c:ptCount val="1"/>
                <c:pt idx="0">
                  <c:v>IMPORT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Import-Export'!$B$5:$B$49</c:f>
              <c:strCache>
                <c:ptCount val="45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</c:strCache>
            </c:strRef>
          </c:cat>
          <c:val>
            <c:numRef>
              <c:f>'10.1 -2 - 3- 4- 5 Import-Export'!$C$5:$C$49</c:f>
              <c:numCache>
                <c:formatCode>#,##0.0</c:formatCode>
                <c:ptCount val="45"/>
                <c:pt idx="0">
                  <c:v>86.9</c:v>
                </c:pt>
                <c:pt idx="1">
                  <c:v>102</c:v>
                </c:pt>
                <c:pt idx="2" formatCode="#,##0.0;[Red]#,##0.0">
                  <c:v>100</c:v>
                </c:pt>
                <c:pt idx="3">
                  <c:v>107.3</c:v>
                </c:pt>
                <c:pt idx="4">
                  <c:v>100.1</c:v>
                </c:pt>
                <c:pt idx="5">
                  <c:v>112.6</c:v>
                </c:pt>
                <c:pt idx="6">
                  <c:v>104</c:v>
                </c:pt>
                <c:pt idx="7">
                  <c:v>110.8</c:v>
                </c:pt>
                <c:pt idx="8">
                  <c:v>108.8</c:v>
                </c:pt>
                <c:pt idx="9">
                  <c:v>112.8</c:v>
                </c:pt>
                <c:pt idx="10">
                  <c:v>104.3</c:v>
                </c:pt>
                <c:pt idx="11">
                  <c:v>125.2</c:v>
                </c:pt>
                <c:pt idx="12">
                  <c:v>117.14920000000001</c:v>
                </c:pt>
                <c:pt idx="13">
                  <c:v>127.15079999999999</c:v>
                </c:pt>
                <c:pt idx="14">
                  <c:v>128.50400000000002</c:v>
                </c:pt>
                <c:pt idx="15">
                  <c:v>113.4218</c:v>
                </c:pt>
                <c:pt idx="16">
                  <c:v>120.892</c:v>
                </c:pt>
                <c:pt idx="17">
                  <c:v>134.9923</c:v>
                </c:pt>
                <c:pt idx="18">
                  <c:v>119.818</c:v>
                </c:pt>
                <c:pt idx="19">
                  <c:v>127.71280000000002</c:v>
                </c:pt>
                <c:pt idx="20">
                  <c:v>105.061571</c:v>
                </c:pt>
                <c:pt idx="21">
                  <c:v>104.07027600000001</c:v>
                </c:pt>
                <c:pt idx="22">
                  <c:v>103.98547499999999</c:v>
                </c:pt>
                <c:pt idx="23" formatCode="0.0">
                  <c:v>103.51906</c:v>
                </c:pt>
                <c:pt idx="24" formatCode="0.0">
                  <c:v>95.877565000000004</c:v>
                </c:pt>
                <c:pt idx="25" formatCode="0.0">
                  <c:v>117.73960599999999</c:v>
                </c:pt>
                <c:pt idx="26">
                  <c:v>111.20545300000001</c:v>
                </c:pt>
                <c:pt idx="27">
                  <c:v>119.170227</c:v>
                </c:pt>
                <c:pt idx="28">
                  <c:v>114.924819</c:v>
                </c:pt>
                <c:pt idx="29">
                  <c:v>134.15082200000001</c:v>
                </c:pt>
                <c:pt idx="30">
                  <c:v>113.01763899999999</c:v>
                </c:pt>
                <c:pt idx="31">
                  <c:v>101.90765</c:v>
                </c:pt>
                <c:pt idx="32">
                  <c:v>92.144000000000005</c:v>
                </c:pt>
                <c:pt idx="33">
                  <c:v>105.219854</c:v>
                </c:pt>
                <c:pt idx="34">
                  <c:v>94.127877999999995</c:v>
                </c:pt>
                <c:pt idx="35">
                  <c:v>99.913904000000002</c:v>
                </c:pt>
                <c:pt idx="36">
                  <c:v>92.685868999999997</c:v>
                </c:pt>
                <c:pt idx="37">
                  <c:v>99.590618000000006</c:v>
                </c:pt>
                <c:pt idx="38">
                  <c:v>101.13427900000002</c:v>
                </c:pt>
                <c:pt idx="39">
                  <c:v>102.47799500000001</c:v>
                </c:pt>
                <c:pt idx="40">
                  <c:v>103.14534500000001</c:v>
                </c:pt>
                <c:pt idx="41">
                  <c:v>96.919083000000001</c:v>
                </c:pt>
                <c:pt idx="42">
                  <c:v>101.251</c:v>
                </c:pt>
                <c:pt idx="43" formatCode="0.00">
                  <c:v>94</c:v>
                </c:pt>
                <c:pt idx="44">
                  <c:v>98.1</c:v>
                </c:pt>
              </c:numCache>
            </c:numRef>
          </c:val>
        </c:ser>
        <c:ser>
          <c:idx val="1"/>
          <c:order val="1"/>
          <c:tx>
            <c:strRef>
              <c:f>'10.1 -2 - 3- 4- 5 Import-Export'!$D$4</c:f>
              <c:strCache>
                <c:ptCount val="1"/>
                <c:pt idx="0">
                  <c:v>EXPORT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Import-Export'!$B$5:$B$49</c:f>
              <c:strCache>
                <c:ptCount val="45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</c:strCache>
            </c:strRef>
          </c:cat>
          <c:val>
            <c:numRef>
              <c:f>'10.1 -2 - 3- 4- 5 Import-Export'!$D$5:$D$49</c:f>
              <c:numCache>
                <c:formatCode>#,##0.0</c:formatCode>
                <c:ptCount val="45"/>
                <c:pt idx="0">
                  <c:v>98.1</c:v>
                </c:pt>
                <c:pt idx="1">
                  <c:v>120</c:v>
                </c:pt>
                <c:pt idx="2">
                  <c:v>109</c:v>
                </c:pt>
                <c:pt idx="3">
                  <c:v>116.3</c:v>
                </c:pt>
                <c:pt idx="4">
                  <c:v>115</c:v>
                </c:pt>
                <c:pt idx="5">
                  <c:v>139.1</c:v>
                </c:pt>
                <c:pt idx="6">
                  <c:v>116.9</c:v>
                </c:pt>
                <c:pt idx="7">
                  <c:v>139.9</c:v>
                </c:pt>
                <c:pt idx="8">
                  <c:v>138</c:v>
                </c:pt>
                <c:pt idx="9">
                  <c:v>154</c:v>
                </c:pt>
                <c:pt idx="10">
                  <c:v>126.319</c:v>
                </c:pt>
                <c:pt idx="11">
                  <c:v>144.30000000000001</c:v>
                </c:pt>
                <c:pt idx="12">
                  <c:v>157.4385</c:v>
                </c:pt>
                <c:pt idx="13">
                  <c:v>164.9853</c:v>
                </c:pt>
                <c:pt idx="14">
                  <c:v>135.7578</c:v>
                </c:pt>
                <c:pt idx="15">
                  <c:v>136.30840000000001</c:v>
                </c:pt>
                <c:pt idx="16">
                  <c:v>160.47510399999999</c:v>
                </c:pt>
                <c:pt idx="17">
                  <c:v>190.98140000000001</c:v>
                </c:pt>
                <c:pt idx="18">
                  <c:v>149.87530000000001</c:v>
                </c:pt>
                <c:pt idx="19">
                  <c:v>140.17449999999999</c:v>
                </c:pt>
                <c:pt idx="20">
                  <c:v>130.35998699999999</c:v>
                </c:pt>
                <c:pt idx="21">
                  <c:v>137.26665700000001</c:v>
                </c:pt>
                <c:pt idx="22">
                  <c:v>110.525148</c:v>
                </c:pt>
                <c:pt idx="23">
                  <c:v>128.50301300000001</c:v>
                </c:pt>
                <c:pt idx="24">
                  <c:v>120.615093</c:v>
                </c:pt>
                <c:pt idx="25">
                  <c:v>138.4007</c:v>
                </c:pt>
                <c:pt idx="26">
                  <c:v>116.06224400000001</c:v>
                </c:pt>
                <c:pt idx="27">
                  <c:v>127.88727299999999</c:v>
                </c:pt>
                <c:pt idx="28">
                  <c:v>127.16831799999999</c:v>
                </c:pt>
                <c:pt idx="29">
                  <c:v>141.95934700000001</c:v>
                </c:pt>
                <c:pt idx="30">
                  <c:v>134.85033200000001</c:v>
                </c:pt>
                <c:pt idx="31">
                  <c:v>138.55620900000002</c:v>
                </c:pt>
                <c:pt idx="32">
                  <c:v>143.06331499999999</c:v>
                </c:pt>
                <c:pt idx="33">
                  <c:v>152.63344900000001</c:v>
                </c:pt>
                <c:pt idx="34">
                  <c:v>136.42853700000001</c:v>
                </c:pt>
                <c:pt idx="35">
                  <c:v>149.242392</c:v>
                </c:pt>
                <c:pt idx="36">
                  <c:v>138.73112900000001</c:v>
                </c:pt>
                <c:pt idx="37">
                  <c:v>140.93101999999999</c:v>
                </c:pt>
                <c:pt idx="38">
                  <c:v>138.15964500000001</c:v>
                </c:pt>
                <c:pt idx="39">
                  <c:v>145.37702899999999</c:v>
                </c:pt>
                <c:pt idx="40">
                  <c:v>134.91752299999999</c:v>
                </c:pt>
                <c:pt idx="41">
                  <c:v>163.36500000000001</c:v>
                </c:pt>
                <c:pt idx="42">
                  <c:v>142.99696700000001</c:v>
                </c:pt>
                <c:pt idx="43" formatCode="0.00">
                  <c:v>163.71182300000001</c:v>
                </c:pt>
                <c:pt idx="44">
                  <c:v>150.9</c:v>
                </c:pt>
              </c:numCache>
            </c:numRef>
          </c:val>
        </c:ser>
        <c:marker val="1"/>
        <c:axId val="109010304"/>
        <c:axId val="109016192"/>
      </c:lineChart>
      <c:catAx>
        <c:axId val="109010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9016192"/>
        <c:crosses val="autoZero"/>
        <c:lblAlgn val="ctr"/>
        <c:lblOffset val="100"/>
        <c:tickLblSkip val="1"/>
        <c:tickMarkSkip val="1"/>
      </c:catAx>
      <c:valAx>
        <c:axId val="109016192"/>
        <c:scaling>
          <c:orientation val="minMax"/>
          <c:max val="21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9010304"/>
        <c:crosses val="autoZero"/>
        <c:crossBetween val="between"/>
        <c:majorUnit val="30"/>
        <c:minorUnit val="1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0282720186655"/>
          <c:y val="0.87143007124109484"/>
          <c:w val="0.34758409342479785"/>
          <c:h val="9.2857142857143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Movimento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Turistico  Alberghiero</a:t>
            </a:r>
          </a:p>
        </c:rich>
      </c:tx>
      <c:layout>
        <c:manualLayout>
          <c:xMode val="edge"/>
          <c:yMode val="edge"/>
          <c:x val="0.21835442634448024"/>
          <c:y val="1.3422870636154544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701"/>
          <c:y val="0.11481724180450598"/>
          <c:w val="0.65106714785651798"/>
          <c:h val="0.75795663126003165"/>
        </c:manualLayout>
      </c:layout>
      <c:lineChart>
        <c:grouping val="stacked"/>
        <c:ser>
          <c:idx val="0"/>
          <c:order val="0"/>
          <c:tx>
            <c:strRef>
              <c:f>'13.1-13.2 -13.3 Turism.prov.SO'!$Q$40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Turism.prov.SO'!$Q$42:$Q$53</c:f>
              <c:numCache>
                <c:formatCode>#,##0</c:formatCode>
                <c:ptCount val="12"/>
                <c:pt idx="0">
                  <c:v>183298</c:v>
                </c:pt>
                <c:pt idx="1">
                  <c:v>85851</c:v>
                </c:pt>
                <c:pt idx="2">
                  <c:v>166556</c:v>
                </c:pt>
                <c:pt idx="3">
                  <c:v>98093</c:v>
                </c:pt>
                <c:pt idx="4">
                  <c:v>182640</c:v>
                </c:pt>
                <c:pt idx="5">
                  <c:v>93040</c:v>
                </c:pt>
                <c:pt idx="6">
                  <c:v>174024</c:v>
                </c:pt>
                <c:pt idx="7">
                  <c:v>95855</c:v>
                </c:pt>
                <c:pt idx="8">
                  <c:v>192296</c:v>
                </c:pt>
                <c:pt idx="9">
                  <c:v>94873</c:v>
                </c:pt>
                <c:pt idx="10">
                  <c:v>174759</c:v>
                </c:pt>
                <c:pt idx="11">
                  <c:v>107048</c:v>
                </c:pt>
              </c:numCache>
            </c:numRef>
          </c:val>
        </c:ser>
        <c:ser>
          <c:idx val="1"/>
          <c:order val="1"/>
          <c:tx>
            <c:strRef>
              <c:f>'13.1-13.2 -13.3 Turism.prov.SO'!$R$40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Turism.prov.SO'!$R$42:$R$53</c:f>
              <c:numCache>
                <c:formatCode>#,##0</c:formatCode>
                <c:ptCount val="12"/>
                <c:pt idx="0">
                  <c:v>877523</c:v>
                </c:pt>
                <c:pt idx="1">
                  <c:v>252192</c:v>
                </c:pt>
                <c:pt idx="2">
                  <c:v>570755</c:v>
                </c:pt>
                <c:pt idx="3">
                  <c:v>310987</c:v>
                </c:pt>
                <c:pt idx="4">
                  <c:v>855467</c:v>
                </c:pt>
                <c:pt idx="5">
                  <c:v>252805</c:v>
                </c:pt>
                <c:pt idx="6">
                  <c:v>596611</c:v>
                </c:pt>
                <c:pt idx="7">
                  <c:v>293704</c:v>
                </c:pt>
                <c:pt idx="8">
                  <c:v>879526</c:v>
                </c:pt>
                <c:pt idx="9">
                  <c:v>270219</c:v>
                </c:pt>
                <c:pt idx="10">
                  <c:v>567118</c:v>
                </c:pt>
                <c:pt idx="11">
                  <c:v>306020</c:v>
                </c:pt>
              </c:numCache>
            </c:numRef>
          </c:val>
        </c:ser>
        <c:marker val="1"/>
        <c:axId val="108246528"/>
        <c:axId val="108248448"/>
      </c:lineChart>
      <c:catAx>
        <c:axId val="108246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248448"/>
        <c:crosses val="autoZero"/>
        <c:lblAlgn val="ctr"/>
        <c:lblOffset val="100"/>
        <c:noMultiLvlLbl val="1"/>
      </c:catAx>
      <c:valAx>
        <c:axId val="108248448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8246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198380566802665"/>
          <c:y val="0.45484949832776883"/>
          <c:w val="0.15991902834008659"/>
          <c:h val="0.127090301003344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Movimento turistico albeghiero - Livigno</a:t>
            </a:r>
          </a:p>
        </c:rich>
      </c:tx>
      <c:layout>
        <c:manualLayout>
          <c:xMode val="edge"/>
          <c:yMode val="edge"/>
          <c:x val="0.11129365002214379"/>
          <c:y val="5.1268248331703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95"/>
          <c:y val="0.20745339308471197"/>
          <c:w val="0.65106714785651798"/>
          <c:h val="0.66532040408132265"/>
        </c:manualLayout>
      </c:layout>
      <c:lineChart>
        <c:grouping val="stacked"/>
        <c:ser>
          <c:idx val="0"/>
          <c:order val="0"/>
          <c:tx>
            <c:strRef>
              <c:f>'14.4-14.5 -14.6 Turismo Livigno'!$Q$35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Livigno'!$Q$36:$Q$47</c:f>
              <c:numCache>
                <c:formatCode>#,##0</c:formatCode>
                <c:ptCount val="12"/>
                <c:pt idx="0">
                  <c:v>57813</c:v>
                </c:pt>
                <c:pt idx="1">
                  <c:v>25942</c:v>
                </c:pt>
                <c:pt idx="2">
                  <c:v>59016</c:v>
                </c:pt>
                <c:pt idx="3">
                  <c:v>31404</c:v>
                </c:pt>
                <c:pt idx="4">
                  <c:v>59822</c:v>
                </c:pt>
                <c:pt idx="6">
                  <c:v>27613</c:v>
                </c:pt>
                <c:pt idx="7">
                  <c:v>61628</c:v>
                </c:pt>
                <c:pt idx="8">
                  <c:v>30293</c:v>
                </c:pt>
                <c:pt idx="9">
                  <c:v>60575</c:v>
                </c:pt>
                <c:pt idx="10">
                  <c:v>28355</c:v>
                </c:pt>
                <c:pt idx="11">
                  <c:v>59733</c:v>
                </c:pt>
              </c:numCache>
            </c:numRef>
          </c:val>
        </c:ser>
        <c:ser>
          <c:idx val="1"/>
          <c:order val="1"/>
          <c:tx>
            <c:strRef>
              <c:f>'14.4-14.5 -14.6 Turismo Livigno'!$R$35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Livigno'!$R$36:$R$47</c:f>
              <c:numCache>
                <c:formatCode>#,##0</c:formatCode>
                <c:ptCount val="12"/>
                <c:pt idx="0">
                  <c:v>350926</c:v>
                </c:pt>
                <c:pt idx="1">
                  <c:v>91990</c:v>
                </c:pt>
                <c:pt idx="2">
                  <c:v>171170</c:v>
                </c:pt>
                <c:pt idx="3">
                  <c:v>125884</c:v>
                </c:pt>
                <c:pt idx="4">
                  <c:v>348878</c:v>
                </c:pt>
                <c:pt idx="6">
                  <c:v>94265</c:v>
                </c:pt>
                <c:pt idx="7">
                  <c:v>181228</c:v>
                </c:pt>
                <c:pt idx="8">
                  <c:v>120874</c:v>
                </c:pt>
                <c:pt idx="9">
                  <c:v>349747</c:v>
                </c:pt>
                <c:pt idx="10">
                  <c:v>100976</c:v>
                </c:pt>
                <c:pt idx="11">
                  <c:v>172503</c:v>
                </c:pt>
              </c:numCache>
            </c:numRef>
          </c:val>
        </c:ser>
        <c:marker val="1"/>
        <c:axId val="109236608"/>
        <c:axId val="109238528"/>
      </c:lineChart>
      <c:catAx>
        <c:axId val="109236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238528"/>
        <c:crosses val="autoZero"/>
        <c:auto val="1"/>
        <c:lblAlgn val="ctr"/>
        <c:lblOffset val="100"/>
      </c:catAx>
      <c:valAx>
        <c:axId val="109238528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2366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687415616260062"/>
          <c:y val="0.56536119259602369"/>
          <c:w val="0.16255187237397767"/>
          <c:h val="0.12091537577410671"/>
        </c:manualLayout>
      </c:layout>
      <c:spPr>
        <a:noFill/>
        <a:ln w="25400">
          <a:noFill/>
        </a:ln>
      </c:spPr>
      <c:txPr>
        <a:bodyPr/>
        <a:lstStyle/>
        <a:p>
          <a:pPr>
            <a:defRPr sz="59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Estero'!$B$34:$O$34</c:f>
              <c:numCache>
                <c:formatCode>#,##0</c:formatCode>
                <c:ptCount val="14"/>
                <c:pt idx="0">
                  <c:v>759831782</c:v>
                </c:pt>
                <c:pt idx="1">
                  <c:v>1643973821</c:v>
                </c:pt>
                <c:pt idx="2">
                  <c:v>97360926</c:v>
                </c:pt>
                <c:pt idx="3">
                  <c:v>148340795</c:v>
                </c:pt>
                <c:pt idx="4">
                  <c:v>46189848</c:v>
                </c:pt>
                <c:pt idx="5">
                  <c:v>146651793</c:v>
                </c:pt>
                <c:pt idx="6">
                  <c:v>88237924</c:v>
                </c:pt>
                <c:pt idx="7">
                  <c:v>138670384</c:v>
                </c:pt>
                <c:pt idx="8">
                  <c:v>909688246</c:v>
                </c:pt>
                <c:pt idx="9">
                  <c:v>846496439</c:v>
                </c:pt>
                <c:pt idx="10">
                  <c:v>483428432</c:v>
                </c:pt>
                <c:pt idx="11">
                  <c:v>794318595</c:v>
                </c:pt>
                <c:pt idx="12">
                  <c:v>203224047</c:v>
                </c:pt>
                <c:pt idx="13">
                  <c:v>940100990</c:v>
                </c:pt>
              </c:numCache>
            </c:numRef>
          </c:val>
        </c:ser>
        <c:ser>
          <c:idx val="1"/>
          <c:order val="1"/>
          <c:tx>
            <c:strRef>
              <c:f>'12.5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Estero'!$B$35:$O$35</c:f>
              <c:numCache>
                <c:formatCode>#,##0</c:formatCode>
                <c:ptCount val="14"/>
                <c:pt idx="0">
                  <c:v>183377854</c:v>
                </c:pt>
                <c:pt idx="1">
                  <c:v>98282037</c:v>
                </c:pt>
                <c:pt idx="2">
                  <c:v>510211</c:v>
                </c:pt>
                <c:pt idx="3">
                  <c:v>1055204</c:v>
                </c:pt>
                <c:pt idx="4">
                  <c:v>288067</c:v>
                </c:pt>
                <c:pt idx="5">
                  <c:v>223091</c:v>
                </c:pt>
                <c:pt idx="6">
                  <c:v>8593372</c:v>
                </c:pt>
                <c:pt idx="7">
                  <c:v>2670864</c:v>
                </c:pt>
                <c:pt idx="8">
                  <c:v>42770842</c:v>
                </c:pt>
                <c:pt idx="9">
                  <c:v>187040290</c:v>
                </c:pt>
                <c:pt idx="10">
                  <c:v>8946890</c:v>
                </c:pt>
                <c:pt idx="11">
                  <c:v>30684184</c:v>
                </c:pt>
                <c:pt idx="12">
                  <c:v>4313412</c:v>
                </c:pt>
                <c:pt idx="13">
                  <c:v>750825</c:v>
                </c:pt>
              </c:numCache>
            </c:numRef>
          </c:val>
        </c:ser>
        <c:ser>
          <c:idx val="2"/>
          <c:order val="2"/>
          <c:tx>
            <c:strRef>
              <c:f>'12.5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Estero'!$B$36:$O$36</c:f>
              <c:numCache>
                <c:formatCode>#,##0</c:formatCode>
                <c:ptCount val="14"/>
                <c:pt idx="0">
                  <c:v>5099545</c:v>
                </c:pt>
                <c:pt idx="1">
                  <c:v>2661638</c:v>
                </c:pt>
                <c:pt idx="2">
                  <c:v>1178549</c:v>
                </c:pt>
                <c:pt idx="3">
                  <c:v>1360107</c:v>
                </c:pt>
                <c:pt idx="4">
                  <c:v>997451</c:v>
                </c:pt>
                <c:pt idx="5">
                  <c:v>56581</c:v>
                </c:pt>
                <c:pt idx="6">
                  <c:v>541430</c:v>
                </c:pt>
                <c:pt idx="7">
                  <c:v>9455852</c:v>
                </c:pt>
                <c:pt idx="8">
                  <c:v>11607225</c:v>
                </c:pt>
                <c:pt idx="9">
                  <c:v>2763030</c:v>
                </c:pt>
                <c:pt idx="10">
                  <c:v>2745132</c:v>
                </c:pt>
                <c:pt idx="11">
                  <c:v>1238994</c:v>
                </c:pt>
                <c:pt idx="12">
                  <c:v>531085</c:v>
                </c:pt>
                <c:pt idx="13">
                  <c:v>26</c:v>
                </c:pt>
              </c:numCache>
            </c:numRef>
          </c:val>
        </c:ser>
        <c:ser>
          <c:idx val="3"/>
          <c:order val="3"/>
          <c:tx>
            <c:strRef>
              <c:f>'12.5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Estero'!$B$37:$O$37</c:f>
              <c:numCache>
                <c:formatCode>#,##0</c:formatCode>
                <c:ptCount val="14"/>
                <c:pt idx="0">
                  <c:v>19562276</c:v>
                </c:pt>
                <c:pt idx="1">
                  <c:v>2960082</c:v>
                </c:pt>
                <c:pt idx="2">
                  <c:v>11264242</c:v>
                </c:pt>
                <c:pt idx="3">
                  <c:v>4706117</c:v>
                </c:pt>
                <c:pt idx="4">
                  <c:v>4008762</c:v>
                </c:pt>
                <c:pt idx="5">
                  <c:v>12337</c:v>
                </c:pt>
                <c:pt idx="6">
                  <c:v>649283</c:v>
                </c:pt>
                <c:pt idx="7">
                  <c:v>2410</c:v>
                </c:pt>
                <c:pt idx="8">
                  <c:v>6941863</c:v>
                </c:pt>
                <c:pt idx="9">
                  <c:v>1470559</c:v>
                </c:pt>
                <c:pt idx="10">
                  <c:v>4140356</c:v>
                </c:pt>
                <c:pt idx="11">
                  <c:v>1378059</c:v>
                </c:pt>
                <c:pt idx="12">
                  <c:v>7702638</c:v>
                </c:pt>
                <c:pt idx="13">
                  <c:v>167778</c:v>
                </c:pt>
              </c:numCache>
            </c:numRef>
          </c:val>
        </c:ser>
        <c:ser>
          <c:idx val="4"/>
          <c:order val="4"/>
          <c:tx>
            <c:strRef>
              <c:f>'12.5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Estero'!$B$38:$O$38</c:f>
              <c:numCache>
                <c:formatCode>#,##0</c:formatCode>
                <c:ptCount val="14"/>
                <c:pt idx="0">
                  <c:v>3563473</c:v>
                </c:pt>
                <c:pt idx="1">
                  <c:v>5062489</c:v>
                </c:pt>
                <c:pt idx="2">
                  <c:v>36712</c:v>
                </c:pt>
                <c:pt idx="3">
                  <c:v>90344</c:v>
                </c:pt>
                <c:pt idx="4">
                  <c:v>146525</c:v>
                </c:pt>
                <c:pt idx="5">
                  <c:v>1099722</c:v>
                </c:pt>
                <c:pt idx="6">
                  <c:v>66615</c:v>
                </c:pt>
                <c:pt idx="7">
                  <c:v>153113</c:v>
                </c:pt>
                <c:pt idx="8">
                  <c:v>14357125</c:v>
                </c:pt>
                <c:pt idx="9">
                  <c:v>6648016</c:v>
                </c:pt>
                <c:pt idx="10">
                  <c:v>1183881</c:v>
                </c:pt>
                <c:pt idx="11">
                  <c:v>17054112</c:v>
                </c:pt>
                <c:pt idx="12">
                  <c:v>211129</c:v>
                </c:pt>
                <c:pt idx="13">
                  <c:v>2145813</c:v>
                </c:pt>
              </c:numCache>
            </c:numRef>
          </c:val>
        </c:ser>
        <c:overlap val="100"/>
        <c:axId val="108436480"/>
        <c:axId val="108450560"/>
      </c:barChart>
      <c:catAx>
        <c:axId val="108436480"/>
        <c:scaling>
          <c:orientation val="minMax"/>
        </c:scaling>
        <c:axPos val="b"/>
        <c:numFmt formatCode="General" sourceLinked="0"/>
        <c:tickLblPos val="nextTo"/>
        <c:crossAx val="108450560"/>
        <c:crosses val="autoZero"/>
        <c:auto val="1"/>
        <c:lblAlgn val="ctr"/>
        <c:lblOffset val="100"/>
      </c:catAx>
      <c:valAx>
        <c:axId val="108450560"/>
        <c:scaling>
          <c:orientation val="minMax"/>
        </c:scaling>
        <c:axPos val="l"/>
        <c:majorGridlines/>
        <c:numFmt formatCode="0%" sourceLinked="1"/>
        <c:tickLblPos val="nextTo"/>
        <c:crossAx val="108436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77611102721750413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2597248"/>
        <c:axId val="92603136"/>
      </c:barChart>
      <c:catAx>
        <c:axId val="9259724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603136"/>
        <c:crosses val="autoZero"/>
        <c:auto val="1"/>
        <c:lblAlgn val="ctr"/>
        <c:lblOffset val="100"/>
        <c:tickLblSkip val="1"/>
        <c:tickMarkSkip val="1"/>
      </c:catAx>
      <c:valAx>
        <c:axId val="92603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597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'[1]12.5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Estero'!$B$34:$O$34</c:f>
              <c:numCache>
                <c:formatCode>General</c:formatCode>
                <c:ptCount val="14"/>
                <c:pt idx="0">
                  <c:v>782666382</c:v>
                </c:pt>
                <c:pt idx="1">
                  <c:v>2055489410</c:v>
                </c:pt>
                <c:pt idx="2">
                  <c:v>88322872</c:v>
                </c:pt>
                <c:pt idx="3">
                  <c:v>150857561</c:v>
                </c:pt>
                <c:pt idx="4">
                  <c:v>40843300</c:v>
                </c:pt>
                <c:pt idx="5">
                  <c:v>155748194</c:v>
                </c:pt>
                <c:pt idx="6">
                  <c:v>83996391</c:v>
                </c:pt>
                <c:pt idx="7">
                  <c:v>152072569</c:v>
                </c:pt>
                <c:pt idx="8">
                  <c:v>961836258</c:v>
                </c:pt>
                <c:pt idx="9">
                  <c:v>879925509</c:v>
                </c:pt>
                <c:pt idx="10">
                  <c:v>480279005</c:v>
                </c:pt>
                <c:pt idx="11">
                  <c:v>804240077</c:v>
                </c:pt>
                <c:pt idx="12">
                  <c:v>182656863</c:v>
                </c:pt>
                <c:pt idx="13">
                  <c:v>822157924</c:v>
                </c:pt>
              </c:numCache>
            </c:numRef>
          </c:val>
        </c:ser>
        <c:ser>
          <c:idx val="1"/>
          <c:order val="1"/>
          <c:tx>
            <c:strRef>
              <c:f>'[1]12.5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Estero'!$B$35:$O$35</c:f>
              <c:numCache>
                <c:formatCode>General</c:formatCode>
                <c:ptCount val="14"/>
                <c:pt idx="0">
                  <c:v>233879448</c:v>
                </c:pt>
                <c:pt idx="1">
                  <c:v>129017631</c:v>
                </c:pt>
                <c:pt idx="2">
                  <c:v>551964</c:v>
                </c:pt>
                <c:pt idx="3">
                  <c:v>951809</c:v>
                </c:pt>
                <c:pt idx="4">
                  <c:v>310339</c:v>
                </c:pt>
                <c:pt idx="5">
                  <c:v>607201</c:v>
                </c:pt>
                <c:pt idx="6">
                  <c:v>8587140</c:v>
                </c:pt>
                <c:pt idx="7">
                  <c:v>3172736</c:v>
                </c:pt>
                <c:pt idx="8">
                  <c:v>41334457</c:v>
                </c:pt>
                <c:pt idx="9">
                  <c:v>133334606</c:v>
                </c:pt>
                <c:pt idx="10">
                  <c:v>8306800</c:v>
                </c:pt>
                <c:pt idx="11">
                  <c:v>22966660</c:v>
                </c:pt>
                <c:pt idx="12">
                  <c:v>4182973</c:v>
                </c:pt>
                <c:pt idx="13">
                  <c:v>2069997</c:v>
                </c:pt>
              </c:numCache>
            </c:numRef>
          </c:val>
        </c:ser>
        <c:ser>
          <c:idx val="2"/>
          <c:order val="2"/>
          <c:tx>
            <c:strRef>
              <c:f>'[1]12.5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Estero'!$B$36:$O$36</c:f>
              <c:numCache>
                <c:formatCode>General</c:formatCode>
                <c:ptCount val="14"/>
                <c:pt idx="0">
                  <c:v>7269734</c:v>
                </c:pt>
                <c:pt idx="1">
                  <c:v>2832339</c:v>
                </c:pt>
                <c:pt idx="2">
                  <c:v>3114729</c:v>
                </c:pt>
                <c:pt idx="3">
                  <c:v>1885124</c:v>
                </c:pt>
                <c:pt idx="4">
                  <c:v>354190</c:v>
                </c:pt>
                <c:pt idx="5">
                  <c:v>117951</c:v>
                </c:pt>
                <c:pt idx="6">
                  <c:v>711238</c:v>
                </c:pt>
                <c:pt idx="7">
                  <c:v>7928846</c:v>
                </c:pt>
                <c:pt idx="8">
                  <c:v>7044588</c:v>
                </c:pt>
                <c:pt idx="9">
                  <c:v>3114198</c:v>
                </c:pt>
                <c:pt idx="10">
                  <c:v>1835202</c:v>
                </c:pt>
                <c:pt idx="11">
                  <c:v>745100</c:v>
                </c:pt>
                <c:pt idx="12">
                  <c:v>37336</c:v>
                </c:pt>
                <c:pt idx="13">
                  <c:v>1360</c:v>
                </c:pt>
              </c:numCache>
            </c:numRef>
          </c:val>
        </c:ser>
        <c:ser>
          <c:idx val="3"/>
          <c:order val="3"/>
          <c:tx>
            <c:strRef>
              <c:f>'[1]12.5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Estero'!$B$37:$O$37</c:f>
              <c:numCache>
                <c:formatCode>General</c:formatCode>
                <c:ptCount val="14"/>
                <c:pt idx="0">
                  <c:v>18417530</c:v>
                </c:pt>
                <c:pt idx="1">
                  <c:v>3046524</c:v>
                </c:pt>
                <c:pt idx="2">
                  <c:v>12766260</c:v>
                </c:pt>
                <c:pt idx="3">
                  <c:v>2899256</c:v>
                </c:pt>
                <c:pt idx="4">
                  <c:v>4424371</c:v>
                </c:pt>
                <c:pt idx="5">
                  <c:v>160552</c:v>
                </c:pt>
                <c:pt idx="6">
                  <c:v>748389</c:v>
                </c:pt>
                <c:pt idx="7">
                  <c:v>16337</c:v>
                </c:pt>
                <c:pt idx="8">
                  <c:v>8438450</c:v>
                </c:pt>
                <c:pt idx="9">
                  <c:v>1509478</c:v>
                </c:pt>
                <c:pt idx="10">
                  <c:v>5163237</c:v>
                </c:pt>
                <c:pt idx="11">
                  <c:v>1157060</c:v>
                </c:pt>
                <c:pt idx="12">
                  <c:v>9190668</c:v>
                </c:pt>
                <c:pt idx="13">
                  <c:v>100152</c:v>
                </c:pt>
              </c:numCache>
            </c:numRef>
          </c:val>
        </c:ser>
        <c:ser>
          <c:idx val="4"/>
          <c:order val="4"/>
          <c:tx>
            <c:strRef>
              <c:f>'[1]12.5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Estero'!$B$38:$O$38</c:f>
              <c:numCache>
                <c:formatCode>General</c:formatCode>
                <c:ptCount val="14"/>
                <c:pt idx="0">
                  <c:v>1840679</c:v>
                </c:pt>
                <c:pt idx="1">
                  <c:v>7734148</c:v>
                </c:pt>
                <c:pt idx="2">
                  <c:v>18580</c:v>
                </c:pt>
                <c:pt idx="3">
                  <c:v>130970</c:v>
                </c:pt>
                <c:pt idx="4">
                  <c:v>65914</c:v>
                </c:pt>
                <c:pt idx="5">
                  <c:v>1246847</c:v>
                </c:pt>
                <c:pt idx="6">
                  <c:v>49378</c:v>
                </c:pt>
                <c:pt idx="7">
                  <c:v>521335</c:v>
                </c:pt>
                <c:pt idx="8">
                  <c:v>14784662</c:v>
                </c:pt>
                <c:pt idx="9">
                  <c:v>6989651</c:v>
                </c:pt>
                <c:pt idx="10">
                  <c:v>1483575</c:v>
                </c:pt>
                <c:pt idx="11">
                  <c:v>16593639</c:v>
                </c:pt>
                <c:pt idx="12">
                  <c:v>212604</c:v>
                </c:pt>
                <c:pt idx="13">
                  <c:v>2048936</c:v>
                </c:pt>
              </c:numCache>
            </c:numRef>
          </c:val>
        </c:ser>
        <c:overlap val="100"/>
        <c:axId val="109263872"/>
        <c:axId val="109277952"/>
      </c:barChart>
      <c:catAx>
        <c:axId val="109263872"/>
        <c:scaling>
          <c:orientation val="minMax"/>
        </c:scaling>
        <c:axPos val="b"/>
        <c:numFmt formatCode="General" sourceLinked="0"/>
        <c:tickLblPos val="nextTo"/>
        <c:crossAx val="109277952"/>
        <c:crosses val="autoZero"/>
        <c:auto val="1"/>
        <c:lblAlgn val="ctr"/>
        <c:lblOffset val="100"/>
      </c:catAx>
      <c:valAx>
        <c:axId val="109277952"/>
        <c:scaling>
          <c:orientation val="minMax"/>
        </c:scaling>
        <c:axPos val="l"/>
        <c:majorGridlines/>
        <c:numFmt formatCode="0%" sourceLinked="1"/>
        <c:tickLblPos val="nextTo"/>
        <c:crossAx val="10926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352612461581452E-3"/>
          <c:y val="0.76880509114443996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2632192"/>
        <c:axId val="92633728"/>
      </c:barChart>
      <c:catAx>
        <c:axId val="92632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633728"/>
        <c:crosses val="autoZero"/>
        <c:auto val="1"/>
        <c:lblAlgn val="ctr"/>
        <c:lblOffset val="100"/>
        <c:tickLblSkip val="1"/>
        <c:tickMarkSkip val="1"/>
      </c:catAx>
      <c:valAx>
        <c:axId val="92633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632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2666880"/>
        <c:axId val="99226368"/>
      </c:barChart>
      <c:catAx>
        <c:axId val="9266688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226368"/>
        <c:crosses val="autoZero"/>
        <c:auto val="1"/>
        <c:lblAlgn val="ctr"/>
        <c:lblOffset val="100"/>
        <c:tickLblSkip val="1"/>
        <c:tickMarkSkip val="1"/>
      </c:catAx>
      <c:valAx>
        <c:axId val="99226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666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096064"/>
        <c:axId val="99097600"/>
      </c:barChart>
      <c:catAx>
        <c:axId val="99096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97600"/>
        <c:crosses val="autoZero"/>
        <c:auto val="1"/>
        <c:lblAlgn val="ctr"/>
        <c:lblOffset val="100"/>
        <c:tickLblSkip val="1"/>
        <c:tickMarkSkip val="1"/>
      </c:catAx>
      <c:valAx>
        <c:axId val="990976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960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110272"/>
        <c:axId val="99144832"/>
      </c:barChart>
      <c:catAx>
        <c:axId val="99110272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144832"/>
        <c:crosses val="autoZero"/>
        <c:auto val="1"/>
        <c:lblAlgn val="ctr"/>
        <c:lblOffset val="100"/>
        <c:tickLblSkip val="1"/>
        <c:tickMarkSkip val="1"/>
      </c:catAx>
      <c:valAx>
        <c:axId val="99144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110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174272"/>
        <c:axId val="99175808"/>
      </c:barChart>
      <c:catAx>
        <c:axId val="99174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175808"/>
        <c:crosses val="autoZero"/>
        <c:auto val="1"/>
        <c:lblAlgn val="ctr"/>
        <c:lblOffset val="100"/>
        <c:tickLblSkip val="1"/>
        <c:tickMarkSkip val="1"/>
      </c:catAx>
      <c:valAx>
        <c:axId val="99175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174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5189376"/>
        <c:axId val="105190912"/>
      </c:barChart>
      <c:catAx>
        <c:axId val="105189376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5190912"/>
        <c:crosses val="autoZero"/>
        <c:auto val="1"/>
        <c:lblAlgn val="ctr"/>
        <c:lblOffset val="100"/>
        <c:tickLblSkip val="1"/>
        <c:tickMarkSkip val="1"/>
      </c:catAx>
      <c:valAx>
        <c:axId val="105190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518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6543360"/>
        <c:axId val="106557440"/>
      </c:barChart>
      <c:catAx>
        <c:axId val="106543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557440"/>
        <c:crosses val="autoZero"/>
        <c:auto val="1"/>
        <c:lblAlgn val="ctr"/>
        <c:lblOffset val="100"/>
        <c:tickLblSkip val="1"/>
        <c:tickMarkSkip val="1"/>
      </c:catAx>
      <c:valAx>
        <c:axId val="106557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654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8</xdr:col>
      <xdr:colOff>279115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502920"/>
          <a:ext cx="5026375" cy="162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5" name="AutoShape 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6" name="AutoShape 2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7" name="AutoShape 3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8" name="AutoShape 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9" name="AutoShape 5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0" name="AutoShape 6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778973" name="AutoShape 9"/>
        <xdr:cNvSpPr>
          <a:spLocks noChangeArrowheads="1"/>
        </xdr:cNvSpPr>
      </xdr:nvSpPr>
      <xdr:spPr bwMode="auto">
        <a:xfrm>
          <a:off x="16097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78974" name="AutoShape 10"/>
        <xdr:cNvSpPr>
          <a:spLocks noChangeArrowheads="1"/>
        </xdr:cNvSpPr>
      </xdr:nvSpPr>
      <xdr:spPr bwMode="auto">
        <a:xfrm>
          <a:off x="20478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5" name="AutoShape 1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114300</xdr:colOff>
      <xdr:row>0</xdr:row>
      <xdr:rowOff>0</xdr:rowOff>
    </xdr:to>
    <xdr:sp macro="" textlink="">
      <xdr:nvSpPr>
        <xdr:cNvPr id="14778976" name="AutoShape 12"/>
        <xdr:cNvSpPr>
          <a:spLocks noChangeArrowheads="1"/>
        </xdr:cNvSpPr>
      </xdr:nvSpPr>
      <xdr:spPr bwMode="auto">
        <a:xfrm>
          <a:off x="28098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7" name="AutoShape 1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0</xdr:rowOff>
    </xdr:from>
    <xdr:to>
      <xdr:col>13</xdr:col>
      <xdr:colOff>104775</xdr:colOff>
      <xdr:row>0</xdr:row>
      <xdr:rowOff>0</xdr:rowOff>
    </xdr:to>
    <xdr:sp macro="" textlink="">
      <xdr:nvSpPr>
        <xdr:cNvPr id="14307262" name="AutoShape 1"/>
        <xdr:cNvSpPr>
          <a:spLocks noChangeArrowheads="1"/>
        </xdr:cNvSpPr>
      </xdr:nvSpPr>
      <xdr:spPr bwMode="auto">
        <a:xfrm>
          <a:off x="68675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3" name="AutoShape 2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4" name="AutoShape 3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5" name="AutoShape 4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6" name="AutoShape 5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7" name="AutoShape 6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542925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307270" name="AutoShape 9"/>
        <xdr:cNvSpPr>
          <a:spLocks noChangeArrowheads="1"/>
        </xdr:cNvSpPr>
      </xdr:nvSpPr>
      <xdr:spPr bwMode="auto">
        <a:xfrm>
          <a:off x="129540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0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14307271" name="AutoShape 10"/>
        <xdr:cNvSpPr>
          <a:spLocks noChangeArrowheads="1"/>
        </xdr:cNvSpPr>
      </xdr:nvSpPr>
      <xdr:spPr bwMode="auto">
        <a:xfrm>
          <a:off x="23145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72" name="AutoShape 11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14307273" name="AutoShape 12"/>
        <xdr:cNvSpPr>
          <a:spLocks noChangeArrowheads="1"/>
        </xdr:cNvSpPr>
      </xdr:nvSpPr>
      <xdr:spPr bwMode="auto">
        <a:xfrm>
          <a:off x="3448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28575</xdr:colOff>
      <xdr:row>0</xdr:row>
      <xdr:rowOff>0</xdr:rowOff>
    </xdr:from>
    <xdr:to>
      <xdr:col>9</xdr:col>
      <xdr:colOff>104775</xdr:colOff>
      <xdr:row>0</xdr:row>
      <xdr:rowOff>0</xdr:rowOff>
    </xdr:to>
    <xdr:sp macro="" textlink="">
      <xdr:nvSpPr>
        <xdr:cNvPr id="14307274" name="AutoShape 13"/>
        <xdr:cNvSpPr>
          <a:spLocks noChangeArrowheads="1"/>
        </xdr:cNvSpPr>
      </xdr:nvSpPr>
      <xdr:spPr bwMode="auto">
        <a:xfrm>
          <a:off x="4591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0</xdr:row>
      <xdr:rowOff>0</xdr:rowOff>
    </xdr:from>
    <xdr:to>
      <xdr:col>11</xdr:col>
      <xdr:colOff>104775</xdr:colOff>
      <xdr:row>0</xdr:row>
      <xdr:rowOff>0</xdr:rowOff>
    </xdr:to>
    <xdr:sp macro="" textlink="">
      <xdr:nvSpPr>
        <xdr:cNvPr id="14307275" name="AutoShape 14"/>
        <xdr:cNvSpPr>
          <a:spLocks noChangeArrowheads="1"/>
        </xdr:cNvSpPr>
      </xdr:nvSpPr>
      <xdr:spPr bwMode="auto">
        <a:xfrm>
          <a:off x="5734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47625</xdr:rowOff>
    </xdr:from>
    <xdr:to>
      <xdr:col>5</xdr:col>
      <xdr:colOff>142875</xdr:colOff>
      <xdr:row>4</xdr:row>
      <xdr:rowOff>133350</xdr:rowOff>
    </xdr:to>
    <xdr:sp macro="" textlink="">
      <xdr:nvSpPr>
        <xdr:cNvPr id="15318134" name="AutoShape 1"/>
        <xdr:cNvSpPr>
          <a:spLocks noChangeArrowheads="1"/>
        </xdr:cNvSpPr>
      </xdr:nvSpPr>
      <xdr:spPr bwMode="auto">
        <a:xfrm>
          <a:off x="2847975" y="942975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142875</xdr:colOff>
      <xdr:row>4</xdr:row>
      <xdr:rowOff>133350</xdr:rowOff>
    </xdr:to>
    <xdr:sp macro="" textlink="">
      <xdr:nvSpPr>
        <xdr:cNvPr id="15318135" name="AutoShape 2"/>
        <xdr:cNvSpPr>
          <a:spLocks noChangeArrowheads="1"/>
        </xdr:cNvSpPr>
      </xdr:nvSpPr>
      <xdr:spPr bwMode="auto">
        <a:xfrm>
          <a:off x="3524250" y="942975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62</xdr:row>
      <xdr:rowOff>47625</xdr:rowOff>
    </xdr:from>
    <xdr:to>
      <xdr:col>5</xdr:col>
      <xdr:colOff>142875</xdr:colOff>
      <xdr:row>62</xdr:row>
      <xdr:rowOff>133350</xdr:rowOff>
    </xdr:to>
    <xdr:sp macro="" textlink="">
      <xdr:nvSpPr>
        <xdr:cNvPr id="15318136" name="AutoShape 3"/>
        <xdr:cNvSpPr>
          <a:spLocks noChangeArrowheads="1"/>
        </xdr:cNvSpPr>
      </xdr:nvSpPr>
      <xdr:spPr bwMode="auto">
        <a:xfrm>
          <a:off x="2847975" y="10820400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62</xdr:row>
      <xdr:rowOff>47625</xdr:rowOff>
    </xdr:from>
    <xdr:to>
      <xdr:col>6</xdr:col>
      <xdr:colOff>142875</xdr:colOff>
      <xdr:row>62</xdr:row>
      <xdr:rowOff>133350</xdr:rowOff>
    </xdr:to>
    <xdr:sp macro="" textlink="">
      <xdr:nvSpPr>
        <xdr:cNvPr id="15318137" name="AutoShape 4"/>
        <xdr:cNvSpPr>
          <a:spLocks noChangeArrowheads="1"/>
        </xdr:cNvSpPr>
      </xdr:nvSpPr>
      <xdr:spPr bwMode="auto">
        <a:xfrm>
          <a:off x="3524250" y="10820400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323850</xdr:colOff>
      <xdr:row>43</xdr:row>
      <xdr:rowOff>9525</xdr:rowOff>
    </xdr:from>
    <xdr:to>
      <xdr:col>7</xdr:col>
      <xdr:colOff>495300</xdr:colOff>
      <xdr:row>55</xdr:row>
      <xdr:rowOff>219075</xdr:rowOff>
    </xdr:to>
    <xdr:graphicFrame macro="">
      <xdr:nvGraphicFramePr>
        <xdr:cNvPr id="153181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100</xdr:row>
      <xdr:rowOff>9525</xdr:rowOff>
    </xdr:from>
    <xdr:to>
      <xdr:col>8</xdr:col>
      <xdr:colOff>0</xdr:colOff>
      <xdr:row>117</xdr:row>
      <xdr:rowOff>95250</xdr:rowOff>
    </xdr:to>
    <xdr:graphicFrame macro="">
      <xdr:nvGraphicFramePr>
        <xdr:cNvPr id="1531813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4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49</xdr:row>
      <xdr:rowOff>28575</xdr:rowOff>
    </xdr:from>
    <xdr:to>
      <xdr:col>7</xdr:col>
      <xdr:colOff>868680</xdr:colOff>
      <xdr:row>65</xdr:row>
      <xdr:rowOff>0</xdr:rowOff>
    </xdr:to>
    <xdr:graphicFrame macro="">
      <xdr:nvGraphicFramePr>
        <xdr:cNvPr id="5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77</xdr:row>
      <xdr:rowOff>47625</xdr:rowOff>
    </xdr:from>
    <xdr:to>
      <xdr:col>4</xdr:col>
      <xdr:colOff>152400</xdr:colOff>
      <xdr:row>77</xdr:row>
      <xdr:rowOff>133350</xdr:rowOff>
    </xdr:to>
    <xdr:sp macro="" textlink="">
      <xdr:nvSpPr>
        <xdr:cNvPr id="13570468" name="AutoShape 1"/>
        <xdr:cNvSpPr>
          <a:spLocks noChangeArrowheads="1"/>
        </xdr:cNvSpPr>
      </xdr:nvSpPr>
      <xdr:spPr bwMode="auto">
        <a:xfrm>
          <a:off x="2895600" y="11791950"/>
          <a:ext cx="104775" cy="7620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77</xdr:row>
      <xdr:rowOff>47625</xdr:rowOff>
    </xdr:from>
    <xdr:to>
      <xdr:col>5</xdr:col>
      <xdr:colOff>142875</xdr:colOff>
      <xdr:row>77</xdr:row>
      <xdr:rowOff>133350</xdr:rowOff>
    </xdr:to>
    <xdr:sp macro="" textlink="">
      <xdr:nvSpPr>
        <xdr:cNvPr id="13570469" name="AutoShape 2"/>
        <xdr:cNvSpPr>
          <a:spLocks noChangeArrowheads="1"/>
        </xdr:cNvSpPr>
      </xdr:nvSpPr>
      <xdr:spPr bwMode="auto">
        <a:xfrm>
          <a:off x="3629025" y="11791950"/>
          <a:ext cx="95250" cy="762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13570470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44</xdr:row>
      <xdr:rowOff>28575</xdr:rowOff>
    </xdr:from>
    <xdr:to>
      <xdr:col>7</xdr:col>
      <xdr:colOff>868680</xdr:colOff>
      <xdr:row>60</xdr:row>
      <xdr:rowOff>0</xdr:rowOff>
    </xdr:to>
    <xdr:graphicFrame macro="">
      <xdr:nvGraphicFramePr>
        <xdr:cNvPr id="13570471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48</xdr:row>
      <xdr:rowOff>19050</xdr:rowOff>
    </xdr:from>
    <xdr:to>
      <xdr:col>10</xdr:col>
      <xdr:colOff>0</xdr:colOff>
      <xdr:row>68</xdr:row>
      <xdr:rowOff>80009</xdr:rowOff>
    </xdr:to>
    <xdr:graphicFrame macro="">
      <xdr:nvGraphicFramePr>
        <xdr:cNvPr id="6818224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0.04866</cdr:x>
      <cdr:y>0.91609</cdr:y>
    </cdr:from>
    <cdr:to>
      <cdr:x>0.98826</cdr:x>
      <cdr:y>0.97254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276225" y="2591537"/>
          <a:ext cx="5334000" cy="159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800"/>
            <a:t>(*)</a:t>
          </a:r>
          <a:r>
            <a:rPr lang="it-IT" sz="800" baseline="0"/>
            <a:t> Dal I° trim. 2009 il dato è calcolato al netto delle IFM</a:t>
          </a:r>
          <a:endParaRPr lang="it-IT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186689</xdr:colOff>
      <xdr:row>56</xdr:row>
      <xdr:rowOff>15239</xdr:rowOff>
    </xdr:from>
    <xdr:to>
      <xdr:col>13</xdr:col>
      <xdr:colOff>95249</xdr:colOff>
      <xdr:row>83</xdr:row>
      <xdr:rowOff>28574</xdr:rowOff>
    </xdr:to>
    <xdr:graphicFrame macro="">
      <xdr:nvGraphicFramePr>
        <xdr:cNvPr id="153252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35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6" name="AutoShape 4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7" name="AutoShape 5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8" name="AutoShape 6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9" name="AutoShape 7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40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4503841" name="AutoShape 2"/>
        <xdr:cNvSpPr>
          <a:spLocks noChangeArrowheads="1"/>
        </xdr:cNvSpPr>
      </xdr:nvSpPr>
      <xdr:spPr bwMode="auto">
        <a:xfrm>
          <a:off x="2800350" y="107537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4503842" name="AutoShape 3"/>
        <xdr:cNvSpPr>
          <a:spLocks noChangeArrowheads="1"/>
        </xdr:cNvSpPr>
      </xdr:nvSpPr>
      <xdr:spPr bwMode="auto">
        <a:xfrm>
          <a:off x="5238750" y="107442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5" name="AutoShape 8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6" name="AutoShape 9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7" name="AutoShape 2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8" name="AutoShape 3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361950</xdr:colOff>
      <xdr:row>40</xdr:row>
      <xdr:rowOff>9525</xdr:rowOff>
    </xdr:from>
    <xdr:to>
      <xdr:col>7</xdr:col>
      <xdr:colOff>447675</xdr:colOff>
      <xdr:row>57</xdr:row>
      <xdr:rowOff>104775</xdr:rowOff>
    </xdr:to>
    <xdr:graphicFrame macro="">
      <xdr:nvGraphicFramePr>
        <xdr:cNvPr id="1450384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5328492" name="AutoShape 1"/>
        <xdr:cNvSpPr>
          <a:spLocks noChangeArrowheads="1"/>
        </xdr:cNvSpPr>
      </xdr:nvSpPr>
      <xdr:spPr bwMode="auto">
        <a:xfrm>
          <a:off x="5229225" y="116205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5328493" name="AutoShape 2"/>
        <xdr:cNvSpPr>
          <a:spLocks noChangeArrowheads="1"/>
        </xdr:cNvSpPr>
      </xdr:nvSpPr>
      <xdr:spPr bwMode="auto">
        <a:xfrm>
          <a:off x="2800350" y="121253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5328494" name="AutoShape 3"/>
        <xdr:cNvSpPr>
          <a:spLocks noChangeArrowheads="1"/>
        </xdr:cNvSpPr>
      </xdr:nvSpPr>
      <xdr:spPr bwMode="auto">
        <a:xfrm>
          <a:off x="5238750" y="121158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5" name="AutoShape 4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6" name="AutoShape 5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7" name="AutoShape 6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8" name="AutoShape 7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96</xdr:row>
      <xdr:rowOff>0</xdr:rowOff>
    </xdr:from>
    <xdr:to>
      <xdr:col>4</xdr:col>
      <xdr:colOff>104775</xdr:colOff>
      <xdr:row>96</xdr:row>
      <xdr:rowOff>0</xdr:rowOff>
    </xdr:to>
    <xdr:sp macro="" textlink="">
      <xdr:nvSpPr>
        <xdr:cNvPr id="15328499" name="AutoShape 8"/>
        <xdr:cNvSpPr>
          <a:spLocks noChangeArrowheads="1"/>
        </xdr:cNvSpPr>
      </xdr:nvSpPr>
      <xdr:spPr bwMode="auto">
        <a:xfrm>
          <a:off x="2800350" y="1689735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96</xdr:row>
      <xdr:rowOff>0</xdr:rowOff>
    </xdr:from>
    <xdr:to>
      <xdr:col>7</xdr:col>
      <xdr:colOff>142875</xdr:colOff>
      <xdr:row>96</xdr:row>
      <xdr:rowOff>0</xdr:rowOff>
    </xdr:to>
    <xdr:sp macro="" textlink="">
      <xdr:nvSpPr>
        <xdr:cNvPr id="15328500" name="AutoShape 9"/>
        <xdr:cNvSpPr>
          <a:spLocks noChangeArrowheads="1"/>
        </xdr:cNvSpPr>
      </xdr:nvSpPr>
      <xdr:spPr bwMode="auto">
        <a:xfrm>
          <a:off x="5238750" y="168973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98</xdr:row>
      <xdr:rowOff>47625</xdr:rowOff>
    </xdr:from>
    <xdr:to>
      <xdr:col>4</xdr:col>
      <xdr:colOff>104775</xdr:colOff>
      <xdr:row>98</xdr:row>
      <xdr:rowOff>133350</xdr:rowOff>
    </xdr:to>
    <xdr:sp macro="" textlink="">
      <xdr:nvSpPr>
        <xdr:cNvPr id="15328501" name="AutoShape 10"/>
        <xdr:cNvSpPr>
          <a:spLocks noChangeArrowheads="1"/>
        </xdr:cNvSpPr>
      </xdr:nvSpPr>
      <xdr:spPr bwMode="auto">
        <a:xfrm>
          <a:off x="2800350" y="1752600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98</xdr:row>
      <xdr:rowOff>38100</xdr:rowOff>
    </xdr:from>
    <xdr:to>
      <xdr:col>7</xdr:col>
      <xdr:colOff>142875</xdr:colOff>
      <xdr:row>98</xdr:row>
      <xdr:rowOff>123825</xdr:rowOff>
    </xdr:to>
    <xdr:sp macro="" textlink="">
      <xdr:nvSpPr>
        <xdr:cNvPr id="15328502" name="AutoShape 11"/>
        <xdr:cNvSpPr>
          <a:spLocks noChangeArrowheads="1"/>
        </xdr:cNvSpPr>
      </xdr:nvSpPr>
      <xdr:spPr bwMode="auto">
        <a:xfrm>
          <a:off x="5238750" y="1751647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152400</xdr:rowOff>
    </xdr:from>
    <xdr:to>
      <xdr:col>7</xdr:col>
      <xdr:colOff>295275</xdr:colOff>
      <xdr:row>51</xdr:row>
      <xdr:rowOff>152400</xdr:rowOff>
    </xdr:to>
    <xdr:graphicFrame macro="">
      <xdr:nvGraphicFramePr>
        <xdr:cNvPr id="15328503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0</xdr:rowOff>
    </xdr:from>
    <xdr:to>
      <xdr:col>2</xdr:col>
      <xdr:colOff>123825</xdr:colOff>
      <xdr:row>0</xdr:row>
      <xdr:rowOff>0</xdr:rowOff>
    </xdr:to>
    <xdr:sp macro="" textlink="">
      <xdr:nvSpPr>
        <xdr:cNvPr id="2839" name="AutoShape 1"/>
        <xdr:cNvSpPr>
          <a:spLocks noChangeArrowheads="1"/>
        </xdr:cNvSpPr>
      </xdr:nvSpPr>
      <xdr:spPr bwMode="auto">
        <a:xfrm>
          <a:off x="8858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8" name="AutoShape 5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9" name="AutoShape 6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2</xdr:row>
      <xdr:rowOff>57150</xdr:rowOff>
    </xdr:from>
    <xdr:to>
      <xdr:col>5</xdr:col>
      <xdr:colOff>142875</xdr:colOff>
      <xdr:row>2</xdr:row>
      <xdr:rowOff>142875</xdr:rowOff>
    </xdr:to>
    <xdr:sp macro="" textlink="">
      <xdr:nvSpPr>
        <xdr:cNvPr id="14772830" name="AutoShape 7"/>
        <xdr:cNvSpPr>
          <a:spLocks noChangeArrowheads="1"/>
        </xdr:cNvSpPr>
      </xdr:nvSpPr>
      <xdr:spPr bwMode="auto">
        <a:xfrm>
          <a:off x="2409825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2</xdr:row>
      <xdr:rowOff>57150</xdr:rowOff>
    </xdr:from>
    <xdr:to>
      <xdr:col>7</xdr:col>
      <xdr:colOff>152400</xdr:colOff>
      <xdr:row>2</xdr:row>
      <xdr:rowOff>142875</xdr:rowOff>
    </xdr:to>
    <xdr:sp macro="" textlink="">
      <xdr:nvSpPr>
        <xdr:cNvPr id="14772831" name="AutoShape 8"/>
        <xdr:cNvSpPr>
          <a:spLocks noChangeArrowheads="1"/>
        </xdr:cNvSpPr>
      </xdr:nvSpPr>
      <xdr:spPr bwMode="auto">
        <a:xfrm>
          <a:off x="3619500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47625</xdr:colOff>
      <xdr:row>2</xdr:row>
      <xdr:rowOff>57150</xdr:rowOff>
    </xdr:from>
    <xdr:to>
      <xdr:col>10</xdr:col>
      <xdr:colOff>142875</xdr:colOff>
      <xdr:row>2</xdr:row>
      <xdr:rowOff>142875</xdr:rowOff>
    </xdr:to>
    <xdr:sp macro="" textlink="">
      <xdr:nvSpPr>
        <xdr:cNvPr id="14772832" name="AutoShape 9"/>
        <xdr:cNvSpPr>
          <a:spLocks noChangeArrowheads="1"/>
        </xdr:cNvSpPr>
      </xdr:nvSpPr>
      <xdr:spPr bwMode="auto">
        <a:xfrm>
          <a:off x="55245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142875</xdr:colOff>
      <xdr:row>2</xdr:row>
      <xdr:rowOff>142875</xdr:rowOff>
    </xdr:to>
    <xdr:sp macro="" textlink="">
      <xdr:nvSpPr>
        <xdr:cNvPr id="14772833" name="AutoShape 10"/>
        <xdr:cNvSpPr>
          <a:spLocks noChangeArrowheads="1"/>
        </xdr:cNvSpPr>
      </xdr:nvSpPr>
      <xdr:spPr bwMode="auto">
        <a:xfrm>
          <a:off x="17907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47625</xdr:colOff>
      <xdr:row>2</xdr:row>
      <xdr:rowOff>57150</xdr:rowOff>
    </xdr:from>
    <xdr:to>
      <xdr:col>11</xdr:col>
      <xdr:colOff>152400</xdr:colOff>
      <xdr:row>2</xdr:row>
      <xdr:rowOff>142875</xdr:rowOff>
    </xdr:to>
    <xdr:sp macro="" textlink="">
      <xdr:nvSpPr>
        <xdr:cNvPr id="14772834" name="AutoShape 11"/>
        <xdr:cNvSpPr>
          <a:spLocks noChangeArrowheads="1"/>
        </xdr:cNvSpPr>
      </xdr:nvSpPr>
      <xdr:spPr bwMode="auto">
        <a:xfrm>
          <a:off x="61436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47625</xdr:colOff>
      <xdr:row>2</xdr:row>
      <xdr:rowOff>57150</xdr:rowOff>
    </xdr:from>
    <xdr:to>
      <xdr:col>8</xdr:col>
      <xdr:colOff>152400</xdr:colOff>
      <xdr:row>2</xdr:row>
      <xdr:rowOff>142875</xdr:rowOff>
    </xdr:to>
    <xdr:sp macro="" textlink="">
      <xdr:nvSpPr>
        <xdr:cNvPr id="14772835" name="AutoShape 12"/>
        <xdr:cNvSpPr>
          <a:spLocks noChangeArrowheads="1"/>
        </xdr:cNvSpPr>
      </xdr:nvSpPr>
      <xdr:spPr bwMode="auto">
        <a:xfrm>
          <a:off x="42767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564865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23950"/>
          <a:ext cx="4870165" cy="1641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7958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10006" name="AutoShape 1"/>
        <xdr:cNvSpPr>
          <a:spLocks noChangeArrowheads="1"/>
        </xdr:cNvSpPr>
      </xdr:nvSpPr>
      <xdr:spPr bwMode="auto">
        <a:xfrm>
          <a:off x="90487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103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15126" name="AutoShape 1"/>
        <xdr:cNvSpPr>
          <a:spLocks noChangeArrowheads="1"/>
        </xdr:cNvSpPr>
      </xdr:nvSpPr>
      <xdr:spPr bwMode="auto">
        <a:xfrm>
          <a:off x="234315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615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54</xdr:row>
      <xdr:rowOff>0</xdr:rowOff>
    </xdr:from>
    <xdr:to>
      <xdr:col>16</xdr:col>
      <xdr:colOff>0</xdr:colOff>
      <xdr:row>54</xdr:row>
      <xdr:rowOff>0</xdr:rowOff>
    </xdr:to>
    <xdr:sp macro="" textlink="">
      <xdr:nvSpPr>
        <xdr:cNvPr id="14382792" name="AutoShape 2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54</xdr:row>
      <xdr:rowOff>0</xdr:rowOff>
    </xdr:from>
    <xdr:to>
      <xdr:col>16</xdr:col>
      <xdr:colOff>0</xdr:colOff>
      <xdr:row>54</xdr:row>
      <xdr:rowOff>0</xdr:rowOff>
    </xdr:to>
    <xdr:sp macro="" textlink="">
      <xdr:nvSpPr>
        <xdr:cNvPr id="14382793" name="AutoShape 4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54</xdr:row>
      <xdr:rowOff>0</xdr:rowOff>
    </xdr:from>
    <xdr:to>
      <xdr:col>16</xdr:col>
      <xdr:colOff>0</xdr:colOff>
      <xdr:row>54</xdr:row>
      <xdr:rowOff>0</xdr:rowOff>
    </xdr:to>
    <xdr:sp macro="" textlink="">
      <xdr:nvSpPr>
        <xdr:cNvPr id="14382794" name="AutoShape 5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54</xdr:row>
      <xdr:rowOff>0</xdr:rowOff>
    </xdr:from>
    <xdr:to>
      <xdr:col>16</xdr:col>
      <xdr:colOff>0</xdr:colOff>
      <xdr:row>54</xdr:row>
      <xdr:rowOff>0</xdr:rowOff>
    </xdr:to>
    <xdr:graphicFrame macro="">
      <xdr:nvGraphicFramePr>
        <xdr:cNvPr id="143827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16</xdr:col>
      <xdr:colOff>0</xdr:colOff>
      <xdr:row>54</xdr:row>
      <xdr:rowOff>0</xdr:rowOff>
    </xdr:to>
    <xdr:graphicFrame macro="">
      <xdr:nvGraphicFramePr>
        <xdr:cNvPr id="143827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54</xdr:row>
      <xdr:rowOff>0</xdr:rowOff>
    </xdr:from>
    <xdr:to>
      <xdr:col>16</xdr:col>
      <xdr:colOff>0</xdr:colOff>
      <xdr:row>54</xdr:row>
      <xdr:rowOff>0</xdr:rowOff>
    </xdr:to>
    <xdr:sp macro="" textlink="">
      <xdr:nvSpPr>
        <xdr:cNvPr id="14382799" name="AutoShape 11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8" name="AutoShape 2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9" name="AutoShape 4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0" name="AutoShape 5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55</xdr:row>
      <xdr:rowOff>0</xdr:rowOff>
    </xdr:from>
    <xdr:to>
      <xdr:col>16</xdr:col>
      <xdr:colOff>0</xdr:colOff>
      <xdr:row>55</xdr:row>
      <xdr:rowOff>0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55</xdr:row>
      <xdr:rowOff>0</xdr:rowOff>
    </xdr:from>
    <xdr:to>
      <xdr:col>16</xdr:col>
      <xdr:colOff>0</xdr:colOff>
      <xdr:row>55</xdr:row>
      <xdr:rowOff>0</xdr:rowOff>
    </xdr:to>
    <xdr:graphicFrame macro="">
      <xdr:nvGraphicFramePr>
        <xdr:cNvPr id="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3" name="AutoShape 11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2" name="AutoShape 1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3" name="AutoShape 2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4" name="AutoShape 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5" name="AutoShape 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6" name="AutoShape 5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7" name="AutoShape 6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0</xdr:row>
      <xdr:rowOff>0</xdr:rowOff>
    </xdr:from>
    <xdr:to>
      <xdr:col>4</xdr:col>
      <xdr:colOff>114300</xdr:colOff>
      <xdr:row>0</xdr:row>
      <xdr:rowOff>0</xdr:rowOff>
    </xdr:to>
    <xdr:sp macro="" textlink="">
      <xdr:nvSpPr>
        <xdr:cNvPr id="14302150" name="AutoShape 9"/>
        <xdr:cNvSpPr>
          <a:spLocks noChangeArrowheads="1"/>
        </xdr:cNvSpPr>
      </xdr:nvSpPr>
      <xdr:spPr bwMode="auto">
        <a:xfrm>
          <a:off x="15716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10</xdr:col>
      <xdr:colOff>104775</xdr:colOff>
      <xdr:row>0</xdr:row>
      <xdr:rowOff>0</xdr:rowOff>
    </xdr:to>
    <xdr:sp macro="" textlink="">
      <xdr:nvSpPr>
        <xdr:cNvPr id="14302151" name="AutoShape 10"/>
        <xdr:cNvSpPr>
          <a:spLocks noChangeArrowheads="1"/>
        </xdr:cNvSpPr>
      </xdr:nvSpPr>
      <xdr:spPr bwMode="auto">
        <a:xfrm>
          <a:off x="36480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2</xdr:row>
      <xdr:rowOff>38100</xdr:rowOff>
    </xdr:from>
    <xdr:to>
      <xdr:col>21</xdr:col>
      <xdr:colOff>0</xdr:colOff>
      <xdr:row>2</xdr:row>
      <xdr:rowOff>114300</xdr:rowOff>
    </xdr:to>
    <xdr:sp macro="" textlink="">
      <xdr:nvSpPr>
        <xdr:cNvPr id="14302152" name="AutoShape 11"/>
        <xdr:cNvSpPr>
          <a:spLocks noChangeArrowheads="1"/>
        </xdr:cNvSpPr>
      </xdr:nvSpPr>
      <xdr:spPr bwMode="auto">
        <a:xfrm>
          <a:off x="7715250" y="1171575"/>
          <a:ext cx="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0</xdr:row>
      <xdr:rowOff>0</xdr:rowOff>
    </xdr:from>
    <xdr:to>
      <xdr:col>17</xdr:col>
      <xdr:colOff>114300</xdr:colOff>
      <xdr:row>0</xdr:row>
      <xdr:rowOff>0</xdr:rowOff>
    </xdr:to>
    <xdr:sp macro="" textlink="">
      <xdr:nvSpPr>
        <xdr:cNvPr id="14302153" name="AutoShape 12"/>
        <xdr:cNvSpPr>
          <a:spLocks noChangeArrowheads="1"/>
        </xdr:cNvSpPr>
      </xdr:nvSpPr>
      <xdr:spPr bwMode="auto">
        <a:xfrm>
          <a:off x="63055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4" name="AutoShape 1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5" name="AutoShape 1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%20trim%202015/I%202015%20ALLEGATOSTATISTICOIndicatoriEconomiciTavole%20Primo%20trimestre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atori economici "/>
      <sheetName val="Foglio2"/>
      <sheetName val=" Indice"/>
      <sheetName val="1.2 Movimprese"/>
      <sheetName val="1.3 - 1.4 - 1.5 Movimp.Settore"/>
      <sheetName val="1.6 Saldo Settore"/>
      <sheetName val="1.6.1 Saldo Nati-mortalità"/>
      <sheetName val="2.1 - 2.2  Settore Artigianato "/>
      <sheetName val="2.3 -2.4-2.5. Artig. Settore "/>
      <sheetName val="2.6 Saldo Settore AA"/>
      <sheetName val="3.1-3.2  Costruzioni"/>
      <sheetName val="4.1- 4.2 Turismo"/>
      <sheetName val="5.1-5.2 Imp. Femminili"/>
      <sheetName val="5.3 - 5.4 Imp.Femminili Settore"/>
      <sheetName val="5.5 Saldo Imp.Femm."/>
      <sheetName val="6.1 Imprend. Nazionalità"/>
      <sheetName val="6.2 - 6.3 Imprend. per Carica"/>
      <sheetName val="6.3a - 6.3b Extra Com."/>
      <sheetName val="6.4 Imprend. Naz. Età"/>
      <sheetName val="6.5 Imprend. Sesso"/>
      <sheetName val="7.1-7.2-7.3-7.4 Comm.Consistenz"/>
      <sheetName val="7.5----7.9  Apert.- Cess."/>
      <sheetName val="8.1 - 8.2 Cassa Edile"/>
      <sheetName val="9.1 -9.4 - C.I.G. (2)"/>
      <sheetName val="9.1 -9.4 - C.I.G."/>
      <sheetName val="8.1  Credito "/>
      <sheetName val="9.1 - 9.2  Protesti cambiari"/>
      <sheetName val="10.1 -2 - 3- 4- 5 Import-Export"/>
      <sheetName val="13.1-13.2 -13.3 Turism.prov.SO"/>
      <sheetName val="14.4-14.5 -14.6 Turismo Livigno"/>
      <sheetName val="Tav. 11.1 Pra autovetture"/>
      <sheetName val="12.1 - 12.2 - 12.3 Benchmark"/>
      <sheetName val="12.4 Benchmark settori"/>
      <sheetName val="12.5 Benchmark Commercio Estero"/>
      <sheetName val="Indicatori economici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2">
          <cell r="B32" t="str">
            <v>Cuneo</v>
          </cell>
          <cell r="D32" t="str">
            <v>VCO</v>
          </cell>
          <cell r="F32" t="str">
            <v>Aosta</v>
          </cell>
          <cell r="H32" t="str">
            <v>Sondrio</v>
          </cell>
          <cell r="J32" t="str">
            <v>Bolzano</v>
          </cell>
          <cell r="L32" t="str">
            <v>Trento</v>
          </cell>
          <cell r="N32" t="str">
            <v>Belluno</v>
          </cell>
        </row>
        <row r="33">
          <cell r="B33" t="str">
            <v>Import</v>
          </cell>
          <cell r="C33" t="str">
            <v>Export</v>
          </cell>
          <cell r="D33" t="str">
            <v>Import</v>
          </cell>
          <cell r="E33" t="str">
            <v>Export</v>
          </cell>
          <cell r="F33" t="str">
            <v>Import</v>
          </cell>
          <cell r="G33" t="str">
            <v>Export</v>
          </cell>
          <cell r="H33" t="str">
            <v>Import</v>
          </cell>
          <cell r="I33" t="str">
            <v>Export</v>
          </cell>
          <cell r="J33" t="str">
            <v>Import</v>
          </cell>
          <cell r="K33" t="str">
            <v>Export</v>
          </cell>
          <cell r="L33" t="str">
            <v>Import</v>
          </cell>
          <cell r="M33" t="str">
            <v>Export</v>
          </cell>
          <cell r="N33" t="str">
            <v>Import</v>
          </cell>
          <cell r="O33" t="str">
            <v>Export</v>
          </cell>
        </row>
        <row r="34">
          <cell r="A34" t="str">
            <v>Prodotti delle attivita' manifatturiere</v>
          </cell>
          <cell r="B34">
            <v>782666382</v>
          </cell>
          <cell r="C34">
            <v>2055489410</v>
          </cell>
          <cell r="D34">
            <v>88322872</v>
          </cell>
          <cell r="E34">
            <v>150857561</v>
          </cell>
          <cell r="F34">
            <v>40843300</v>
          </cell>
          <cell r="G34">
            <v>155748194</v>
          </cell>
          <cell r="H34">
            <v>83996391</v>
          </cell>
          <cell r="I34">
            <v>152072569</v>
          </cell>
          <cell r="J34">
            <v>961836258</v>
          </cell>
          <cell r="K34">
            <v>879925509</v>
          </cell>
          <cell r="L34">
            <v>480279005</v>
          </cell>
          <cell r="M34">
            <v>804240077</v>
          </cell>
          <cell r="N34">
            <v>182656863</v>
          </cell>
          <cell r="O34">
            <v>822157924</v>
          </cell>
        </row>
        <row r="35">
          <cell r="A35" t="str">
            <v>Prodotti dell'agricoltura, della silvicoltura e della pesca</v>
          </cell>
          <cell r="B35">
            <v>233879448</v>
          </cell>
          <cell r="C35">
            <v>129017631</v>
          </cell>
          <cell r="D35">
            <v>551964</v>
          </cell>
          <cell r="E35">
            <v>951809</v>
          </cell>
          <cell r="F35">
            <v>310339</v>
          </cell>
          <cell r="G35">
            <v>607201</v>
          </cell>
          <cell r="H35">
            <v>8587140</v>
          </cell>
          <cell r="I35">
            <v>3172736</v>
          </cell>
          <cell r="J35">
            <v>41334457</v>
          </cell>
          <cell r="K35">
            <v>133334606</v>
          </cell>
          <cell r="L35">
            <v>8306800</v>
          </cell>
          <cell r="M35">
            <v>22966660</v>
          </cell>
          <cell r="N35">
            <v>4182973</v>
          </cell>
          <cell r="O35">
            <v>2069997</v>
          </cell>
        </row>
        <row r="36">
          <cell r="A36" t="str">
            <v>Prodotti dell'estrazione di minerali da cave e miniere</v>
          </cell>
          <cell r="B36">
            <v>7269734</v>
          </cell>
          <cell r="C36">
            <v>2832339</v>
          </cell>
          <cell r="D36">
            <v>3114729</v>
          </cell>
          <cell r="E36">
            <v>1885124</v>
          </cell>
          <cell r="F36">
            <v>354190</v>
          </cell>
          <cell r="G36">
            <v>117951</v>
          </cell>
          <cell r="H36">
            <v>711238</v>
          </cell>
          <cell r="I36">
            <v>7928846</v>
          </cell>
          <cell r="J36">
            <v>7044588</v>
          </cell>
          <cell r="K36">
            <v>3114198</v>
          </cell>
          <cell r="L36">
            <v>1835202</v>
          </cell>
          <cell r="M36">
            <v>745100</v>
          </cell>
          <cell r="N36">
            <v>37336</v>
          </cell>
          <cell r="O36">
            <v>1360</v>
          </cell>
        </row>
        <row r="37">
          <cell r="A37" t="str">
            <v>Prodotti delle attivita' di trattamento dei rifiuti e risanamento</v>
          </cell>
          <cell r="B37">
            <v>18417530</v>
          </cell>
          <cell r="C37">
            <v>3046524</v>
          </cell>
          <cell r="D37">
            <v>12766260</v>
          </cell>
          <cell r="E37">
            <v>2899256</v>
          </cell>
          <cell r="F37">
            <v>4424371</v>
          </cell>
          <cell r="G37">
            <v>160552</v>
          </cell>
          <cell r="H37">
            <v>748389</v>
          </cell>
          <cell r="I37">
            <v>16337</v>
          </cell>
          <cell r="J37">
            <v>8438450</v>
          </cell>
          <cell r="K37">
            <v>1509478</v>
          </cell>
          <cell r="L37">
            <v>5163237</v>
          </cell>
          <cell r="M37">
            <v>1157060</v>
          </cell>
          <cell r="N37">
            <v>9190668</v>
          </cell>
          <cell r="O37">
            <v>100152</v>
          </cell>
        </row>
        <row r="38">
          <cell r="A38" t="str">
            <v>Altri prodotti o merci</v>
          </cell>
          <cell r="B38">
            <v>1840679</v>
          </cell>
          <cell r="C38">
            <v>7734148</v>
          </cell>
          <cell r="D38">
            <v>18580</v>
          </cell>
          <cell r="E38">
            <v>130970</v>
          </cell>
          <cell r="F38">
            <v>65914</v>
          </cell>
          <cell r="G38">
            <v>1246847</v>
          </cell>
          <cell r="H38">
            <v>49378</v>
          </cell>
          <cell r="I38">
            <v>521335</v>
          </cell>
          <cell r="J38">
            <v>14784662</v>
          </cell>
          <cell r="K38">
            <v>6989651</v>
          </cell>
          <cell r="L38">
            <v>1483575</v>
          </cell>
          <cell r="M38">
            <v>16593639</v>
          </cell>
          <cell r="N38">
            <v>212604</v>
          </cell>
          <cell r="O38">
            <v>2048936</v>
          </cell>
        </row>
      </sheetData>
      <sheetData sheetId="3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void%200;" TargetMode="External"/><Relationship Id="rId13" Type="http://schemas.openxmlformats.org/officeDocument/2006/relationships/hyperlink" Target="javascript:%20void%200;" TargetMode="External"/><Relationship Id="rId18" Type="http://schemas.openxmlformats.org/officeDocument/2006/relationships/hyperlink" Target="javascript:%20void%200;" TargetMode="External"/><Relationship Id="rId3" Type="http://schemas.openxmlformats.org/officeDocument/2006/relationships/hyperlink" Target="javascript:%20void%200;" TargetMode="External"/><Relationship Id="rId21" Type="http://schemas.openxmlformats.org/officeDocument/2006/relationships/hyperlink" Target="javascript:%20void%200;" TargetMode="External"/><Relationship Id="rId7" Type="http://schemas.openxmlformats.org/officeDocument/2006/relationships/hyperlink" Target="javascript:%20void%200;" TargetMode="External"/><Relationship Id="rId12" Type="http://schemas.openxmlformats.org/officeDocument/2006/relationships/hyperlink" Target="javascript:%20void%200;" TargetMode="External"/><Relationship Id="rId17" Type="http://schemas.openxmlformats.org/officeDocument/2006/relationships/hyperlink" Target="javascript:%20void%200;" TargetMode="External"/><Relationship Id="rId2" Type="http://schemas.openxmlformats.org/officeDocument/2006/relationships/hyperlink" Target="javascript:%20void%200;" TargetMode="External"/><Relationship Id="rId16" Type="http://schemas.openxmlformats.org/officeDocument/2006/relationships/hyperlink" Target="javascript:%20void%200;" TargetMode="External"/><Relationship Id="rId20" Type="http://schemas.openxmlformats.org/officeDocument/2006/relationships/hyperlink" Target="javascript:%20void%200;" TargetMode="External"/><Relationship Id="rId1" Type="http://schemas.openxmlformats.org/officeDocument/2006/relationships/hyperlink" Target="javascript:%20void%200;" TargetMode="External"/><Relationship Id="rId6" Type="http://schemas.openxmlformats.org/officeDocument/2006/relationships/hyperlink" Target="javascript:%20void%200;" TargetMode="External"/><Relationship Id="rId11" Type="http://schemas.openxmlformats.org/officeDocument/2006/relationships/hyperlink" Target="javascript:%20void%200;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javascript:%20void%200;" TargetMode="External"/><Relationship Id="rId15" Type="http://schemas.openxmlformats.org/officeDocument/2006/relationships/hyperlink" Target="javascript:%20void%200;" TargetMode="External"/><Relationship Id="rId23" Type="http://schemas.openxmlformats.org/officeDocument/2006/relationships/hyperlink" Target="javascript:%20void%200;" TargetMode="External"/><Relationship Id="rId10" Type="http://schemas.openxmlformats.org/officeDocument/2006/relationships/hyperlink" Target="javascript:%20void%200;" TargetMode="External"/><Relationship Id="rId19" Type="http://schemas.openxmlformats.org/officeDocument/2006/relationships/hyperlink" Target="javascript:%20void%200;" TargetMode="External"/><Relationship Id="rId4" Type="http://schemas.openxmlformats.org/officeDocument/2006/relationships/hyperlink" Target="javascript:%20void%200;" TargetMode="External"/><Relationship Id="rId9" Type="http://schemas.openxmlformats.org/officeDocument/2006/relationships/hyperlink" Target="javascript:%20void%200;" TargetMode="External"/><Relationship Id="rId14" Type="http://schemas.openxmlformats.org/officeDocument/2006/relationships/hyperlink" Target="javascript:%20void%200;" TargetMode="External"/><Relationship Id="rId22" Type="http://schemas.openxmlformats.org/officeDocument/2006/relationships/hyperlink" Target="javascript:%20void%200;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B4:I25"/>
  <sheetViews>
    <sheetView topLeftCell="A16" workbookViewId="0">
      <selection activeCell="E19" sqref="E19"/>
    </sheetView>
  </sheetViews>
  <sheetFormatPr defaultColWidth="8.85546875" defaultRowHeight="12.75"/>
  <cols>
    <col min="1" max="1" width="12.28515625" customWidth="1"/>
    <col min="2" max="2" width="8" customWidth="1"/>
  </cols>
  <sheetData>
    <row r="4" spans="2:9" ht="89.45" customHeight="1">
      <c r="C4" s="3584"/>
      <c r="D4" s="3585"/>
      <c r="E4" s="3585"/>
      <c r="F4" s="3585"/>
      <c r="G4" s="3585"/>
      <c r="H4" s="3585"/>
      <c r="I4" s="3585"/>
    </row>
    <row r="5" spans="2:9" ht="18.75">
      <c r="B5" s="969"/>
      <c r="C5" s="969"/>
      <c r="D5" s="1"/>
      <c r="E5" s="1"/>
      <c r="F5" s="1"/>
      <c r="G5" s="1"/>
      <c r="H5" s="1"/>
      <c r="I5" s="1"/>
    </row>
    <row r="6" spans="2:9" ht="48.2" customHeight="1">
      <c r="B6" s="969"/>
      <c r="C6" s="969"/>
      <c r="D6" s="1"/>
      <c r="E6" s="1"/>
      <c r="F6" s="1"/>
      <c r="G6" s="1"/>
      <c r="H6" s="1"/>
      <c r="I6" s="1"/>
    </row>
    <row r="7" spans="2:9" ht="48.2" customHeight="1"/>
    <row r="11" spans="2:9" ht="26.45" customHeight="1">
      <c r="E11" s="970" t="s">
        <v>345</v>
      </c>
    </row>
    <row r="12" spans="2:9" ht="27" customHeight="1">
      <c r="E12" s="970" t="s">
        <v>346</v>
      </c>
    </row>
    <row r="13" spans="2:9" ht="19.5">
      <c r="E13" s="971"/>
    </row>
    <row r="14" spans="2:9" ht="19.5">
      <c r="E14" s="971"/>
    </row>
    <row r="15" spans="2:9" ht="19.5">
      <c r="E15" s="971"/>
    </row>
    <row r="16" spans="2:9" ht="19.5">
      <c r="E16" s="971"/>
    </row>
    <row r="17" spans="3:9" ht="19.5">
      <c r="E17" s="971"/>
    </row>
    <row r="18" spans="3:9" ht="19.5">
      <c r="E18" s="971" t="s">
        <v>974</v>
      </c>
    </row>
    <row r="21" spans="3:9">
      <c r="C21" s="972"/>
    </row>
    <row r="23" spans="3:9">
      <c r="C23" s="973"/>
      <c r="D23" s="627"/>
      <c r="E23" s="627"/>
      <c r="F23" s="143"/>
      <c r="G23" s="143"/>
      <c r="H23" s="143"/>
      <c r="I23" s="143"/>
    </row>
    <row r="24" spans="3:9">
      <c r="C24" s="973"/>
    </row>
    <row r="25" spans="3:9">
      <c r="C25" s="973"/>
      <c r="D25" s="974"/>
    </row>
  </sheetData>
  <mergeCells count="1">
    <mergeCell ref="C4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AI106"/>
  <sheetViews>
    <sheetView topLeftCell="A58" workbookViewId="0">
      <selection activeCell="L55" sqref="L55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2" ht="19.5" customHeight="1" thickBot="1">
      <c r="A1" s="1163" t="s">
        <v>34</v>
      </c>
      <c r="B1" s="98"/>
      <c r="C1" s="3665" t="s">
        <v>218</v>
      </c>
      <c r="D1" s="3666"/>
      <c r="E1" s="3666"/>
      <c r="F1" s="3666"/>
      <c r="G1" s="3666"/>
      <c r="H1" s="3666"/>
      <c r="I1" s="3666"/>
      <c r="J1" s="3666"/>
      <c r="K1" s="3666"/>
      <c r="L1" s="3666"/>
      <c r="M1" s="3666"/>
      <c r="N1" s="3666"/>
      <c r="O1" s="3666"/>
      <c r="P1" s="3666"/>
      <c r="Q1" s="3666"/>
      <c r="R1" s="3666"/>
      <c r="S1" s="3666"/>
      <c r="T1" s="3666"/>
      <c r="U1" s="3666"/>
      <c r="V1" s="3666"/>
      <c r="W1" s="3666"/>
      <c r="X1" s="3666"/>
      <c r="Y1" s="3666"/>
      <c r="Z1" s="3666"/>
      <c r="AA1" s="3804"/>
      <c r="AB1" s="3804"/>
      <c r="AC1" s="3804"/>
      <c r="AD1" s="3804"/>
      <c r="AE1" s="3804"/>
      <c r="AF1" s="3805"/>
    </row>
    <row r="2" spans="1:32" ht="15.75" customHeight="1" thickBot="1">
      <c r="B2" s="695" t="s">
        <v>102</v>
      </c>
      <c r="C2" s="115"/>
      <c r="D2" s="116"/>
      <c r="E2" s="117"/>
      <c r="F2" s="3698" t="s">
        <v>157</v>
      </c>
      <c r="G2" s="3698"/>
      <c r="H2" s="3698"/>
      <c r="I2" s="3698"/>
      <c r="J2" s="3698"/>
      <c r="K2" s="3698"/>
      <c r="L2" s="3698"/>
      <c r="M2" s="3698"/>
      <c r="N2" s="3698"/>
      <c r="O2" s="3698"/>
      <c r="P2" s="3698"/>
      <c r="Q2" s="3698"/>
      <c r="R2" s="3698"/>
      <c r="S2" s="3698"/>
      <c r="T2" s="3698"/>
      <c r="U2" s="3698"/>
      <c r="V2" s="3698"/>
      <c r="W2" s="3698"/>
      <c r="X2" s="3698"/>
      <c r="Y2" s="3698"/>
      <c r="Z2" s="3698"/>
      <c r="AA2" s="3698"/>
      <c r="AB2" s="3698"/>
      <c r="AC2" s="3698"/>
      <c r="AD2" s="3698"/>
      <c r="AE2" s="3698"/>
      <c r="AF2" s="3699"/>
    </row>
    <row r="3" spans="1:32" ht="35.450000000000003" customHeight="1">
      <c r="B3" s="556" t="s">
        <v>107</v>
      </c>
      <c r="C3" s="3807" t="s">
        <v>158</v>
      </c>
      <c r="D3" s="3704"/>
      <c r="E3" s="3808"/>
      <c r="F3" s="3700" t="s">
        <v>159</v>
      </c>
      <c r="G3" s="3702"/>
      <c r="H3" s="3806"/>
      <c r="I3" s="3700" t="s">
        <v>144</v>
      </c>
      <c r="J3" s="3705"/>
      <c r="K3" s="3706"/>
      <c r="L3" s="3813" t="s">
        <v>624</v>
      </c>
      <c r="M3" s="3811"/>
      <c r="N3" s="3811"/>
      <c r="O3" s="3811" t="s">
        <v>625</v>
      </c>
      <c r="P3" s="3811"/>
      <c r="Q3" s="3812"/>
      <c r="R3" s="3707" t="s">
        <v>145</v>
      </c>
      <c r="S3" s="3705"/>
      <c r="T3" s="3706"/>
      <c r="U3" s="3700" t="s">
        <v>146</v>
      </c>
      <c r="V3" s="3692"/>
      <c r="W3" s="3701"/>
      <c r="X3" s="3700" t="s">
        <v>63</v>
      </c>
      <c r="Y3" s="3692"/>
      <c r="Z3" s="3701"/>
      <c r="AA3" s="3700" t="s">
        <v>147</v>
      </c>
      <c r="AB3" s="3692"/>
      <c r="AC3" s="3701"/>
      <c r="AD3" s="3700" t="s">
        <v>148</v>
      </c>
      <c r="AE3" s="3692"/>
      <c r="AF3" s="3701"/>
    </row>
    <row r="4" spans="1:32" ht="17.45" customHeight="1">
      <c r="B4" s="1668"/>
      <c r="C4" s="2142" t="s">
        <v>642</v>
      </c>
      <c r="D4" s="2133" t="s">
        <v>162</v>
      </c>
      <c r="E4" s="2143" t="s">
        <v>163</v>
      </c>
      <c r="F4" s="2142" t="s">
        <v>642</v>
      </c>
      <c r="G4" s="2133" t="s">
        <v>162</v>
      </c>
      <c r="H4" s="2143" t="s">
        <v>163</v>
      </c>
      <c r="I4" s="2142" t="s">
        <v>642</v>
      </c>
      <c r="J4" s="2133" t="s">
        <v>162</v>
      </c>
      <c r="K4" s="2143" t="s">
        <v>163</v>
      </c>
      <c r="L4" s="3809" t="s">
        <v>642</v>
      </c>
      <c r="M4" s="3711"/>
      <c r="N4" s="3711" t="s">
        <v>162</v>
      </c>
      <c r="O4" s="3711"/>
      <c r="P4" s="3711" t="s">
        <v>163</v>
      </c>
      <c r="Q4" s="3810"/>
      <c r="R4" s="2142" t="s">
        <v>642</v>
      </c>
      <c r="S4" s="2133" t="s">
        <v>162</v>
      </c>
      <c r="T4" s="2143" t="s">
        <v>163</v>
      </c>
      <c r="U4" s="2142" t="s">
        <v>642</v>
      </c>
      <c r="V4" s="2133" t="s">
        <v>162</v>
      </c>
      <c r="W4" s="2143" t="s">
        <v>163</v>
      </c>
      <c r="X4" s="2142" t="s">
        <v>642</v>
      </c>
      <c r="Y4" s="2133" t="s">
        <v>162</v>
      </c>
      <c r="Z4" s="2143" t="s">
        <v>163</v>
      </c>
      <c r="AA4" s="2142" t="s">
        <v>642</v>
      </c>
      <c r="AB4" s="2133" t="s">
        <v>162</v>
      </c>
      <c r="AC4" s="2143" t="s">
        <v>163</v>
      </c>
      <c r="AD4" s="2142" t="s">
        <v>642</v>
      </c>
      <c r="AE4" s="2133" t="s">
        <v>162</v>
      </c>
      <c r="AF4" s="2143" t="s">
        <v>163</v>
      </c>
    </row>
    <row r="5" spans="1:32">
      <c r="B5" s="28" t="s">
        <v>123</v>
      </c>
      <c r="C5" s="193">
        <v>92</v>
      </c>
      <c r="D5" s="188">
        <v>164</v>
      </c>
      <c r="E5" s="126">
        <v>-72</v>
      </c>
      <c r="F5" s="120">
        <v>1</v>
      </c>
      <c r="G5" s="2140">
        <v>0</v>
      </c>
      <c r="H5" s="128">
        <v>1</v>
      </c>
      <c r="I5" s="2135">
        <v>23</v>
      </c>
      <c r="J5" s="2128">
        <v>43</v>
      </c>
      <c r="K5" s="129">
        <v>-20</v>
      </c>
      <c r="L5" s="3795">
        <v>0</v>
      </c>
      <c r="M5" s="3682"/>
      <c r="N5" s="3681">
        <v>0</v>
      </c>
      <c r="O5" s="3796"/>
      <c r="P5" s="3682">
        <f>L5-N5</f>
        <v>0</v>
      </c>
      <c r="Q5" s="3797"/>
      <c r="R5" s="120">
        <v>48</v>
      </c>
      <c r="S5" s="2129">
        <v>71</v>
      </c>
      <c r="T5" s="129">
        <v>-23</v>
      </c>
      <c r="U5" s="120">
        <v>6</v>
      </c>
      <c r="V5" s="2129">
        <v>10</v>
      </c>
      <c r="W5" s="129">
        <v>-4</v>
      </c>
      <c r="X5" s="120">
        <v>0</v>
      </c>
      <c r="Y5" s="2129">
        <v>0</v>
      </c>
      <c r="Z5" s="128">
        <v>0</v>
      </c>
      <c r="AA5" s="120">
        <v>14</v>
      </c>
      <c r="AB5" s="2129">
        <v>38</v>
      </c>
      <c r="AC5" s="129">
        <v>-24</v>
      </c>
      <c r="AD5" s="2147">
        <v>0</v>
      </c>
      <c r="AE5" s="85">
        <v>2</v>
      </c>
      <c r="AF5" s="2141">
        <v>-2</v>
      </c>
    </row>
    <row r="6" spans="1:32">
      <c r="B6" s="28" t="s">
        <v>124</v>
      </c>
      <c r="C6" s="187">
        <v>153</v>
      </c>
      <c r="D6" s="188">
        <v>55</v>
      </c>
      <c r="E6" s="126">
        <v>98</v>
      </c>
      <c r="F6" s="127">
        <v>1</v>
      </c>
      <c r="G6" s="2140">
        <v>1</v>
      </c>
      <c r="H6" s="128">
        <v>0</v>
      </c>
      <c r="I6" s="2139">
        <v>26</v>
      </c>
      <c r="J6" s="2128">
        <v>20</v>
      </c>
      <c r="K6" s="129">
        <v>6</v>
      </c>
      <c r="L6" s="3801">
        <v>0</v>
      </c>
      <c r="M6" s="3686"/>
      <c r="N6" s="3685">
        <v>0</v>
      </c>
      <c r="O6" s="3802"/>
      <c r="P6" s="3686">
        <f t="shared" ref="P6:P25" si="0">L6-N6</f>
        <v>0</v>
      </c>
      <c r="Q6" s="3803"/>
      <c r="R6" s="127">
        <v>89</v>
      </c>
      <c r="S6" s="2129">
        <v>9</v>
      </c>
      <c r="T6" s="129">
        <v>80</v>
      </c>
      <c r="U6" s="127">
        <v>6</v>
      </c>
      <c r="V6" s="2129">
        <v>5</v>
      </c>
      <c r="W6" s="129">
        <v>1</v>
      </c>
      <c r="X6" s="127">
        <v>0</v>
      </c>
      <c r="Y6" s="2129">
        <v>0</v>
      </c>
      <c r="Z6" s="128">
        <v>0</v>
      </c>
      <c r="AA6" s="127">
        <v>29</v>
      </c>
      <c r="AB6" s="2129">
        <v>20</v>
      </c>
      <c r="AC6" s="129">
        <v>9</v>
      </c>
      <c r="AD6" s="191">
        <v>2</v>
      </c>
      <c r="AE6" s="85">
        <v>0</v>
      </c>
      <c r="AF6" s="2141">
        <v>2</v>
      </c>
    </row>
    <row r="7" spans="1:32">
      <c r="B7" s="28" t="s">
        <v>125</v>
      </c>
      <c r="C7" s="187">
        <v>89</v>
      </c>
      <c r="D7" s="188">
        <v>47</v>
      </c>
      <c r="E7" s="126">
        <v>42</v>
      </c>
      <c r="F7" s="127">
        <v>0</v>
      </c>
      <c r="G7" s="2140">
        <v>1</v>
      </c>
      <c r="H7" s="128">
        <v>-1</v>
      </c>
      <c r="I7" s="2139">
        <v>16</v>
      </c>
      <c r="J7" s="2128">
        <v>17</v>
      </c>
      <c r="K7" s="129">
        <v>-1</v>
      </c>
      <c r="L7" s="3801">
        <v>0</v>
      </c>
      <c r="M7" s="3686"/>
      <c r="N7" s="3685">
        <v>0</v>
      </c>
      <c r="O7" s="3802"/>
      <c r="P7" s="3686">
        <f t="shared" si="0"/>
        <v>0</v>
      </c>
      <c r="Q7" s="3803"/>
      <c r="R7" s="127">
        <v>62</v>
      </c>
      <c r="S7" s="2129">
        <v>16</v>
      </c>
      <c r="T7" s="129">
        <v>46</v>
      </c>
      <c r="U7" s="127">
        <v>1</v>
      </c>
      <c r="V7" s="2129">
        <v>4</v>
      </c>
      <c r="W7" s="129">
        <v>-3</v>
      </c>
      <c r="X7" s="127">
        <v>0</v>
      </c>
      <c r="Y7" s="2129">
        <v>0</v>
      </c>
      <c r="Z7" s="128">
        <v>0</v>
      </c>
      <c r="AA7" s="127">
        <v>10</v>
      </c>
      <c r="AB7" s="2129">
        <v>9</v>
      </c>
      <c r="AC7" s="129">
        <v>1</v>
      </c>
      <c r="AD7" s="191">
        <v>0</v>
      </c>
      <c r="AE7" s="85">
        <v>0</v>
      </c>
      <c r="AF7" s="2141">
        <v>0</v>
      </c>
    </row>
    <row r="8" spans="1:32">
      <c r="B8" s="52" t="s">
        <v>126</v>
      </c>
      <c r="C8" s="189">
        <v>60</v>
      </c>
      <c r="D8" s="190">
        <v>41</v>
      </c>
      <c r="E8" s="133">
        <v>19</v>
      </c>
      <c r="F8" s="134">
        <v>0</v>
      </c>
      <c r="G8" s="2137">
        <v>0</v>
      </c>
      <c r="H8" s="135">
        <v>0</v>
      </c>
      <c r="I8" s="134">
        <v>13</v>
      </c>
      <c r="J8" s="2130">
        <v>13</v>
      </c>
      <c r="K8" s="136">
        <v>0</v>
      </c>
      <c r="L8" s="3798">
        <v>0</v>
      </c>
      <c r="M8" s="3793"/>
      <c r="N8" s="3689">
        <v>0</v>
      </c>
      <c r="O8" s="3799"/>
      <c r="P8" s="3793">
        <f t="shared" si="0"/>
        <v>0</v>
      </c>
      <c r="Q8" s="3800"/>
      <c r="R8" s="134">
        <v>35</v>
      </c>
      <c r="S8" s="2131">
        <v>20</v>
      </c>
      <c r="T8" s="136">
        <v>15</v>
      </c>
      <c r="U8" s="134">
        <v>4</v>
      </c>
      <c r="V8" s="2131">
        <v>4</v>
      </c>
      <c r="W8" s="136">
        <v>0</v>
      </c>
      <c r="X8" s="134">
        <v>0</v>
      </c>
      <c r="Y8" s="2131">
        <v>0</v>
      </c>
      <c r="Z8" s="135">
        <v>0</v>
      </c>
      <c r="AA8" s="134">
        <v>7</v>
      </c>
      <c r="AB8" s="2131">
        <v>4</v>
      </c>
      <c r="AC8" s="136">
        <v>3</v>
      </c>
      <c r="AD8" s="192">
        <v>1</v>
      </c>
      <c r="AE8" s="87">
        <v>0</v>
      </c>
      <c r="AF8" s="2138">
        <v>1</v>
      </c>
    </row>
    <row r="9" spans="1:32">
      <c r="B9" s="51" t="s">
        <v>127</v>
      </c>
      <c r="C9" s="187">
        <v>95</v>
      </c>
      <c r="D9" s="188">
        <v>167</v>
      </c>
      <c r="E9" s="126">
        <f t="shared" ref="E9:E17" si="1">SUM(C9-D9)</f>
        <v>-72</v>
      </c>
      <c r="F9" s="127">
        <v>2</v>
      </c>
      <c r="G9" s="2140">
        <v>1</v>
      </c>
      <c r="H9" s="128">
        <f t="shared" ref="H9:H17" si="2">SUM(F9-G9)</f>
        <v>1</v>
      </c>
      <c r="I9" s="127">
        <v>28</v>
      </c>
      <c r="J9" s="2128">
        <v>39</v>
      </c>
      <c r="K9" s="129">
        <f t="shared" ref="K9:K17" si="3">SUM(I9-J9)</f>
        <v>-11</v>
      </c>
      <c r="L9" s="3801">
        <v>0</v>
      </c>
      <c r="M9" s="3686"/>
      <c r="N9" s="3685">
        <v>0</v>
      </c>
      <c r="O9" s="3802"/>
      <c r="P9" s="3686">
        <f t="shared" si="0"/>
        <v>0</v>
      </c>
      <c r="Q9" s="3803"/>
      <c r="R9" s="127">
        <v>48</v>
      </c>
      <c r="S9" s="2129">
        <v>79</v>
      </c>
      <c r="T9" s="129">
        <f t="shared" ref="T9:T17" si="4">SUM(R9-S9)</f>
        <v>-31</v>
      </c>
      <c r="U9" s="127">
        <v>3</v>
      </c>
      <c r="V9" s="2129">
        <v>15</v>
      </c>
      <c r="W9" s="129">
        <f t="shared" ref="W9:W17" si="5">SUM(U9-V9)</f>
        <v>-12</v>
      </c>
      <c r="X9" s="127">
        <v>0</v>
      </c>
      <c r="Y9" s="2129">
        <v>0</v>
      </c>
      <c r="Z9" s="128">
        <f t="shared" ref="Z9:Z17" si="6">SUM(X9-Y9)</f>
        <v>0</v>
      </c>
      <c r="AA9" s="127">
        <v>14</v>
      </c>
      <c r="AB9" s="2129">
        <v>33</v>
      </c>
      <c r="AC9" s="129">
        <f t="shared" ref="AC9:AC17" si="7">SUM(AA9-AB9)</f>
        <v>-19</v>
      </c>
      <c r="AD9" s="191">
        <v>0</v>
      </c>
      <c r="AE9" s="85">
        <v>0</v>
      </c>
      <c r="AF9" s="2141">
        <f t="shared" ref="AF9:AF17" si="8">SUM(AD9-AE9)</f>
        <v>0</v>
      </c>
    </row>
    <row r="10" spans="1:32">
      <c r="B10" s="51" t="s">
        <v>128</v>
      </c>
      <c r="C10" s="187">
        <v>136</v>
      </c>
      <c r="D10" s="188">
        <v>60</v>
      </c>
      <c r="E10" s="126">
        <f t="shared" si="1"/>
        <v>76</v>
      </c>
      <c r="F10" s="127"/>
      <c r="G10" s="2140">
        <v>3</v>
      </c>
      <c r="H10" s="128">
        <f t="shared" si="2"/>
        <v>-3</v>
      </c>
      <c r="I10" s="127">
        <v>20</v>
      </c>
      <c r="J10" s="2128">
        <v>16</v>
      </c>
      <c r="K10" s="129">
        <f t="shared" si="3"/>
        <v>4</v>
      </c>
      <c r="L10" s="3801">
        <v>0</v>
      </c>
      <c r="M10" s="3686"/>
      <c r="N10" s="3685">
        <v>0</v>
      </c>
      <c r="O10" s="3802"/>
      <c r="P10" s="3686">
        <f t="shared" si="0"/>
        <v>0</v>
      </c>
      <c r="Q10" s="3803"/>
      <c r="R10" s="127">
        <v>86</v>
      </c>
      <c r="S10" s="2129">
        <v>16</v>
      </c>
      <c r="T10" s="129">
        <f t="shared" si="4"/>
        <v>70</v>
      </c>
      <c r="U10" s="127">
        <v>2</v>
      </c>
      <c r="V10" s="2129">
        <v>9</v>
      </c>
      <c r="W10" s="129">
        <f t="shared" si="5"/>
        <v>-7</v>
      </c>
      <c r="X10" s="127">
        <v>0</v>
      </c>
      <c r="Y10" s="2129">
        <v>0</v>
      </c>
      <c r="Z10" s="128">
        <f t="shared" si="6"/>
        <v>0</v>
      </c>
      <c r="AA10" s="127">
        <v>25</v>
      </c>
      <c r="AB10" s="2129">
        <v>16</v>
      </c>
      <c r="AC10" s="129">
        <f t="shared" si="7"/>
        <v>9</v>
      </c>
      <c r="AD10" s="191">
        <v>1</v>
      </c>
      <c r="AE10" s="85">
        <v>0</v>
      </c>
      <c r="AF10" s="2141">
        <f t="shared" si="8"/>
        <v>1</v>
      </c>
    </row>
    <row r="11" spans="1:32">
      <c r="B11" s="51" t="s">
        <v>129</v>
      </c>
      <c r="C11" s="187">
        <v>82</v>
      </c>
      <c r="D11" s="188">
        <v>52</v>
      </c>
      <c r="E11" s="126">
        <f t="shared" si="1"/>
        <v>30</v>
      </c>
      <c r="F11" s="127">
        <v>1</v>
      </c>
      <c r="G11" s="2140">
        <v>0</v>
      </c>
      <c r="H11" s="128">
        <f t="shared" si="2"/>
        <v>1</v>
      </c>
      <c r="I11" s="127">
        <v>15</v>
      </c>
      <c r="J11" s="2128">
        <v>13</v>
      </c>
      <c r="K11" s="129">
        <f t="shared" si="3"/>
        <v>2</v>
      </c>
      <c r="L11" s="3801">
        <v>0</v>
      </c>
      <c r="M11" s="3686"/>
      <c r="N11" s="3685">
        <v>0</v>
      </c>
      <c r="O11" s="3802"/>
      <c r="P11" s="3686">
        <f t="shared" si="0"/>
        <v>0</v>
      </c>
      <c r="Q11" s="3803"/>
      <c r="R11" s="127">
        <v>44</v>
      </c>
      <c r="S11" s="2129">
        <v>17</v>
      </c>
      <c r="T11" s="129">
        <f t="shared" si="4"/>
        <v>27</v>
      </c>
      <c r="U11" s="127">
        <v>3</v>
      </c>
      <c r="V11" s="2129">
        <v>4</v>
      </c>
      <c r="W11" s="129">
        <f t="shared" si="5"/>
        <v>-1</v>
      </c>
      <c r="X11" s="127">
        <v>0</v>
      </c>
      <c r="Y11" s="2129">
        <v>2</v>
      </c>
      <c r="Z11" s="128">
        <f t="shared" si="6"/>
        <v>-2</v>
      </c>
      <c r="AA11" s="127">
        <v>19</v>
      </c>
      <c r="AB11" s="2129">
        <v>16</v>
      </c>
      <c r="AC11" s="129">
        <f t="shared" si="7"/>
        <v>3</v>
      </c>
      <c r="AD11" s="191">
        <v>0</v>
      </c>
      <c r="AE11" s="85">
        <v>0</v>
      </c>
      <c r="AF11" s="2141">
        <f t="shared" si="8"/>
        <v>0</v>
      </c>
    </row>
    <row r="12" spans="1:32">
      <c r="B12" s="52" t="s">
        <v>130</v>
      </c>
      <c r="C12" s="189">
        <v>77</v>
      </c>
      <c r="D12" s="190">
        <v>56</v>
      </c>
      <c r="E12" s="133">
        <f t="shared" si="1"/>
        <v>21</v>
      </c>
      <c r="F12" s="134">
        <v>1</v>
      </c>
      <c r="G12" s="2137">
        <v>0</v>
      </c>
      <c r="H12" s="135">
        <f t="shared" si="2"/>
        <v>1</v>
      </c>
      <c r="I12" s="134">
        <v>20</v>
      </c>
      <c r="J12" s="2130">
        <v>17</v>
      </c>
      <c r="K12" s="136">
        <f t="shared" si="3"/>
        <v>3</v>
      </c>
      <c r="L12" s="3801">
        <v>0</v>
      </c>
      <c r="M12" s="3686"/>
      <c r="N12" s="3685">
        <v>0</v>
      </c>
      <c r="O12" s="3802"/>
      <c r="P12" s="3686">
        <f t="shared" si="0"/>
        <v>0</v>
      </c>
      <c r="Q12" s="3803"/>
      <c r="R12" s="134">
        <v>43</v>
      </c>
      <c r="S12" s="2131">
        <v>23</v>
      </c>
      <c r="T12" s="136">
        <f t="shared" si="4"/>
        <v>20</v>
      </c>
      <c r="U12" s="134">
        <v>1</v>
      </c>
      <c r="V12" s="2131">
        <v>2</v>
      </c>
      <c r="W12" s="136">
        <f t="shared" si="5"/>
        <v>-1</v>
      </c>
      <c r="X12" s="134">
        <v>0</v>
      </c>
      <c r="Y12" s="2131">
        <v>0</v>
      </c>
      <c r="Z12" s="135">
        <f t="shared" si="6"/>
        <v>0</v>
      </c>
      <c r="AA12" s="134">
        <v>12</v>
      </c>
      <c r="AB12" s="2131">
        <v>14</v>
      </c>
      <c r="AC12" s="136">
        <f t="shared" si="7"/>
        <v>-2</v>
      </c>
      <c r="AD12" s="192">
        <v>0</v>
      </c>
      <c r="AE12" s="87">
        <v>0</v>
      </c>
      <c r="AF12" s="2138">
        <f t="shared" si="8"/>
        <v>0</v>
      </c>
    </row>
    <row r="13" spans="1:32">
      <c r="B13" s="51" t="s">
        <v>131</v>
      </c>
      <c r="C13" s="187">
        <v>145</v>
      </c>
      <c r="D13" s="188">
        <v>164</v>
      </c>
      <c r="E13" s="126">
        <f t="shared" si="1"/>
        <v>-19</v>
      </c>
      <c r="F13" s="127">
        <v>5</v>
      </c>
      <c r="G13" s="2140">
        <v>4</v>
      </c>
      <c r="H13" s="128">
        <f t="shared" si="2"/>
        <v>1</v>
      </c>
      <c r="I13" s="127">
        <v>30</v>
      </c>
      <c r="J13" s="2128">
        <v>47</v>
      </c>
      <c r="K13" s="129">
        <f t="shared" si="3"/>
        <v>-17</v>
      </c>
      <c r="L13" s="3795">
        <v>0</v>
      </c>
      <c r="M13" s="3682"/>
      <c r="N13" s="3681">
        <v>0</v>
      </c>
      <c r="O13" s="3796"/>
      <c r="P13" s="3682">
        <f t="shared" si="0"/>
        <v>0</v>
      </c>
      <c r="Q13" s="3797"/>
      <c r="R13" s="127">
        <v>86</v>
      </c>
      <c r="S13" s="2129">
        <v>71</v>
      </c>
      <c r="T13" s="129">
        <f t="shared" si="4"/>
        <v>15</v>
      </c>
      <c r="U13" s="127">
        <v>7</v>
      </c>
      <c r="V13" s="2129">
        <v>15</v>
      </c>
      <c r="W13" s="129">
        <f t="shared" si="5"/>
        <v>-8</v>
      </c>
      <c r="X13" s="127">
        <v>0</v>
      </c>
      <c r="Y13" s="2129">
        <v>1</v>
      </c>
      <c r="Z13" s="128">
        <f t="shared" si="6"/>
        <v>-1</v>
      </c>
      <c r="AA13" s="127">
        <v>15</v>
      </c>
      <c r="AB13" s="2129">
        <v>26</v>
      </c>
      <c r="AC13" s="129">
        <f t="shared" si="7"/>
        <v>-11</v>
      </c>
      <c r="AD13" s="191">
        <v>2</v>
      </c>
      <c r="AE13" s="85">
        <v>0</v>
      </c>
      <c r="AF13" s="2141">
        <f t="shared" si="8"/>
        <v>2</v>
      </c>
    </row>
    <row r="14" spans="1:32">
      <c r="B14" s="51" t="s">
        <v>132</v>
      </c>
      <c r="C14" s="187">
        <v>117</v>
      </c>
      <c r="D14" s="188">
        <v>42</v>
      </c>
      <c r="E14" s="126">
        <f t="shared" si="1"/>
        <v>75</v>
      </c>
      <c r="F14" s="127">
        <v>2</v>
      </c>
      <c r="G14" s="2140">
        <v>1</v>
      </c>
      <c r="H14" s="128">
        <f t="shared" si="2"/>
        <v>1</v>
      </c>
      <c r="I14" s="127">
        <v>18</v>
      </c>
      <c r="J14" s="2128">
        <v>8</v>
      </c>
      <c r="K14" s="129">
        <f t="shared" si="3"/>
        <v>10</v>
      </c>
      <c r="L14" s="3801">
        <v>0</v>
      </c>
      <c r="M14" s="3686"/>
      <c r="N14" s="3685">
        <v>0</v>
      </c>
      <c r="O14" s="3802"/>
      <c r="P14" s="3686">
        <f t="shared" si="0"/>
        <v>0</v>
      </c>
      <c r="Q14" s="3803"/>
      <c r="R14" s="127">
        <v>80</v>
      </c>
      <c r="S14" s="2129">
        <v>22</v>
      </c>
      <c r="T14" s="129">
        <f t="shared" si="4"/>
        <v>58</v>
      </c>
      <c r="U14" s="127">
        <v>6</v>
      </c>
      <c r="V14" s="2129">
        <v>5</v>
      </c>
      <c r="W14" s="129">
        <f t="shared" si="5"/>
        <v>1</v>
      </c>
      <c r="X14" s="127">
        <v>0</v>
      </c>
      <c r="Y14" s="2129">
        <v>1</v>
      </c>
      <c r="Z14" s="128">
        <f t="shared" si="6"/>
        <v>-1</v>
      </c>
      <c r="AA14" s="127">
        <v>10</v>
      </c>
      <c r="AB14" s="2129">
        <v>5</v>
      </c>
      <c r="AC14" s="129">
        <f t="shared" si="7"/>
        <v>5</v>
      </c>
      <c r="AD14" s="191">
        <v>1</v>
      </c>
      <c r="AE14" s="85">
        <v>0</v>
      </c>
      <c r="AF14" s="2141">
        <f t="shared" si="8"/>
        <v>1</v>
      </c>
    </row>
    <row r="15" spans="1:32">
      <c r="B15" s="51" t="s">
        <v>133</v>
      </c>
      <c r="C15" s="187">
        <v>66</v>
      </c>
      <c r="D15" s="188">
        <v>56</v>
      </c>
      <c r="E15" s="126">
        <f t="shared" si="1"/>
        <v>10</v>
      </c>
      <c r="F15" s="127">
        <v>0</v>
      </c>
      <c r="G15" s="2140">
        <v>2</v>
      </c>
      <c r="H15" s="128">
        <f t="shared" si="2"/>
        <v>-2</v>
      </c>
      <c r="I15" s="127">
        <v>12</v>
      </c>
      <c r="J15" s="2128">
        <v>12</v>
      </c>
      <c r="K15" s="129">
        <f t="shared" si="3"/>
        <v>0</v>
      </c>
      <c r="L15" s="3801">
        <v>0</v>
      </c>
      <c r="M15" s="3686"/>
      <c r="N15" s="3685">
        <v>0</v>
      </c>
      <c r="O15" s="3802"/>
      <c r="P15" s="3686">
        <f t="shared" si="0"/>
        <v>0</v>
      </c>
      <c r="Q15" s="3803"/>
      <c r="R15" s="127">
        <v>38</v>
      </c>
      <c r="S15" s="2129">
        <v>26</v>
      </c>
      <c r="T15" s="129">
        <f t="shared" si="4"/>
        <v>12</v>
      </c>
      <c r="U15" s="127">
        <v>3</v>
      </c>
      <c r="V15" s="2129">
        <v>5</v>
      </c>
      <c r="W15" s="129">
        <f t="shared" si="5"/>
        <v>-2</v>
      </c>
      <c r="X15" s="127">
        <v>0</v>
      </c>
      <c r="Y15" s="2129">
        <v>0</v>
      </c>
      <c r="Z15" s="128">
        <f t="shared" si="6"/>
        <v>0</v>
      </c>
      <c r="AA15" s="127">
        <v>13</v>
      </c>
      <c r="AB15" s="2129">
        <v>11</v>
      </c>
      <c r="AC15" s="129">
        <f t="shared" si="7"/>
        <v>2</v>
      </c>
      <c r="AD15" s="191">
        <v>0</v>
      </c>
      <c r="AE15" s="85">
        <v>0</v>
      </c>
      <c r="AF15" s="2141">
        <f t="shared" si="8"/>
        <v>0</v>
      </c>
    </row>
    <row r="16" spans="1:32">
      <c r="B16" s="52" t="s">
        <v>419</v>
      </c>
      <c r="C16" s="189">
        <v>59</v>
      </c>
      <c r="D16" s="190">
        <v>64</v>
      </c>
      <c r="E16" s="133">
        <f t="shared" si="1"/>
        <v>-5</v>
      </c>
      <c r="F16" s="134">
        <v>1</v>
      </c>
      <c r="G16" s="2137">
        <v>0</v>
      </c>
      <c r="H16" s="135">
        <f t="shared" si="2"/>
        <v>1</v>
      </c>
      <c r="I16" s="134">
        <v>12</v>
      </c>
      <c r="J16" s="2130">
        <v>18</v>
      </c>
      <c r="K16" s="136">
        <f t="shared" si="3"/>
        <v>-6</v>
      </c>
      <c r="L16" s="3798">
        <v>0</v>
      </c>
      <c r="M16" s="3793"/>
      <c r="N16" s="3689">
        <v>0</v>
      </c>
      <c r="O16" s="3799"/>
      <c r="P16" s="3793">
        <f t="shared" si="0"/>
        <v>0</v>
      </c>
      <c r="Q16" s="3800"/>
      <c r="R16" s="134">
        <v>34</v>
      </c>
      <c r="S16" s="2131">
        <v>24</v>
      </c>
      <c r="T16" s="136">
        <f t="shared" si="4"/>
        <v>10</v>
      </c>
      <c r="U16" s="134">
        <v>3</v>
      </c>
      <c r="V16" s="2131">
        <v>3</v>
      </c>
      <c r="W16" s="136">
        <f t="shared" si="5"/>
        <v>0</v>
      </c>
      <c r="X16" s="134">
        <v>0</v>
      </c>
      <c r="Y16" s="2131">
        <v>0</v>
      </c>
      <c r="Z16" s="135">
        <f t="shared" si="6"/>
        <v>0</v>
      </c>
      <c r="AA16" s="134">
        <v>8</v>
      </c>
      <c r="AB16" s="2131">
        <v>19</v>
      </c>
      <c r="AC16" s="136">
        <f t="shared" si="7"/>
        <v>-11</v>
      </c>
      <c r="AD16" s="192">
        <v>1</v>
      </c>
      <c r="AE16" s="87">
        <v>0</v>
      </c>
      <c r="AF16" s="2138">
        <f t="shared" si="8"/>
        <v>1</v>
      </c>
    </row>
    <row r="17" spans="2:34">
      <c r="B17" s="51" t="s">
        <v>439</v>
      </c>
      <c r="C17" s="187">
        <f>'2.3 -2.4-2.5. Artig. Settore '!B98</f>
        <v>145</v>
      </c>
      <c r="D17" s="188">
        <f>'2.3 -2.4-2.5. Artig. Settore '!B184</f>
        <v>174</v>
      </c>
      <c r="E17" s="126">
        <f t="shared" si="1"/>
        <v>-29</v>
      </c>
      <c r="F17" s="127">
        <f>'2.3 -2.4-2.5. Artig. Settore '!C98</f>
        <v>2</v>
      </c>
      <c r="G17" s="2140">
        <f>'2.3 -2.4-2.5. Artig. Settore '!C184</f>
        <v>3</v>
      </c>
      <c r="H17" s="475">
        <f t="shared" si="2"/>
        <v>-1</v>
      </c>
      <c r="I17" s="127">
        <f>'2.3 -2.4-2.5. Artig. Settore '!E98</f>
        <v>26</v>
      </c>
      <c r="J17" s="2128">
        <f>'2.3 -2.4-2.5. Artig. Settore '!E184</f>
        <v>34</v>
      </c>
      <c r="K17" s="475">
        <f t="shared" si="3"/>
        <v>-8</v>
      </c>
      <c r="L17" s="3801">
        <v>0</v>
      </c>
      <c r="M17" s="3686"/>
      <c r="N17" s="3685">
        <v>0</v>
      </c>
      <c r="O17" s="3802"/>
      <c r="P17" s="3686">
        <f t="shared" si="0"/>
        <v>0</v>
      </c>
      <c r="Q17" s="3803"/>
      <c r="R17" s="127">
        <f>'2.3 -2.4-2.5. Artig. Settore '!K98</f>
        <v>92</v>
      </c>
      <c r="S17" s="2129">
        <f>'2.3 -2.4-2.5. Artig. Settore '!K184</f>
        <v>80</v>
      </c>
      <c r="T17" s="475">
        <f t="shared" si="4"/>
        <v>12</v>
      </c>
      <c r="U17" s="127">
        <f>'2.3 -2.4-2.5. Artig. Settore '!M98</f>
        <v>9</v>
      </c>
      <c r="V17" s="2129">
        <f>'2.3 -2.4-2.5. Artig. Settore '!M184</f>
        <v>21</v>
      </c>
      <c r="W17" s="475">
        <f t="shared" si="5"/>
        <v>-12</v>
      </c>
      <c r="X17" s="127">
        <f>'2.3 -2.4-2.5. Artig. Settore '!O98</f>
        <v>0</v>
      </c>
      <c r="Y17" s="2129">
        <f>'2.3 -2.4-2.5. Artig. Settore '!O184</f>
        <v>3</v>
      </c>
      <c r="Z17" s="475">
        <f t="shared" si="6"/>
        <v>-3</v>
      </c>
      <c r="AA17" s="127">
        <f>'2.3 -2.4-2.5. Artig. Settore '!Q98</f>
        <v>16</v>
      </c>
      <c r="AB17" s="2129">
        <f>'2.3 -2.4-2.5. Artig. Settore '!Q184</f>
        <v>33</v>
      </c>
      <c r="AC17" s="475">
        <f t="shared" si="7"/>
        <v>-17</v>
      </c>
      <c r="AD17" s="191">
        <f>'2.3 -2.4-2.5. Artig. Settore '!S98</f>
        <v>0</v>
      </c>
      <c r="AE17" s="85">
        <f>'2.3 -2.4-2.5. Artig. Settore '!S184</f>
        <v>0</v>
      </c>
      <c r="AF17" s="475">
        <f t="shared" si="8"/>
        <v>0</v>
      </c>
      <c r="AG17" s="240"/>
      <c r="AH17" s="240"/>
    </row>
    <row r="18" spans="2:34">
      <c r="B18" s="51" t="s">
        <v>593</v>
      </c>
      <c r="C18" s="187">
        <f>'2.3 -2.4-2.5. Artig. Settore '!B99</f>
        <v>112</v>
      </c>
      <c r="D18" s="188">
        <f>'2.3 -2.4-2.5. Artig. Settore '!B185</f>
        <v>58</v>
      </c>
      <c r="E18" s="126">
        <f t="shared" ref="E18:E34" si="9">SUM(C18-D18)</f>
        <v>54</v>
      </c>
      <c r="F18" s="127">
        <f>'2.3 -2.4-2.5. Artig. Settore '!C99</f>
        <v>1</v>
      </c>
      <c r="G18" s="2140">
        <f>'2.3 -2.4-2.5. Artig. Settore '!C185</f>
        <v>3</v>
      </c>
      <c r="H18" s="475">
        <f t="shared" ref="H18:H34" si="10">SUM(F18-G18)</f>
        <v>-2</v>
      </c>
      <c r="I18" s="127">
        <f>'2.3 -2.4-2.5. Artig. Settore '!E99</f>
        <v>19</v>
      </c>
      <c r="J18" s="2128">
        <f>'2.3 -2.4-2.5. Artig. Settore '!E185</f>
        <v>6</v>
      </c>
      <c r="K18" s="475">
        <f t="shared" ref="K18:K34" si="11">SUM(I18-J18)</f>
        <v>13</v>
      </c>
      <c r="L18" s="3801">
        <v>0</v>
      </c>
      <c r="M18" s="3686"/>
      <c r="N18" s="3685">
        <v>0</v>
      </c>
      <c r="O18" s="3802"/>
      <c r="P18" s="3686">
        <f t="shared" si="0"/>
        <v>0</v>
      </c>
      <c r="Q18" s="3803"/>
      <c r="R18" s="127">
        <f>'2.3 -2.4-2.5. Artig. Settore '!K99</f>
        <v>67</v>
      </c>
      <c r="S18" s="2129">
        <f>'2.3 -2.4-2.5. Artig. Settore '!K185</f>
        <v>31</v>
      </c>
      <c r="T18" s="475">
        <f t="shared" ref="T18:T34" si="12">SUM(R18-S18)</f>
        <v>36</v>
      </c>
      <c r="U18" s="127">
        <f>'2.3 -2.4-2.5. Artig. Settore '!M99</f>
        <v>1</v>
      </c>
      <c r="V18" s="2129">
        <f>'2.3 -2.4-2.5. Artig. Settore '!M185</f>
        <v>6</v>
      </c>
      <c r="W18" s="475">
        <f t="shared" ref="W18:W34" si="13">SUM(U18-V18)</f>
        <v>-5</v>
      </c>
      <c r="X18" s="127">
        <f>'2.3 -2.4-2.5. Artig. Settore '!O99</f>
        <v>0</v>
      </c>
      <c r="Y18" s="2129">
        <f>'2.3 -2.4-2.5. Artig. Settore '!O185</f>
        <v>0</v>
      </c>
      <c r="Z18" s="475">
        <f t="shared" ref="Z18:Z34" si="14">SUM(X18-Y18)</f>
        <v>0</v>
      </c>
      <c r="AA18" s="127">
        <f>'2.3 -2.4-2.5. Artig. Settore '!Q99</f>
        <v>19</v>
      </c>
      <c r="AB18" s="2129">
        <f>'2.3 -2.4-2.5. Artig. Settore '!Q185</f>
        <v>12</v>
      </c>
      <c r="AC18" s="475">
        <f t="shared" ref="AC18:AC34" si="15">SUM(AA18-AB18)</f>
        <v>7</v>
      </c>
      <c r="AD18" s="191">
        <f>'2.3 -2.4-2.5. Artig. Settore '!S99</f>
        <v>5</v>
      </c>
      <c r="AE18" s="85">
        <f>'2.3 -2.4-2.5. Artig. Settore '!S185</f>
        <v>0</v>
      </c>
      <c r="AF18" s="475">
        <f t="shared" ref="AF18:AF34" si="16">SUM(AD18-AE18)</f>
        <v>5</v>
      </c>
      <c r="AG18" s="554"/>
      <c r="AH18" s="554"/>
    </row>
    <row r="19" spans="2:34">
      <c r="B19" s="51" t="s">
        <v>440</v>
      </c>
      <c r="C19" s="187">
        <v>52</v>
      </c>
      <c r="D19" s="188">
        <v>53</v>
      </c>
      <c r="E19" s="126">
        <f t="shared" si="9"/>
        <v>-1</v>
      </c>
      <c r="F19" s="127">
        <v>0</v>
      </c>
      <c r="G19" s="2140">
        <v>1</v>
      </c>
      <c r="H19" s="475">
        <f t="shared" si="10"/>
        <v>-1</v>
      </c>
      <c r="I19" s="127">
        <v>13</v>
      </c>
      <c r="J19" s="2128">
        <v>12</v>
      </c>
      <c r="K19" s="475">
        <f t="shared" si="11"/>
        <v>1</v>
      </c>
      <c r="L19" s="3801">
        <v>0</v>
      </c>
      <c r="M19" s="3686"/>
      <c r="N19" s="3685">
        <v>0</v>
      </c>
      <c r="O19" s="3802"/>
      <c r="P19" s="3686">
        <f t="shared" si="0"/>
        <v>0</v>
      </c>
      <c r="Q19" s="3803"/>
      <c r="R19" s="127">
        <v>25</v>
      </c>
      <c r="S19" s="2129">
        <v>30</v>
      </c>
      <c r="T19" s="475">
        <f t="shared" si="12"/>
        <v>-5</v>
      </c>
      <c r="U19" s="127">
        <v>1</v>
      </c>
      <c r="V19" s="2129">
        <v>1</v>
      </c>
      <c r="W19" s="475">
        <f t="shared" si="13"/>
        <v>0</v>
      </c>
      <c r="X19" s="127">
        <v>0</v>
      </c>
      <c r="Y19" s="2129">
        <v>0</v>
      </c>
      <c r="Z19" s="475">
        <f t="shared" si="14"/>
        <v>0</v>
      </c>
      <c r="AA19" s="127">
        <v>12</v>
      </c>
      <c r="AB19" s="2129">
        <v>9</v>
      </c>
      <c r="AC19" s="475">
        <f t="shared" si="15"/>
        <v>3</v>
      </c>
      <c r="AD19" s="191">
        <v>1</v>
      </c>
      <c r="AE19" s="85">
        <v>0</v>
      </c>
      <c r="AF19" s="475">
        <f t="shared" si="16"/>
        <v>1</v>
      </c>
      <c r="AG19" s="554"/>
      <c r="AH19" s="554"/>
    </row>
    <row r="20" spans="2:34">
      <c r="B20" s="52" t="s">
        <v>496</v>
      </c>
      <c r="C20" s="189">
        <v>50</v>
      </c>
      <c r="D20" s="190">
        <v>64</v>
      </c>
      <c r="E20" s="133">
        <f t="shared" si="9"/>
        <v>-14</v>
      </c>
      <c r="F20" s="134">
        <v>0</v>
      </c>
      <c r="G20" s="2137">
        <v>3</v>
      </c>
      <c r="H20" s="631">
        <f t="shared" si="10"/>
        <v>-3</v>
      </c>
      <c r="I20" s="134">
        <v>8</v>
      </c>
      <c r="J20" s="2130">
        <v>12</v>
      </c>
      <c r="K20" s="631">
        <f t="shared" si="11"/>
        <v>-4</v>
      </c>
      <c r="L20" s="3801">
        <v>0</v>
      </c>
      <c r="M20" s="3686"/>
      <c r="N20" s="3685">
        <v>0</v>
      </c>
      <c r="O20" s="3802"/>
      <c r="P20" s="3686">
        <f t="shared" si="0"/>
        <v>0</v>
      </c>
      <c r="Q20" s="3803"/>
      <c r="R20" s="134">
        <v>24</v>
      </c>
      <c r="S20" s="2131">
        <v>31</v>
      </c>
      <c r="T20" s="631">
        <f t="shared" si="12"/>
        <v>-7</v>
      </c>
      <c r="U20" s="134">
        <v>2</v>
      </c>
      <c r="V20" s="2131">
        <v>6</v>
      </c>
      <c r="W20" s="631">
        <f t="shared" si="13"/>
        <v>-4</v>
      </c>
      <c r="X20" s="134">
        <v>0</v>
      </c>
      <c r="Y20" s="2131">
        <v>0</v>
      </c>
      <c r="Z20" s="631">
        <f t="shared" si="14"/>
        <v>0</v>
      </c>
      <c r="AA20" s="134">
        <v>16</v>
      </c>
      <c r="AB20" s="2131">
        <v>12</v>
      </c>
      <c r="AC20" s="631">
        <f t="shared" si="15"/>
        <v>4</v>
      </c>
      <c r="AD20" s="192">
        <v>0</v>
      </c>
      <c r="AE20" s="87">
        <v>0</v>
      </c>
      <c r="AF20" s="632">
        <f t="shared" si="16"/>
        <v>0</v>
      </c>
      <c r="AG20" s="554"/>
    </row>
    <row r="21" spans="2:34">
      <c r="B21" s="51" t="s">
        <v>544</v>
      </c>
      <c r="C21" s="187">
        <v>138</v>
      </c>
      <c r="D21" s="188">
        <v>192</v>
      </c>
      <c r="E21" s="126">
        <f t="shared" si="9"/>
        <v>-54</v>
      </c>
      <c r="F21" s="127">
        <v>2</v>
      </c>
      <c r="G21" s="2140">
        <v>2</v>
      </c>
      <c r="H21" s="475">
        <f t="shared" si="10"/>
        <v>0</v>
      </c>
      <c r="I21" s="127">
        <v>18</v>
      </c>
      <c r="J21" s="2128">
        <v>22</v>
      </c>
      <c r="K21" s="475">
        <f t="shared" si="11"/>
        <v>-4</v>
      </c>
      <c r="L21" s="3795">
        <v>0</v>
      </c>
      <c r="M21" s="3682"/>
      <c r="N21" s="3681">
        <v>0</v>
      </c>
      <c r="O21" s="3796"/>
      <c r="P21" s="3682">
        <f t="shared" si="0"/>
        <v>0</v>
      </c>
      <c r="Q21" s="3797"/>
      <c r="R21" s="127">
        <v>88</v>
      </c>
      <c r="S21" s="2129">
        <v>116</v>
      </c>
      <c r="T21" s="475">
        <f t="shared" si="12"/>
        <v>-28</v>
      </c>
      <c r="U21" s="127">
        <v>8</v>
      </c>
      <c r="V21" s="2129">
        <v>13</v>
      </c>
      <c r="W21" s="475">
        <f t="shared" si="13"/>
        <v>-5</v>
      </c>
      <c r="X21" s="127">
        <v>0</v>
      </c>
      <c r="Y21" s="2129">
        <v>0</v>
      </c>
      <c r="Z21" s="475">
        <f t="shared" si="14"/>
        <v>0</v>
      </c>
      <c r="AA21" s="127">
        <v>19</v>
      </c>
      <c r="AB21" s="2129">
        <v>39</v>
      </c>
      <c r="AC21" s="475">
        <f t="shared" si="15"/>
        <v>-20</v>
      </c>
      <c r="AD21" s="191">
        <v>3</v>
      </c>
      <c r="AE21" s="85">
        <v>0</v>
      </c>
      <c r="AF21" s="701">
        <f t="shared" si="16"/>
        <v>3</v>
      </c>
      <c r="AG21" s="554"/>
    </row>
    <row r="22" spans="2:34">
      <c r="B22" s="51" t="s">
        <v>501</v>
      </c>
      <c r="C22" s="187">
        <v>79</v>
      </c>
      <c r="D22" s="188">
        <v>59</v>
      </c>
      <c r="E22" s="126">
        <f t="shared" si="9"/>
        <v>20</v>
      </c>
      <c r="F22" s="127">
        <v>0</v>
      </c>
      <c r="G22" s="2140">
        <v>1</v>
      </c>
      <c r="H22" s="475">
        <f t="shared" si="10"/>
        <v>-1</v>
      </c>
      <c r="I22" s="127">
        <v>17</v>
      </c>
      <c r="J22" s="2128">
        <v>12</v>
      </c>
      <c r="K22" s="475">
        <f t="shared" si="11"/>
        <v>5</v>
      </c>
      <c r="L22" s="3801">
        <v>0</v>
      </c>
      <c r="M22" s="3686"/>
      <c r="N22" s="3685">
        <v>0</v>
      </c>
      <c r="O22" s="3802"/>
      <c r="P22" s="3686">
        <f t="shared" si="0"/>
        <v>0</v>
      </c>
      <c r="Q22" s="3803"/>
      <c r="R22" s="127">
        <v>46</v>
      </c>
      <c r="S22" s="2129">
        <v>32</v>
      </c>
      <c r="T22" s="475">
        <f t="shared" si="12"/>
        <v>14</v>
      </c>
      <c r="U22" s="127">
        <v>5</v>
      </c>
      <c r="V22" s="2129">
        <v>3</v>
      </c>
      <c r="W22" s="475">
        <f t="shared" si="13"/>
        <v>2</v>
      </c>
      <c r="X22" s="127">
        <v>0</v>
      </c>
      <c r="Y22" s="2129">
        <v>0</v>
      </c>
      <c r="Z22" s="475">
        <f t="shared" si="14"/>
        <v>0</v>
      </c>
      <c r="AA22" s="127">
        <v>11</v>
      </c>
      <c r="AB22" s="2129">
        <v>11</v>
      </c>
      <c r="AC22" s="475">
        <f t="shared" si="15"/>
        <v>0</v>
      </c>
      <c r="AD22" s="191">
        <v>0</v>
      </c>
      <c r="AE22" s="85">
        <v>0</v>
      </c>
      <c r="AF22" s="701">
        <f t="shared" si="16"/>
        <v>0</v>
      </c>
      <c r="AG22" s="554"/>
    </row>
    <row r="23" spans="2:34">
      <c r="B23" s="51" t="s">
        <v>516</v>
      </c>
      <c r="C23" s="187">
        <v>70</v>
      </c>
      <c r="D23" s="188">
        <v>57</v>
      </c>
      <c r="E23" s="126">
        <f t="shared" si="9"/>
        <v>13</v>
      </c>
      <c r="F23" s="127">
        <v>0</v>
      </c>
      <c r="G23" s="2140">
        <v>0</v>
      </c>
      <c r="H23" s="475">
        <f t="shared" si="10"/>
        <v>0</v>
      </c>
      <c r="I23" s="127">
        <v>11</v>
      </c>
      <c r="J23" s="2128">
        <v>6</v>
      </c>
      <c r="K23" s="475">
        <f t="shared" si="11"/>
        <v>5</v>
      </c>
      <c r="L23" s="3801">
        <v>0</v>
      </c>
      <c r="M23" s="3686"/>
      <c r="N23" s="3685">
        <v>0</v>
      </c>
      <c r="O23" s="3802"/>
      <c r="P23" s="3686">
        <f t="shared" si="0"/>
        <v>0</v>
      </c>
      <c r="Q23" s="3803"/>
      <c r="R23" s="127">
        <v>40</v>
      </c>
      <c r="S23" s="2129">
        <v>33</v>
      </c>
      <c r="T23" s="475">
        <f t="shared" si="12"/>
        <v>7</v>
      </c>
      <c r="U23" s="127">
        <v>3</v>
      </c>
      <c r="V23" s="2129">
        <v>7</v>
      </c>
      <c r="W23" s="475">
        <f t="shared" si="13"/>
        <v>-4</v>
      </c>
      <c r="X23" s="127">
        <v>0</v>
      </c>
      <c r="Y23" s="2129">
        <v>0</v>
      </c>
      <c r="Z23" s="475">
        <f t="shared" si="14"/>
        <v>0</v>
      </c>
      <c r="AA23" s="127">
        <v>16</v>
      </c>
      <c r="AB23" s="2129">
        <v>11</v>
      </c>
      <c r="AC23" s="475">
        <f t="shared" si="15"/>
        <v>5</v>
      </c>
      <c r="AD23" s="191">
        <v>0</v>
      </c>
      <c r="AE23" s="85">
        <v>0</v>
      </c>
      <c r="AF23" s="701">
        <f t="shared" si="16"/>
        <v>0</v>
      </c>
      <c r="AG23" s="554"/>
    </row>
    <row r="24" spans="2:34">
      <c r="B24" s="52" t="s">
        <v>444</v>
      </c>
      <c r="C24" s="189">
        <v>42</v>
      </c>
      <c r="D24" s="190">
        <v>70</v>
      </c>
      <c r="E24" s="133">
        <f t="shared" si="9"/>
        <v>-28</v>
      </c>
      <c r="F24" s="134">
        <v>1</v>
      </c>
      <c r="G24" s="2137">
        <v>2</v>
      </c>
      <c r="H24" s="631">
        <f t="shared" si="10"/>
        <v>-1</v>
      </c>
      <c r="I24" s="134">
        <v>7</v>
      </c>
      <c r="J24" s="2130">
        <v>12</v>
      </c>
      <c r="K24" s="631">
        <f t="shared" si="11"/>
        <v>-5</v>
      </c>
      <c r="L24" s="3798">
        <v>0</v>
      </c>
      <c r="M24" s="3793"/>
      <c r="N24" s="3689">
        <v>0</v>
      </c>
      <c r="O24" s="3799"/>
      <c r="P24" s="3793">
        <f t="shared" si="0"/>
        <v>0</v>
      </c>
      <c r="Q24" s="3800"/>
      <c r="R24" s="134">
        <v>23</v>
      </c>
      <c r="S24" s="2131">
        <v>35</v>
      </c>
      <c r="T24" s="631">
        <f t="shared" si="12"/>
        <v>-12</v>
      </c>
      <c r="U24" s="134">
        <v>3</v>
      </c>
      <c r="V24" s="2131">
        <v>4</v>
      </c>
      <c r="W24" s="631">
        <f t="shared" si="13"/>
        <v>-1</v>
      </c>
      <c r="X24" s="134">
        <v>0</v>
      </c>
      <c r="Y24" s="2131">
        <v>1</v>
      </c>
      <c r="Z24" s="631">
        <f t="shared" si="14"/>
        <v>-1</v>
      </c>
      <c r="AA24" s="134">
        <v>8</v>
      </c>
      <c r="AB24" s="2131">
        <v>16</v>
      </c>
      <c r="AC24" s="631">
        <f t="shared" si="15"/>
        <v>-8</v>
      </c>
      <c r="AD24" s="192">
        <v>0</v>
      </c>
      <c r="AE24" s="87">
        <v>0</v>
      </c>
      <c r="AF24" s="632">
        <f t="shared" si="16"/>
        <v>0</v>
      </c>
      <c r="AG24" s="554"/>
    </row>
    <row r="25" spans="2:34">
      <c r="B25" s="51" t="s">
        <v>430</v>
      </c>
      <c r="C25" s="187">
        <v>119</v>
      </c>
      <c r="D25" s="188">
        <v>196</v>
      </c>
      <c r="E25" s="126">
        <f t="shared" si="9"/>
        <v>-77</v>
      </c>
      <c r="F25" s="127">
        <v>2</v>
      </c>
      <c r="G25" s="2140">
        <v>1</v>
      </c>
      <c r="H25" s="475">
        <f t="shared" si="10"/>
        <v>1</v>
      </c>
      <c r="I25" s="127">
        <v>24</v>
      </c>
      <c r="J25" s="2128">
        <v>40</v>
      </c>
      <c r="K25" s="475">
        <f t="shared" si="11"/>
        <v>-16</v>
      </c>
      <c r="L25" s="3795">
        <v>0</v>
      </c>
      <c r="M25" s="3682"/>
      <c r="N25" s="3681">
        <v>0</v>
      </c>
      <c r="O25" s="3796"/>
      <c r="P25" s="3682">
        <f t="shared" si="0"/>
        <v>0</v>
      </c>
      <c r="Q25" s="3797"/>
      <c r="R25" s="127">
        <v>62</v>
      </c>
      <c r="S25" s="2129">
        <v>101</v>
      </c>
      <c r="T25" s="475">
        <f t="shared" si="12"/>
        <v>-39</v>
      </c>
      <c r="U25" s="127">
        <v>7</v>
      </c>
      <c r="V25" s="2129">
        <v>22</v>
      </c>
      <c r="W25" s="475">
        <f t="shared" si="13"/>
        <v>-15</v>
      </c>
      <c r="X25" s="127">
        <v>0</v>
      </c>
      <c r="Y25" s="2129">
        <v>0</v>
      </c>
      <c r="Z25" s="475">
        <f t="shared" si="14"/>
        <v>0</v>
      </c>
      <c r="AA25" s="127">
        <v>23</v>
      </c>
      <c r="AB25" s="2129">
        <v>29</v>
      </c>
      <c r="AC25" s="475">
        <f t="shared" si="15"/>
        <v>-6</v>
      </c>
      <c r="AD25" s="191">
        <v>1</v>
      </c>
      <c r="AE25" s="85">
        <v>3</v>
      </c>
      <c r="AF25" s="701">
        <f t="shared" si="16"/>
        <v>-2</v>
      </c>
      <c r="AG25" s="554"/>
    </row>
    <row r="26" spans="2:34">
      <c r="B26" s="51" t="s">
        <v>213</v>
      </c>
      <c r="C26" s="187">
        <v>76</v>
      </c>
      <c r="D26" s="188">
        <v>74</v>
      </c>
      <c r="E26" s="126">
        <f t="shared" si="9"/>
        <v>2</v>
      </c>
      <c r="F26" s="127">
        <v>1</v>
      </c>
      <c r="G26" s="2140">
        <v>3</v>
      </c>
      <c r="H26" s="475">
        <f t="shared" si="10"/>
        <v>-2</v>
      </c>
      <c r="I26" s="127">
        <v>20</v>
      </c>
      <c r="J26" s="2128">
        <v>12</v>
      </c>
      <c r="K26" s="475">
        <f t="shared" si="11"/>
        <v>8</v>
      </c>
      <c r="L26" s="3798">
        <v>0</v>
      </c>
      <c r="M26" s="3793"/>
      <c r="N26" s="3689">
        <v>0</v>
      </c>
      <c r="O26" s="3799"/>
      <c r="P26" s="3793">
        <f>L26-N26</f>
        <v>0</v>
      </c>
      <c r="Q26" s="3800"/>
      <c r="R26" s="127">
        <v>37</v>
      </c>
      <c r="S26" s="2129">
        <v>34</v>
      </c>
      <c r="T26" s="475">
        <f t="shared" si="12"/>
        <v>3</v>
      </c>
      <c r="U26" s="127">
        <v>4</v>
      </c>
      <c r="V26" s="2129">
        <v>11</v>
      </c>
      <c r="W26" s="475">
        <f t="shared" si="13"/>
        <v>-7</v>
      </c>
      <c r="X26" s="127">
        <v>0</v>
      </c>
      <c r="Y26" s="2129">
        <v>1</v>
      </c>
      <c r="Z26" s="475">
        <f t="shared" si="14"/>
        <v>-1</v>
      </c>
      <c r="AA26" s="127">
        <v>13</v>
      </c>
      <c r="AB26" s="2129">
        <v>13</v>
      </c>
      <c r="AC26" s="475">
        <f t="shared" si="15"/>
        <v>0</v>
      </c>
      <c r="AD26" s="191">
        <v>1</v>
      </c>
      <c r="AE26" s="85">
        <v>0</v>
      </c>
      <c r="AF26" s="701">
        <f t="shared" si="16"/>
        <v>1</v>
      </c>
      <c r="AG26" s="554"/>
    </row>
    <row r="27" spans="2:34">
      <c r="B27" s="118"/>
      <c r="C27" s="2142"/>
      <c r="D27" s="2133"/>
      <c r="E27" s="2143"/>
      <c r="F27" s="2142"/>
      <c r="G27" s="2133"/>
      <c r="H27" s="2143"/>
      <c r="I27" s="2142"/>
      <c r="J27" s="2133"/>
      <c r="K27" s="2143"/>
      <c r="L27" s="1009" t="s">
        <v>642</v>
      </c>
      <c r="M27" s="1007" t="s">
        <v>162</v>
      </c>
      <c r="N27" s="1008" t="s">
        <v>163</v>
      </c>
      <c r="O27" s="1009" t="s">
        <v>642</v>
      </c>
      <c r="P27" s="1007" t="s">
        <v>162</v>
      </c>
      <c r="Q27" s="1008" t="s">
        <v>163</v>
      </c>
      <c r="R27" s="2142"/>
      <c r="S27" s="2133"/>
      <c r="T27" s="2143"/>
      <c r="U27" s="2142"/>
      <c r="V27" s="2133"/>
      <c r="W27" s="2143"/>
      <c r="X27" s="2142"/>
      <c r="Y27" s="2133"/>
      <c r="Z27" s="2143"/>
      <c r="AA27" s="2142"/>
      <c r="AB27" s="2133"/>
      <c r="AC27" s="2143"/>
      <c r="AD27" s="2142"/>
      <c r="AE27" s="2133"/>
      <c r="AF27" s="2143"/>
      <c r="AG27" s="554"/>
    </row>
    <row r="28" spans="2:34">
      <c r="B28" s="51" t="s">
        <v>335</v>
      </c>
      <c r="C28" s="187">
        <v>50</v>
      </c>
      <c r="D28" s="188">
        <v>51</v>
      </c>
      <c r="E28" s="126">
        <f t="shared" si="9"/>
        <v>-1</v>
      </c>
      <c r="F28" s="127">
        <v>0</v>
      </c>
      <c r="G28" s="2140">
        <v>0</v>
      </c>
      <c r="H28" s="475">
        <f t="shared" si="10"/>
        <v>0</v>
      </c>
      <c r="I28" s="127">
        <v>7</v>
      </c>
      <c r="J28" s="2128">
        <v>11</v>
      </c>
      <c r="K28" s="475">
        <f t="shared" si="11"/>
        <v>-4</v>
      </c>
      <c r="L28" s="1024">
        <v>0</v>
      </c>
      <c r="M28" s="1021">
        <v>0</v>
      </c>
      <c r="N28" s="1019">
        <f>L28-M28</f>
        <v>0</v>
      </c>
      <c r="O28" s="1018">
        <v>0</v>
      </c>
      <c r="P28" s="1021">
        <v>0</v>
      </c>
      <c r="Q28" s="1025">
        <f>O28-P28</f>
        <v>0</v>
      </c>
      <c r="R28" s="127">
        <v>29</v>
      </c>
      <c r="S28" s="2129">
        <v>28</v>
      </c>
      <c r="T28" s="475">
        <f t="shared" si="12"/>
        <v>1</v>
      </c>
      <c r="U28" s="127">
        <v>2</v>
      </c>
      <c r="V28" s="2129">
        <v>4</v>
      </c>
      <c r="W28" s="475">
        <f t="shared" si="13"/>
        <v>-2</v>
      </c>
      <c r="X28" s="127">
        <v>1</v>
      </c>
      <c r="Y28" s="2129">
        <v>3</v>
      </c>
      <c r="Z28" s="475">
        <f t="shared" si="14"/>
        <v>-2</v>
      </c>
      <c r="AA28" s="127">
        <v>11</v>
      </c>
      <c r="AB28" s="2129">
        <v>5</v>
      </c>
      <c r="AC28" s="475">
        <f t="shared" si="15"/>
        <v>6</v>
      </c>
      <c r="AD28" s="191">
        <v>0</v>
      </c>
      <c r="AE28" s="85">
        <v>0</v>
      </c>
      <c r="AF28" s="701">
        <f t="shared" si="16"/>
        <v>0</v>
      </c>
      <c r="AG28" s="554"/>
    </row>
    <row r="29" spans="2:34">
      <c r="B29" s="52" t="s">
        <v>569</v>
      </c>
      <c r="C29" s="189">
        <v>57</v>
      </c>
      <c r="D29" s="190">
        <v>84</v>
      </c>
      <c r="E29" s="133">
        <f t="shared" si="9"/>
        <v>-27</v>
      </c>
      <c r="F29" s="134">
        <v>1</v>
      </c>
      <c r="G29" s="2137">
        <v>0</v>
      </c>
      <c r="H29" s="631">
        <f t="shared" si="10"/>
        <v>1</v>
      </c>
      <c r="I29" s="134">
        <v>10</v>
      </c>
      <c r="J29" s="2130">
        <v>23</v>
      </c>
      <c r="K29" s="631">
        <f t="shared" si="11"/>
        <v>-13</v>
      </c>
      <c r="L29" s="1026">
        <v>0</v>
      </c>
      <c r="M29" s="1022">
        <v>0</v>
      </c>
      <c r="N29" s="1020">
        <f>L29-M29</f>
        <v>0</v>
      </c>
      <c r="O29" s="1017">
        <v>0</v>
      </c>
      <c r="P29" s="1022">
        <v>0</v>
      </c>
      <c r="Q29" s="632">
        <f>O29-P29</f>
        <v>0</v>
      </c>
      <c r="R29" s="134">
        <v>29</v>
      </c>
      <c r="S29" s="2131">
        <v>42</v>
      </c>
      <c r="T29" s="631">
        <f t="shared" si="12"/>
        <v>-13</v>
      </c>
      <c r="U29" s="134">
        <v>0</v>
      </c>
      <c r="V29" s="2131">
        <v>5</v>
      </c>
      <c r="W29" s="631">
        <f t="shared" si="13"/>
        <v>-5</v>
      </c>
      <c r="X29" s="134">
        <v>1</v>
      </c>
      <c r="Y29" s="2131">
        <v>3</v>
      </c>
      <c r="Z29" s="631">
        <f t="shared" si="14"/>
        <v>-2</v>
      </c>
      <c r="AA29" s="134">
        <v>16</v>
      </c>
      <c r="AB29" s="2131">
        <v>10</v>
      </c>
      <c r="AC29" s="631">
        <f t="shared" si="15"/>
        <v>6</v>
      </c>
      <c r="AD29" s="192">
        <v>0</v>
      </c>
      <c r="AE29" s="87">
        <v>1</v>
      </c>
      <c r="AF29" s="632">
        <f t="shared" si="16"/>
        <v>-1</v>
      </c>
      <c r="AG29" s="554"/>
    </row>
    <row r="30" spans="2:34">
      <c r="B30" s="51" t="s">
        <v>623</v>
      </c>
      <c r="C30" s="187">
        <v>89</v>
      </c>
      <c r="D30" s="188">
        <v>138</v>
      </c>
      <c r="E30" s="126">
        <f t="shared" si="9"/>
        <v>-49</v>
      </c>
      <c r="F30" s="127">
        <v>0</v>
      </c>
      <c r="G30" s="2140">
        <v>8</v>
      </c>
      <c r="H30" s="475">
        <f t="shared" si="10"/>
        <v>-8</v>
      </c>
      <c r="I30" s="127">
        <v>11</v>
      </c>
      <c r="J30" s="2128">
        <v>22</v>
      </c>
      <c r="K30" s="475">
        <f t="shared" si="11"/>
        <v>-11</v>
      </c>
      <c r="L30" s="1024">
        <v>0</v>
      </c>
      <c r="M30" s="1021">
        <v>0</v>
      </c>
      <c r="N30" s="1019">
        <f>L30-M30</f>
        <v>0</v>
      </c>
      <c r="O30" s="1016">
        <v>0</v>
      </c>
      <c r="P30" s="1023">
        <v>0</v>
      </c>
      <c r="Q30" s="701">
        <f>O30-P30</f>
        <v>0</v>
      </c>
      <c r="R30" s="127">
        <v>49</v>
      </c>
      <c r="S30" s="2129">
        <v>72</v>
      </c>
      <c r="T30" s="475">
        <f t="shared" si="12"/>
        <v>-23</v>
      </c>
      <c r="U30" s="127">
        <v>5</v>
      </c>
      <c r="V30" s="2129">
        <v>16</v>
      </c>
      <c r="W30" s="475">
        <f t="shared" si="13"/>
        <v>-11</v>
      </c>
      <c r="X30" s="127">
        <v>5</v>
      </c>
      <c r="Y30" s="2129">
        <v>3</v>
      </c>
      <c r="Z30" s="475">
        <f t="shared" si="14"/>
        <v>2</v>
      </c>
      <c r="AA30" s="127">
        <v>19</v>
      </c>
      <c r="AB30" s="2129">
        <v>17</v>
      </c>
      <c r="AC30" s="475">
        <f t="shared" si="15"/>
        <v>2</v>
      </c>
      <c r="AD30" s="191">
        <v>0</v>
      </c>
      <c r="AE30" s="85">
        <v>0</v>
      </c>
      <c r="AF30" s="701">
        <f t="shared" si="16"/>
        <v>0</v>
      </c>
      <c r="AG30" s="554"/>
    </row>
    <row r="31" spans="2:34">
      <c r="B31" s="51" t="s">
        <v>663</v>
      </c>
      <c r="C31" s="187">
        <v>76</v>
      </c>
      <c r="D31" s="188">
        <v>66</v>
      </c>
      <c r="E31" s="126">
        <f t="shared" si="9"/>
        <v>10</v>
      </c>
      <c r="F31" s="127">
        <v>0</v>
      </c>
      <c r="G31" s="2140">
        <v>0</v>
      </c>
      <c r="H31" s="475">
        <f t="shared" si="10"/>
        <v>0</v>
      </c>
      <c r="I31" s="127">
        <v>12</v>
      </c>
      <c r="J31" s="2128">
        <v>13</v>
      </c>
      <c r="K31" s="475">
        <f t="shared" si="11"/>
        <v>-1</v>
      </c>
      <c r="L31" s="1161">
        <v>0</v>
      </c>
      <c r="M31" s="1023">
        <v>0</v>
      </c>
      <c r="N31" s="1162">
        <v>0</v>
      </c>
      <c r="O31" s="1016">
        <v>0</v>
      </c>
      <c r="P31" s="1023">
        <v>0</v>
      </c>
      <c r="Q31" s="701">
        <v>0</v>
      </c>
      <c r="R31" s="127">
        <v>38</v>
      </c>
      <c r="S31" s="2129">
        <v>28</v>
      </c>
      <c r="T31" s="475">
        <f t="shared" si="12"/>
        <v>10</v>
      </c>
      <c r="U31" s="127">
        <v>2</v>
      </c>
      <c r="V31" s="2129">
        <v>5</v>
      </c>
      <c r="W31" s="475">
        <f t="shared" si="13"/>
        <v>-3</v>
      </c>
      <c r="X31" s="127">
        <v>1</v>
      </c>
      <c r="Y31" s="2129">
        <v>4</v>
      </c>
      <c r="Z31" s="475">
        <f t="shared" si="14"/>
        <v>-3</v>
      </c>
      <c r="AA31" s="127">
        <v>22</v>
      </c>
      <c r="AB31" s="2129">
        <v>16</v>
      </c>
      <c r="AC31" s="475">
        <f t="shared" si="15"/>
        <v>6</v>
      </c>
      <c r="AD31" s="191">
        <v>1</v>
      </c>
      <c r="AE31" s="85">
        <v>0</v>
      </c>
      <c r="AF31" s="701">
        <f t="shared" si="16"/>
        <v>1</v>
      </c>
      <c r="AG31" s="554"/>
    </row>
    <row r="32" spans="2:34">
      <c r="B32" s="51" t="s">
        <v>676</v>
      </c>
      <c r="C32" s="187">
        <v>33</v>
      </c>
      <c r="D32" s="188">
        <v>60</v>
      </c>
      <c r="E32" s="126">
        <f t="shared" si="9"/>
        <v>-27</v>
      </c>
      <c r="F32" s="127">
        <v>0</v>
      </c>
      <c r="G32" s="2140">
        <v>0</v>
      </c>
      <c r="H32" s="475">
        <f t="shared" si="10"/>
        <v>0</v>
      </c>
      <c r="I32" s="127">
        <v>7</v>
      </c>
      <c r="J32" s="2128">
        <v>11</v>
      </c>
      <c r="K32" s="475">
        <f t="shared" si="11"/>
        <v>-4</v>
      </c>
      <c r="L32" s="1161">
        <v>0</v>
      </c>
      <c r="M32" s="1023">
        <v>0</v>
      </c>
      <c r="N32" s="1162">
        <v>0</v>
      </c>
      <c r="O32" s="1016">
        <v>0</v>
      </c>
      <c r="P32" s="1023">
        <v>0</v>
      </c>
      <c r="Q32" s="701">
        <v>0</v>
      </c>
      <c r="R32" s="127">
        <v>14</v>
      </c>
      <c r="S32" s="2129">
        <v>27</v>
      </c>
      <c r="T32" s="475">
        <f t="shared" si="12"/>
        <v>-13</v>
      </c>
      <c r="U32" s="127">
        <v>0</v>
      </c>
      <c r="V32" s="2129">
        <v>3</v>
      </c>
      <c r="W32" s="475">
        <f t="shared" si="13"/>
        <v>-3</v>
      </c>
      <c r="X32" s="127">
        <v>4</v>
      </c>
      <c r="Y32" s="2129">
        <v>4</v>
      </c>
      <c r="Z32" s="475">
        <f t="shared" si="14"/>
        <v>0</v>
      </c>
      <c r="AA32" s="127">
        <v>8</v>
      </c>
      <c r="AB32" s="2129">
        <v>13</v>
      </c>
      <c r="AC32" s="475">
        <f t="shared" si="15"/>
        <v>-5</v>
      </c>
      <c r="AD32" s="191">
        <v>0</v>
      </c>
      <c r="AE32" s="85">
        <v>2</v>
      </c>
      <c r="AF32" s="701">
        <f t="shared" si="16"/>
        <v>-2</v>
      </c>
      <c r="AG32" s="554"/>
    </row>
    <row r="33" spans="2:35">
      <c r="B33" s="52" t="s">
        <v>677</v>
      </c>
      <c r="C33" s="189">
        <v>55</v>
      </c>
      <c r="D33" s="190">
        <v>61</v>
      </c>
      <c r="E33" s="133">
        <f t="shared" si="9"/>
        <v>-6</v>
      </c>
      <c r="F33" s="134">
        <v>0</v>
      </c>
      <c r="G33" s="2137">
        <v>0</v>
      </c>
      <c r="H33" s="631">
        <f t="shared" si="10"/>
        <v>0</v>
      </c>
      <c r="I33" s="134">
        <v>9</v>
      </c>
      <c r="J33" s="2130">
        <v>6</v>
      </c>
      <c r="K33" s="631">
        <f t="shared" si="11"/>
        <v>3</v>
      </c>
      <c r="L33" s="1026">
        <v>0</v>
      </c>
      <c r="M33" s="1022">
        <v>0</v>
      </c>
      <c r="N33" s="1020">
        <v>0</v>
      </c>
      <c r="O33" s="1017">
        <v>0</v>
      </c>
      <c r="P33" s="1022">
        <v>0</v>
      </c>
      <c r="Q33" s="632">
        <v>0</v>
      </c>
      <c r="R33" s="134">
        <v>24</v>
      </c>
      <c r="S33" s="2131">
        <v>29</v>
      </c>
      <c r="T33" s="631">
        <f t="shared" si="12"/>
        <v>-5</v>
      </c>
      <c r="U33" s="134">
        <v>0</v>
      </c>
      <c r="V33" s="2131">
        <v>4</v>
      </c>
      <c r="W33" s="631">
        <f t="shared" si="13"/>
        <v>-4</v>
      </c>
      <c r="X33" s="134">
        <v>6</v>
      </c>
      <c r="Y33" s="2131">
        <v>5</v>
      </c>
      <c r="Z33" s="631">
        <f t="shared" si="14"/>
        <v>1</v>
      </c>
      <c r="AA33" s="134">
        <v>15</v>
      </c>
      <c r="AB33" s="2131">
        <v>17</v>
      </c>
      <c r="AC33" s="631">
        <f t="shared" si="15"/>
        <v>-2</v>
      </c>
      <c r="AD33" s="192">
        <v>1</v>
      </c>
      <c r="AE33" s="87">
        <v>0</v>
      </c>
      <c r="AF33" s="632">
        <f t="shared" si="16"/>
        <v>1</v>
      </c>
      <c r="AG33" s="554"/>
    </row>
    <row r="34" spans="2:35">
      <c r="B34" s="800" t="s">
        <v>728</v>
      </c>
      <c r="C34" s="1850">
        <v>74</v>
      </c>
      <c r="D34" s="1658">
        <v>142</v>
      </c>
      <c r="E34" s="119">
        <f t="shared" si="9"/>
        <v>-68</v>
      </c>
      <c r="F34" s="120">
        <v>0</v>
      </c>
      <c r="G34" s="2136">
        <v>3</v>
      </c>
      <c r="H34" s="1746">
        <f t="shared" si="10"/>
        <v>-3</v>
      </c>
      <c r="I34" s="120">
        <v>11</v>
      </c>
      <c r="J34" s="2126">
        <v>16</v>
      </c>
      <c r="K34" s="1746">
        <f t="shared" si="11"/>
        <v>-5</v>
      </c>
      <c r="L34" s="1024">
        <v>0</v>
      </c>
      <c r="M34" s="1021">
        <v>0</v>
      </c>
      <c r="N34" s="1021">
        <f>SUM(L34-M34)</f>
        <v>0</v>
      </c>
      <c r="O34" s="1018">
        <v>0</v>
      </c>
      <c r="P34" s="1021">
        <v>0</v>
      </c>
      <c r="Q34" s="1746">
        <f>SUM(O34-P34)</f>
        <v>0</v>
      </c>
      <c r="R34" s="120">
        <v>39</v>
      </c>
      <c r="S34" s="2127">
        <v>92</v>
      </c>
      <c r="T34" s="1746">
        <f t="shared" si="12"/>
        <v>-53</v>
      </c>
      <c r="U34" s="120">
        <v>1</v>
      </c>
      <c r="V34" s="2127">
        <v>4</v>
      </c>
      <c r="W34" s="1746">
        <f t="shared" si="13"/>
        <v>-3</v>
      </c>
      <c r="X34" s="120">
        <v>4</v>
      </c>
      <c r="Y34" s="2127">
        <v>2</v>
      </c>
      <c r="Z34" s="1746">
        <f t="shared" si="14"/>
        <v>2</v>
      </c>
      <c r="AA34" s="120">
        <v>19</v>
      </c>
      <c r="AB34" s="2127">
        <v>24</v>
      </c>
      <c r="AC34" s="1746">
        <f t="shared" si="15"/>
        <v>-5</v>
      </c>
      <c r="AD34" s="2147">
        <v>0</v>
      </c>
      <c r="AE34" s="122">
        <v>1</v>
      </c>
      <c r="AF34" s="1025">
        <f t="shared" si="16"/>
        <v>-1</v>
      </c>
      <c r="AG34" s="554"/>
    </row>
    <row r="35" spans="2:35">
      <c r="B35" s="28" t="s">
        <v>745</v>
      </c>
      <c r="C35" s="187">
        <v>70</v>
      </c>
      <c r="D35" s="188">
        <v>67</v>
      </c>
      <c r="E35" s="126">
        <f t="shared" ref="E35:E49" si="17">SUM(C35-D35)</f>
        <v>3</v>
      </c>
      <c r="F35" s="308">
        <v>1</v>
      </c>
      <c r="G35" s="2124">
        <v>1</v>
      </c>
      <c r="H35" s="475">
        <v>0</v>
      </c>
      <c r="I35" s="308">
        <v>10</v>
      </c>
      <c r="J35" s="2122">
        <v>11</v>
      </c>
      <c r="K35" s="475">
        <f>SUM(I35-J35)</f>
        <v>-1</v>
      </c>
      <c r="L35" s="1161">
        <v>0</v>
      </c>
      <c r="M35" s="1023">
        <v>0</v>
      </c>
      <c r="N35" s="1023">
        <v>0</v>
      </c>
      <c r="O35" s="1016">
        <v>0</v>
      </c>
      <c r="P35" s="1023">
        <v>0</v>
      </c>
      <c r="Q35" s="475">
        <v>0</v>
      </c>
      <c r="R35" s="308">
        <v>39</v>
      </c>
      <c r="S35" s="2123">
        <v>37</v>
      </c>
      <c r="T35" s="475">
        <v>2</v>
      </c>
      <c r="U35" s="308">
        <v>1</v>
      </c>
      <c r="V35" s="2123">
        <v>3</v>
      </c>
      <c r="W35" s="475">
        <v>-2</v>
      </c>
      <c r="X35" s="308">
        <v>5</v>
      </c>
      <c r="Y35" s="2123">
        <v>3</v>
      </c>
      <c r="Z35" s="475">
        <v>2</v>
      </c>
      <c r="AA35" s="308">
        <v>14</v>
      </c>
      <c r="AB35" s="2123">
        <v>12</v>
      </c>
      <c r="AC35" s="475">
        <v>2</v>
      </c>
      <c r="AD35" s="308">
        <v>0</v>
      </c>
      <c r="AE35" s="979">
        <v>0</v>
      </c>
      <c r="AF35" s="701">
        <v>0</v>
      </c>
      <c r="AG35" s="554"/>
    </row>
    <row r="36" spans="2:35">
      <c r="B36" s="28" t="s">
        <v>746</v>
      </c>
      <c r="C36" s="187">
        <v>57</v>
      </c>
      <c r="D36" s="188">
        <v>55</v>
      </c>
      <c r="E36" s="126">
        <f t="shared" si="17"/>
        <v>2</v>
      </c>
      <c r="F36" s="308">
        <v>0</v>
      </c>
      <c r="G36" s="2124">
        <v>0</v>
      </c>
      <c r="H36" s="475">
        <f>SUM(F36-G36)</f>
        <v>0</v>
      </c>
      <c r="I36" s="308">
        <v>7</v>
      </c>
      <c r="J36" s="2122">
        <v>12</v>
      </c>
      <c r="K36" s="475">
        <f>SUM(I36-J36)</f>
        <v>-5</v>
      </c>
      <c r="L36" s="1161">
        <v>0</v>
      </c>
      <c r="M36" s="1023">
        <v>0</v>
      </c>
      <c r="N36" s="1023">
        <f>SUM(L36-M36)</f>
        <v>0</v>
      </c>
      <c r="O36" s="1016">
        <v>0</v>
      </c>
      <c r="P36" s="1023">
        <v>0</v>
      </c>
      <c r="Q36" s="475">
        <f>SUM(O36-P36)</f>
        <v>0</v>
      </c>
      <c r="R36" s="308">
        <v>35</v>
      </c>
      <c r="S36" s="2123">
        <v>25</v>
      </c>
      <c r="T36" s="475">
        <f>SUM(R36-S36)</f>
        <v>10</v>
      </c>
      <c r="U36" s="308">
        <v>3</v>
      </c>
      <c r="V36" s="2123">
        <v>6</v>
      </c>
      <c r="W36" s="475">
        <f>SUM(U36-V36)</f>
        <v>-3</v>
      </c>
      <c r="X36" s="308">
        <v>0</v>
      </c>
      <c r="Y36" s="2123">
        <v>2</v>
      </c>
      <c r="Z36" s="475">
        <f>SUM(X36-Y36)</f>
        <v>-2</v>
      </c>
      <c r="AA36" s="308">
        <v>11</v>
      </c>
      <c r="AB36" s="2123">
        <v>10</v>
      </c>
      <c r="AC36" s="475">
        <f>SUM(AA36-AB36)</f>
        <v>1</v>
      </c>
      <c r="AD36" s="308">
        <v>1</v>
      </c>
      <c r="AE36" s="979">
        <v>0</v>
      </c>
      <c r="AF36" s="701">
        <f>SUM(AD36-AE36)</f>
        <v>1</v>
      </c>
      <c r="AG36" s="554"/>
    </row>
    <row r="37" spans="2:35" ht="12.75" customHeight="1">
      <c r="B37" s="28" t="s">
        <v>747</v>
      </c>
      <c r="C37" s="187">
        <v>47</v>
      </c>
      <c r="D37" s="188">
        <v>64</v>
      </c>
      <c r="E37" s="133">
        <f t="shared" si="17"/>
        <v>-17</v>
      </c>
      <c r="F37" s="310">
        <v>0</v>
      </c>
      <c r="G37" s="1408">
        <v>0</v>
      </c>
      <c r="H37" s="135">
        <f t="shared" ref="H37:H49" si="18">F37-G37</f>
        <v>0</v>
      </c>
      <c r="I37" s="310">
        <v>5</v>
      </c>
      <c r="J37" s="1408">
        <v>12</v>
      </c>
      <c r="K37" s="135">
        <f t="shared" ref="K37:K49" si="19">I37-J37</f>
        <v>-7</v>
      </c>
      <c r="L37" s="310">
        <v>0</v>
      </c>
      <c r="M37" s="1408">
        <v>0</v>
      </c>
      <c r="N37" s="1408">
        <f>L37-M37</f>
        <v>0</v>
      </c>
      <c r="O37" s="2125">
        <v>0</v>
      </c>
      <c r="P37" s="1408">
        <v>0</v>
      </c>
      <c r="Q37" s="135">
        <f t="shared" ref="Q37:Q49" si="20">O37-P37</f>
        <v>0</v>
      </c>
      <c r="R37" s="310">
        <v>18</v>
      </c>
      <c r="S37" s="1408">
        <v>31</v>
      </c>
      <c r="T37" s="135">
        <f t="shared" ref="T37:T49" si="21">R37-S37</f>
        <v>-13</v>
      </c>
      <c r="U37" s="310">
        <v>4</v>
      </c>
      <c r="V37" s="1408">
        <v>5</v>
      </c>
      <c r="W37" s="135">
        <f t="shared" ref="W37:W49" si="22">U37-V37</f>
        <v>-1</v>
      </c>
      <c r="X37" s="310">
        <v>6</v>
      </c>
      <c r="Y37" s="1408">
        <v>5</v>
      </c>
      <c r="Z37" s="135">
        <f t="shared" ref="Z37:Z49" si="23">X37-Y37</f>
        <v>1</v>
      </c>
      <c r="AA37" s="310">
        <v>14</v>
      </c>
      <c r="AB37" s="1408">
        <v>11</v>
      </c>
      <c r="AC37" s="135">
        <f t="shared" ref="AC37:AC49" si="24">AA37-AB37</f>
        <v>3</v>
      </c>
      <c r="AD37" s="310">
        <v>0</v>
      </c>
      <c r="AE37" s="1408">
        <v>0</v>
      </c>
      <c r="AF37" s="135">
        <f t="shared" ref="AF37:AF49" si="25">AD37-AE37</f>
        <v>0</v>
      </c>
    </row>
    <row r="38" spans="2:35" ht="12.75" customHeight="1">
      <c r="B38" s="800" t="s">
        <v>769</v>
      </c>
      <c r="C38" s="1850">
        <v>112</v>
      </c>
      <c r="D38" s="1658">
        <v>161</v>
      </c>
      <c r="E38" s="119">
        <f t="shared" si="17"/>
        <v>-49</v>
      </c>
      <c r="F38" s="120">
        <v>1</v>
      </c>
      <c r="G38" s="2265">
        <v>1</v>
      </c>
      <c r="H38" s="1746">
        <f t="shared" si="18"/>
        <v>0</v>
      </c>
      <c r="I38" s="120">
        <v>19</v>
      </c>
      <c r="J38" s="2256">
        <v>27</v>
      </c>
      <c r="K38" s="1746">
        <f t="shared" si="19"/>
        <v>-8</v>
      </c>
      <c r="L38" s="1024">
        <v>0</v>
      </c>
      <c r="M38" s="1021">
        <v>0</v>
      </c>
      <c r="N38" s="1021">
        <f>L38-M38</f>
        <v>0</v>
      </c>
      <c r="O38" s="1018">
        <v>0</v>
      </c>
      <c r="P38" s="1021">
        <v>0</v>
      </c>
      <c r="Q38" s="1746">
        <f t="shared" si="20"/>
        <v>0</v>
      </c>
      <c r="R38" s="120">
        <v>44</v>
      </c>
      <c r="S38" s="2257">
        <v>80</v>
      </c>
      <c r="T38" s="1746">
        <f t="shared" si="21"/>
        <v>-36</v>
      </c>
      <c r="U38" s="120">
        <v>9</v>
      </c>
      <c r="V38" s="2257">
        <v>8</v>
      </c>
      <c r="W38" s="1746">
        <f t="shared" si="22"/>
        <v>1</v>
      </c>
      <c r="X38" s="120">
        <v>3</v>
      </c>
      <c r="Y38" s="2257">
        <v>5</v>
      </c>
      <c r="Z38" s="1746">
        <f t="shared" si="23"/>
        <v>-2</v>
      </c>
      <c r="AA38" s="120">
        <v>33</v>
      </c>
      <c r="AB38" s="2257">
        <v>40</v>
      </c>
      <c r="AC38" s="1746">
        <f t="shared" si="24"/>
        <v>-7</v>
      </c>
      <c r="AD38" s="2147">
        <v>3</v>
      </c>
      <c r="AE38" s="122">
        <v>0</v>
      </c>
      <c r="AF38" s="1025">
        <f t="shared" si="25"/>
        <v>3</v>
      </c>
    </row>
    <row r="39" spans="2:35" ht="12.75" customHeight="1">
      <c r="B39" s="28" t="s">
        <v>770</v>
      </c>
      <c r="C39" s="187">
        <v>62</v>
      </c>
      <c r="D39" s="188">
        <v>75</v>
      </c>
      <c r="E39" s="126">
        <f t="shared" si="17"/>
        <v>-13</v>
      </c>
      <c r="F39" s="308">
        <v>1</v>
      </c>
      <c r="G39" s="2255">
        <v>2</v>
      </c>
      <c r="H39" s="475">
        <f t="shared" si="18"/>
        <v>-1</v>
      </c>
      <c r="I39" s="308">
        <v>3</v>
      </c>
      <c r="J39" s="2253">
        <v>12</v>
      </c>
      <c r="K39" s="475">
        <f t="shared" si="19"/>
        <v>-9</v>
      </c>
      <c r="L39" s="1161">
        <v>0</v>
      </c>
      <c r="M39" s="1023">
        <v>0</v>
      </c>
      <c r="N39" s="1023">
        <f>L39-M39</f>
        <v>0</v>
      </c>
      <c r="O39" s="1016">
        <v>0</v>
      </c>
      <c r="P39" s="1023">
        <v>0</v>
      </c>
      <c r="Q39" s="475">
        <f t="shared" si="20"/>
        <v>0</v>
      </c>
      <c r="R39" s="308">
        <v>38</v>
      </c>
      <c r="S39" s="2254">
        <v>43</v>
      </c>
      <c r="T39" s="475">
        <f t="shared" si="21"/>
        <v>-5</v>
      </c>
      <c r="U39" s="308">
        <v>1</v>
      </c>
      <c r="V39" s="2254">
        <v>3</v>
      </c>
      <c r="W39" s="475">
        <f t="shared" si="22"/>
        <v>-2</v>
      </c>
      <c r="X39" s="308">
        <v>3</v>
      </c>
      <c r="Y39" s="2254">
        <v>2</v>
      </c>
      <c r="Z39" s="475">
        <f t="shared" si="23"/>
        <v>1</v>
      </c>
      <c r="AA39" s="308">
        <v>16</v>
      </c>
      <c r="AB39" s="2254">
        <v>13</v>
      </c>
      <c r="AC39" s="475">
        <f t="shared" si="24"/>
        <v>3</v>
      </c>
      <c r="AD39" s="308">
        <v>0</v>
      </c>
      <c r="AE39" s="979">
        <v>0</v>
      </c>
      <c r="AF39" s="701">
        <f t="shared" si="25"/>
        <v>0</v>
      </c>
      <c r="AH39" s="554"/>
      <c r="AI39" s="554"/>
    </row>
    <row r="40" spans="2:35" ht="13.5" customHeight="1">
      <c r="B40" s="28" t="s">
        <v>771</v>
      </c>
      <c r="C40" s="187">
        <v>37</v>
      </c>
      <c r="D40" s="188">
        <v>59</v>
      </c>
      <c r="E40" s="126">
        <f t="shared" si="17"/>
        <v>-22</v>
      </c>
      <c r="F40" s="308">
        <v>0</v>
      </c>
      <c r="G40" s="2255">
        <v>0</v>
      </c>
      <c r="H40" s="475">
        <f t="shared" si="18"/>
        <v>0</v>
      </c>
      <c r="I40" s="308">
        <v>6</v>
      </c>
      <c r="J40" s="2253">
        <v>8</v>
      </c>
      <c r="K40" s="475">
        <f t="shared" si="19"/>
        <v>-2</v>
      </c>
      <c r="L40" s="1161">
        <v>0</v>
      </c>
      <c r="M40" s="1023">
        <v>0</v>
      </c>
      <c r="N40" s="1023">
        <f>L40-M40</f>
        <v>0</v>
      </c>
      <c r="O40" s="1016">
        <v>0</v>
      </c>
      <c r="P40" s="1023">
        <v>0</v>
      </c>
      <c r="Q40" s="475">
        <f t="shared" si="20"/>
        <v>0</v>
      </c>
      <c r="R40" s="308">
        <v>19</v>
      </c>
      <c r="S40" s="2254">
        <v>29</v>
      </c>
      <c r="T40" s="475">
        <f t="shared" si="21"/>
        <v>-10</v>
      </c>
      <c r="U40" s="308">
        <v>0</v>
      </c>
      <c r="V40" s="2254">
        <v>3</v>
      </c>
      <c r="W40" s="475">
        <f t="shared" si="22"/>
        <v>-3</v>
      </c>
      <c r="X40" s="308">
        <v>1</v>
      </c>
      <c r="Y40" s="2254">
        <v>4</v>
      </c>
      <c r="Z40" s="475">
        <f t="shared" si="23"/>
        <v>-3</v>
      </c>
      <c r="AA40" s="308">
        <v>9</v>
      </c>
      <c r="AB40" s="2254">
        <v>15</v>
      </c>
      <c r="AC40" s="475">
        <f t="shared" si="24"/>
        <v>-6</v>
      </c>
      <c r="AD40" s="308">
        <v>2</v>
      </c>
      <c r="AE40" s="979">
        <v>0</v>
      </c>
      <c r="AF40" s="701">
        <f t="shared" si="25"/>
        <v>2</v>
      </c>
    </row>
    <row r="41" spans="2:35" ht="13.5" customHeight="1">
      <c r="B41" s="38" t="s">
        <v>772</v>
      </c>
      <c r="C41" s="189">
        <v>34</v>
      </c>
      <c r="D41" s="190">
        <v>78</v>
      </c>
      <c r="E41" s="133">
        <f t="shared" si="17"/>
        <v>-44</v>
      </c>
      <c r="F41" s="310">
        <v>0</v>
      </c>
      <c r="G41" s="1408">
        <v>1</v>
      </c>
      <c r="H41" s="135">
        <f t="shared" si="18"/>
        <v>-1</v>
      </c>
      <c r="I41" s="310">
        <v>3</v>
      </c>
      <c r="J41" s="1408">
        <v>17</v>
      </c>
      <c r="K41" s="135">
        <f t="shared" si="19"/>
        <v>-14</v>
      </c>
      <c r="L41" s="310">
        <v>0</v>
      </c>
      <c r="M41" s="1408">
        <v>0</v>
      </c>
      <c r="N41" s="1408">
        <f>L41-M41</f>
        <v>0</v>
      </c>
      <c r="O41" s="2331">
        <v>0</v>
      </c>
      <c r="P41" s="1408">
        <v>0</v>
      </c>
      <c r="Q41" s="135">
        <f t="shared" si="20"/>
        <v>0</v>
      </c>
      <c r="R41" s="310">
        <v>14</v>
      </c>
      <c r="S41" s="1408">
        <v>38</v>
      </c>
      <c r="T41" s="135">
        <f t="shared" si="21"/>
        <v>-24</v>
      </c>
      <c r="U41" s="310">
        <v>1</v>
      </c>
      <c r="V41" s="1408">
        <v>3</v>
      </c>
      <c r="W41" s="135">
        <f t="shared" si="22"/>
        <v>-2</v>
      </c>
      <c r="X41" s="310">
        <v>2</v>
      </c>
      <c r="Y41" s="1408">
        <v>3</v>
      </c>
      <c r="Z41" s="135">
        <f t="shared" si="23"/>
        <v>-1</v>
      </c>
      <c r="AA41" s="310">
        <v>14</v>
      </c>
      <c r="AB41" s="1408">
        <v>16</v>
      </c>
      <c r="AC41" s="135">
        <f t="shared" si="24"/>
        <v>-2</v>
      </c>
      <c r="AD41" s="310">
        <v>0</v>
      </c>
      <c r="AE41" s="1408">
        <v>0</v>
      </c>
      <c r="AF41" s="135">
        <f t="shared" si="25"/>
        <v>0</v>
      </c>
    </row>
    <row r="42" spans="2:35" ht="13.5" customHeight="1">
      <c r="B42" s="800" t="s">
        <v>837</v>
      </c>
      <c r="C42" s="483">
        <v>80</v>
      </c>
      <c r="D42" s="188">
        <v>150</v>
      </c>
      <c r="E42" s="126">
        <f t="shared" si="17"/>
        <v>-70</v>
      </c>
      <c r="F42" s="308">
        <v>0</v>
      </c>
      <c r="G42" s="979">
        <v>3</v>
      </c>
      <c r="H42" s="128">
        <f t="shared" si="18"/>
        <v>-3</v>
      </c>
      <c r="I42" s="308">
        <v>15</v>
      </c>
      <c r="J42" s="979">
        <v>26</v>
      </c>
      <c r="K42" s="128">
        <f t="shared" si="19"/>
        <v>-11</v>
      </c>
      <c r="L42" s="308">
        <v>0</v>
      </c>
      <c r="M42" s="979">
        <v>0</v>
      </c>
      <c r="N42" s="979">
        <v>0</v>
      </c>
      <c r="O42" s="2330">
        <v>0</v>
      </c>
      <c r="P42" s="979">
        <v>0</v>
      </c>
      <c r="Q42" s="128">
        <f t="shared" si="20"/>
        <v>0</v>
      </c>
      <c r="R42" s="308">
        <v>40</v>
      </c>
      <c r="S42" s="979">
        <v>81</v>
      </c>
      <c r="T42" s="128">
        <f t="shared" si="21"/>
        <v>-41</v>
      </c>
      <c r="U42" s="308">
        <v>3</v>
      </c>
      <c r="V42" s="979">
        <v>8</v>
      </c>
      <c r="W42" s="128">
        <f t="shared" si="22"/>
        <v>-5</v>
      </c>
      <c r="X42" s="308">
        <v>2</v>
      </c>
      <c r="Y42" s="979">
        <v>6</v>
      </c>
      <c r="Z42" s="128">
        <f t="shared" si="23"/>
        <v>-4</v>
      </c>
      <c r="AA42" s="308">
        <v>19</v>
      </c>
      <c r="AB42" s="979">
        <v>26</v>
      </c>
      <c r="AC42" s="128">
        <f t="shared" si="24"/>
        <v>-7</v>
      </c>
      <c r="AD42" s="308">
        <v>1</v>
      </c>
      <c r="AE42" s="979">
        <v>0</v>
      </c>
      <c r="AF42" s="128">
        <f t="shared" si="25"/>
        <v>1</v>
      </c>
    </row>
    <row r="43" spans="2:35" ht="13.5" customHeight="1">
      <c r="B43" s="28" t="s">
        <v>844</v>
      </c>
      <c r="C43" s="483">
        <v>52</v>
      </c>
      <c r="D43" s="188">
        <v>61</v>
      </c>
      <c r="E43" s="126">
        <f t="shared" si="17"/>
        <v>-9</v>
      </c>
      <c r="F43" s="308">
        <v>2</v>
      </c>
      <c r="G43" s="979">
        <v>1</v>
      </c>
      <c r="H43" s="128">
        <f t="shared" si="18"/>
        <v>1</v>
      </c>
      <c r="I43" s="308">
        <v>11</v>
      </c>
      <c r="J43" s="979">
        <v>9</v>
      </c>
      <c r="K43" s="128">
        <f t="shared" si="19"/>
        <v>2</v>
      </c>
      <c r="L43" s="308">
        <v>0</v>
      </c>
      <c r="M43" s="979">
        <v>0</v>
      </c>
      <c r="N43" s="979">
        <v>0</v>
      </c>
      <c r="O43" s="2407">
        <v>0</v>
      </c>
      <c r="P43" s="979">
        <v>0</v>
      </c>
      <c r="Q43" s="128">
        <f t="shared" si="20"/>
        <v>0</v>
      </c>
      <c r="R43" s="308">
        <v>26</v>
      </c>
      <c r="S43" s="979">
        <v>34</v>
      </c>
      <c r="T43" s="128">
        <f t="shared" si="21"/>
        <v>-8</v>
      </c>
      <c r="U43" s="308">
        <v>1</v>
      </c>
      <c r="V43" s="979">
        <v>0</v>
      </c>
      <c r="W43" s="128">
        <f t="shared" si="22"/>
        <v>1</v>
      </c>
      <c r="X43" s="308">
        <v>0</v>
      </c>
      <c r="Y43" s="979">
        <v>2</v>
      </c>
      <c r="Z43" s="128">
        <f t="shared" si="23"/>
        <v>-2</v>
      </c>
      <c r="AA43" s="308">
        <v>12</v>
      </c>
      <c r="AB43" s="979">
        <v>15</v>
      </c>
      <c r="AC43" s="128">
        <f t="shared" si="24"/>
        <v>-3</v>
      </c>
      <c r="AD43" s="308">
        <v>0</v>
      </c>
      <c r="AE43" s="979">
        <v>0</v>
      </c>
      <c r="AF43" s="128">
        <f t="shared" si="25"/>
        <v>0</v>
      </c>
    </row>
    <row r="44" spans="2:35" ht="13.5" customHeight="1">
      <c r="B44" s="28" t="s">
        <v>824</v>
      </c>
      <c r="C44" s="483">
        <v>33</v>
      </c>
      <c r="D44" s="188">
        <v>41</v>
      </c>
      <c r="E44" s="126">
        <f t="shared" si="17"/>
        <v>-8</v>
      </c>
      <c r="F44" s="308">
        <v>1</v>
      </c>
      <c r="G44" s="979">
        <v>0</v>
      </c>
      <c r="H44" s="128">
        <f t="shared" si="18"/>
        <v>1</v>
      </c>
      <c r="I44" s="308">
        <v>3</v>
      </c>
      <c r="J44" s="979">
        <v>2</v>
      </c>
      <c r="K44" s="128">
        <f t="shared" si="19"/>
        <v>1</v>
      </c>
      <c r="L44" s="308">
        <v>0</v>
      </c>
      <c r="M44" s="979">
        <v>0</v>
      </c>
      <c r="N44" s="979">
        <v>0</v>
      </c>
      <c r="O44" s="2452">
        <v>1</v>
      </c>
      <c r="P44" s="979">
        <v>0</v>
      </c>
      <c r="Q44" s="128">
        <f t="shared" si="20"/>
        <v>1</v>
      </c>
      <c r="R44" s="308">
        <v>13</v>
      </c>
      <c r="S44" s="979">
        <v>23</v>
      </c>
      <c r="T44" s="128">
        <f t="shared" si="21"/>
        <v>-10</v>
      </c>
      <c r="U44" s="308">
        <v>6</v>
      </c>
      <c r="V44" s="979">
        <v>5</v>
      </c>
      <c r="W44" s="128">
        <f t="shared" si="22"/>
        <v>1</v>
      </c>
      <c r="X44" s="308">
        <v>2</v>
      </c>
      <c r="Y44" s="979">
        <v>4</v>
      </c>
      <c r="Z44" s="128">
        <f t="shared" si="23"/>
        <v>-2</v>
      </c>
      <c r="AA44" s="308">
        <v>6</v>
      </c>
      <c r="AB44" s="979">
        <v>7</v>
      </c>
      <c r="AC44" s="128">
        <f t="shared" si="24"/>
        <v>-1</v>
      </c>
      <c r="AD44" s="308">
        <v>1</v>
      </c>
      <c r="AE44" s="979">
        <v>0</v>
      </c>
      <c r="AF44" s="128">
        <f t="shared" si="25"/>
        <v>1</v>
      </c>
      <c r="AG44" s="2806"/>
    </row>
    <row r="45" spans="2:35" ht="13.5" customHeight="1">
      <c r="B45" s="38" t="s">
        <v>845</v>
      </c>
      <c r="C45" s="2587">
        <v>42</v>
      </c>
      <c r="D45" s="190">
        <v>72</v>
      </c>
      <c r="E45" s="133">
        <f t="shared" si="17"/>
        <v>-30</v>
      </c>
      <c r="F45" s="310">
        <v>0</v>
      </c>
      <c r="G45" s="1408">
        <v>1</v>
      </c>
      <c r="H45" s="135">
        <f t="shared" si="18"/>
        <v>-1</v>
      </c>
      <c r="I45" s="310">
        <v>7</v>
      </c>
      <c r="J45" s="1408">
        <v>14</v>
      </c>
      <c r="K45" s="135">
        <f t="shared" si="19"/>
        <v>-7</v>
      </c>
      <c r="L45" s="310">
        <v>0</v>
      </c>
      <c r="M45" s="1408">
        <v>0</v>
      </c>
      <c r="N45" s="1408">
        <v>0</v>
      </c>
      <c r="O45" s="2570">
        <v>0</v>
      </c>
      <c r="P45" s="1408">
        <v>0</v>
      </c>
      <c r="Q45" s="135">
        <f t="shared" si="20"/>
        <v>0</v>
      </c>
      <c r="R45" s="310">
        <v>13</v>
      </c>
      <c r="S45" s="1408">
        <v>36</v>
      </c>
      <c r="T45" s="135">
        <f t="shared" si="21"/>
        <v>-23</v>
      </c>
      <c r="U45" s="310">
        <v>1</v>
      </c>
      <c r="V45" s="1408">
        <v>0</v>
      </c>
      <c r="W45" s="135">
        <f t="shared" si="22"/>
        <v>1</v>
      </c>
      <c r="X45" s="310">
        <v>2</v>
      </c>
      <c r="Y45" s="1408">
        <v>5</v>
      </c>
      <c r="Z45" s="135">
        <f t="shared" si="23"/>
        <v>-3</v>
      </c>
      <c r="AA45" s="310">
        <v>19</v>
      </c>
      <c r="AB45" s="1408">
        <v>16</v>
      </c>
      <c r="AC45" s="135">
        <f t="shared" si="24"/>
        <v>3</v>
      </c>
      <c r="AD45" s="310">
        <v>0</v>
      </c>
      <c r="AE45" s="1408">
        <v>0</v>
      </c>
      <c r="AF45" s="135">
        <f t="shared" si="25"/>
        <v>0</v>
      </c>
    </row>
    <row r="46" spans="2:35" ht="13.5" customHeight="1">
      <c r="B46" s="92" t="s">
        <v>894</v>
      </c>
      <c r="C46" s="483">
        <v>79</v>
      </c>
      <c r="D46" s="188">
        <v>137</v>
      </c>
      <c r="E46" s="126">
        <f t="shared" si="17"/>
        <v>-58</v>
      </c>
      <c r="F46" s="308">
        <v>1</v>
      </c>
      <c r="G46" s="979">
        <v>1</v>
      </c>
      <c r="H46" s="128">
        <f t="shared" si="18"/>
        <v>0</v>
      </c>
      <c r="I46" s="308">
        <v>10</v>
      </c>
      <c r="J46" s="979">
        <v>25</v>
      </c>
      <c r="K46" s="128">
        <f t="shared" si="19"/>
        <v>-15</v>
      </c>
      <c r="L46" s="308">
        <v>0</v>
      </c>
      <c r="M46" s="979">
        <v>0</v>
      </c>
      <c r="N46" s="979">
        <v>0</v>
      </c>
      <c r="O46" s="2569">
        <v>0</v>
      </c>
      <c r="P46" s="979">
        <v>0</v>
      </c>
      <c r="Q46" s="128">
        <f t="shared" si="20"/>
        <v>0</v>
      </c>
      <c r="R46" s="308">
        <v>38</v>
      </c>
      <c r="S46" s="979">
        <v>64</v>
      </c>
      <c r="T46" s="128">
        <f t="shared" si="21"/>
        <v>-26</v>
      </c>
      <c r="U46" s="308">
        <v>4</v>
      </c>
      <c r="V46" s="979">
        <v>9</v>
      </c>
      <c r="W46" s="128">
        <f t="shared" si="22"/>
        <v>-5</v>
      </c>
      <c r="X46" s="308">
        <v>5</v>
      </c>
      <c r="Y46" s="979">
        <v>5</v>
      </c>
      <c r="Z46" s="128">
        <f t="shared" si="23"/>
        <v>0</v>
      </c>
      <c r="AA46" s="308">
        <v>21</v>
      </c>
      <c r="AB46" s="979">
        <v>33</v>
      </c>
      <c r="AC46" s="128">
        <f t="shared" si="24"/>
        <v>-12</v>
      </c>
      <c r="AD46" s="308">
        <v>0</v>
      </c>
      <c r="AE46" s="979">
        <v>0</v>
      </c>
      <c r="AF46" s="128">
        <f t="shared" si="25"/>
        <v>0</v>
      </c>
    </row>
    <row r="47" spans="2:35" ht="13.5" customHeight="1">
      <c r="B47" s="51" t="s">
        <v>900</v>
      </c>
      <c r="C47" s="483">
        <v>53</v>
      </c>
      <c r="D47" s="188">
        <v>52</v>
      </c>
      <c r="E47" s="126">
        <f t="shared" si="17"/>
        <v>1</v>
      </c>
      <c r="F47" s="308">
        <v>1</v>
      </c>
      <c r="G47" s="979">
        <v>1</v>
      </c>
      <c r="H47" s="128">
        <f t="shared" si="18"/>
        <v>0</v>
      </c>
      <c r="I47" s="308">
        <v>10</v>
      </c>
      <c r="J47" s="979">
        <v>7</v>
      </c>
      <c r="K47" s="128">
        <f t="shared" si="19"/>
        <v>3</v>
      </c>
      <c r="L47" s="308">
        <v>0</v>
      </c>
      <c r="M47" s="979">
        <v>0</v>
      </c>
      <c r="N47" s="979">
        <v>0</v>
      </c>
      <c r="O47" s="2606">
        <v>0</v>
      </c>
      <c r="P47" s="979">
        <v>0</v>
      </c>
      <c r="Q47" s="128">
        <f t="shared" si="20"/>
        <v>0</v>
      </c>
      <c r="R47" s="308">
        <v>21</v>
      </c>
      <c r="S47" s="979">
        <v>29</v>
      </c>
      <c r="T47" s="128">
        <f t="shared" si="21"/>
        <v>-8</v>
      </c>
      <c r="U47" s="308">
        <v>4</v>
      </c>
      <c r="V47" s="979">
        <v>4</v>
      </c>
      <c r="W47" s="128">
        <f t="shared" si="22"/>
        <v>0</v>
      </c>
      <c r="X47" s="308">
        <v>5</v>
      </c>
      <c r="Y47" s="979">
        <v>2</v>
      </c>
      <c r="Z47" s="128">
        <f t="shared" si="23"/>
        <v>3</v>
      </c>
      <c r="AA47" s="308">
        <v>12</v>
      </c>
      <c r="AB47" s="979">
        <v>9</v>
      </c>
      <c r="AC47" s="128">
        <f t="shared" si="24"/>
        <v>3</v>
      </c>
      <c r="AD47" s="308">
        <v>0</v>
      </c>
      <c r="AE47" s="979">
        <v>0</v>
      </c>
      <c r="AF47" s="128">
        <f t="shared" si="25"/>
        <v>0</v>
      </c>
    </row>
    <row r="48" spans="2:35" ht="13.5" customHeight="1">
      <c r="B48" s="51" t="s">
        <v>888</v>
      </c>
      <c r="C48" s="483">
        <v>40</v>
      </c>
      <c r="D48" s="188">
        <v>42</v>
      </c>
      <c r="E48" s="126">
        <f t="shared" si="17"/>
        <v>-2</v>
      </c>
      <c r="F48" s="308">
        <v>0</v>
      </c>
      <c r="G48" s="979">
        <v>0</v>
      </c>
      <c r="H48" s="128">
        <f t="shared" si="18"/>
        <v>0</v>
      </c>
      <c r="I48" s="308">
        <v>6</v>
      </c>
      <c r="J48" s="979">
        <v>8</v>
      </c>
      <c r="K48" s="128">
        <f t="shared" si="19"/>
        <v>-2</v>
      </c>
      <c r="L48" s="308">
        <v>0</v>
      </c>
      <c r="M48" s="979">
        <v>0</v>
      </c>
      <c r="N48" s="979">
        <v>0</v>
      </c>
      <c r="O48" s="2674">
        <v>0</v>
      </c>
      <c r="P48" s="979">
        <v>0</v>
      </c>
      <c r="Q48" s="128">
        <f t="shared" si="20"/>
        <v>0</v>
      </c>
      <c r="R48" s="308">
        <v>16</v>
      </c>
      <c r="S48" s="979">
        <v>24</v>
      </c>
      <c r="T48" s="128">
        <f t="shared" si="21"/>
        <v>-8</v>
      </c>
      <c r="U48" s="308">
        <v>0</v>
      </c>
      <c r="V48" s="979">
        <v>0</v>
      </c>
      <c r="W48" s="128">
        <f t="shared" si="22"/>
        <v>0</v>
      </c>
      <c r="X48" s="308">
        <v>5</v>
      </c>
      <c r="Y48" s="979">
        <v>2</v>
      </c>
      <c r="Z48" s="128">
        <f t="shared" si="23"/>
        <v>3</v>
      </c>
      <c r="AA48" s="308">
        <v>13</v>
      </c>
      <c r="AB48" s="979">
        <v>8</v>
      </c>
      <c r="AC48" s="128">
        <f t="shared" si="24"/>
        <v>5</v>
      </c>
      <c r="AD48" s="308">
        <v>0</v>
      </c>
      <c r="AE48" s="979">
        <v>0</v>
      </c>
      <c r="AF48" s="128">
        <f t="shared" si="25"/>
        <v>0</v>
      </c>
    </row>
    <row r="49" spans="2:33" ht="13.5" customHeight="1">
      <c r="B49" s="38" t="s">
        <v>901</v>
      </c>
      <c r="C49" s="2587">
        <v>44</v>
      </c>
      <c r="D49" s="190">
        <v>71</v>
      </c>
      <c r="E49" s="133">
        <f t="shared" si="17"/>
        <v>-27</v>
      </c>
      <c r="F49" s="310">
        <v>0</v>
      </c>
      <c r="G49" s="1408">
        <v>2</v>
      </c>
      <c r="H49" s="135">
        <f t="shared" si="18"/>
        <v>-2</v>
      </c>
      <c r="I49" s="310">
        <v>10</v>
      </c>
      <c r="J49" s="1408">
        <v>11</v>
      </c>
      <c r="K49" s="135">
        <f t="shared" si="19"/>
        <v>-1</v>
      </c>
      <c r="L49" s="310">
        <v>0</v>
      </c>
      <c r="M49" s="1408">
        <v>0</v>
      </c>
      <c r="N49" s="1408">
        <v>0</v>
      </c>
      <c r="O49" s="2935">
        <v>0</v>
      </c>
      <c r="P49" s="1408">
        <v>0</v>
      </c>
      <c r="Q49" s="135">
        <f t="shared" si="20"/>
        <v>0</v>
      </c>
      <c r="R49" s="310">
        <v>12</v>
      </c>
      <c r="S49" s="1408">
        <v>35</v>
      </c>
      <c r="T49" s="135">
        <f t="shared" si="21"/>
        <v>-23</v>
      </c>
      <c r="U49" s="310">
        <v>4</v>
      </c>
      <c r="V49" s="1408">
        <v>5</v>
      </c>
      <c r="W49" s="135">
        <f t="shared" si="22"/>
        <v>-1</v>
      </c>
      <c r="X49" s="310">
        <v>1</v>
      </c>
      <c r="Y49" s="1408">
        <v>3</v>
      </c>
      <c r="Z49" s="135">
        <f t="shared" si="23"/>
        <v>-2</v>
      </c>
      <c r="AA49" s="310">
        <v>14</v>
      </c>
      <c r="AB49" s="1408">
        <v>15</v>
      </c>
      <c r="AC49" s="135">
        <f t="shared" si="24"/>
        <v>-1</v>
      </c>
      <c r="AD49" s="310">
        <v>3</v>
      </c>
      <c r="AE49" s="1408">
        <v>0</v>
      </c>
      <c r="AF49" s="135">
        <f t="shared" si="25"/>
        <v>3</v>
      </c>
    </row>
    <row r="50" spans="2:33" ht="13.5" customHeight="1" thickBot="1">
      <c r="B50" s="3439" t="s">
        <v>939</v>
      </c>
      <c r="C50" s="3451">
        <v>69</v>
      </c>
      <c r="D50" s="3452">
        <v>114</v>
      </c>
      <c r="E50" s="3453">
        <f t="shared" ref="E50" si="26">SUM(C50-D50)</f>
        <v>-45</v>
      </c>
      <c r="F50" s="3454">
        <v>1</v>
      </c>
      <c r="G50" s="3424">
        <v>2</v>
      </c>
      <c r="H50" s="3455">
        <f t="shared" ref="H50" si="27">F50-G50</f>
        <v>-1</v>
      </c>
      <c r="I50" s="3454">
        <v>13</v>
      </c>
      <c r="J50" s="3424">
        <v>19</v>
      </c>
      <c r="K50" s="3455">
        <f t="shared" ref="K50" si="28">I50-J50</f>
        <v>-6</v>
      </c>
      <c r="L50" s="3454">
        <v>0</v>
      </c>
      <c r="M50" s="3424">
        <v>0</v>
      </c>
      <c r="N50" s="3424">
        <v>0</v>
      </c>
      <c r="O50" s="3456">
        <v>0</v>
      </c>
      <c r="P50" s="3424">
        <v>0</v>
      </c>
      <c r="Q50" s="3455">
        <f t="shared" ref="Q50" si="29">O50-P50</f>
        <v>0</v>
      </c>
      <c r="R50" s="3454">
        <v>31</v>
      </c>
      <c r="S50" s="3424">
        <v>61</v>
      </c>
      <c r="T50" s="3455">
        <f t="shared" ref="T50" si="30">R50-S50</f>
        <v>-30</v>
      </c>
      <c r="U50" s="3454">
        <v>4</v>
      </c>
      <c r="V50" s="3424">
        <v>7</v>
      </c>
      <c r="W50" s="3455">
        <f t="shared" ref="W50" si="31">U50-V50</f>
        <v>-3</v>
      </c>
      <c r="X50" s="3454">
        <v>1</v>
      </c>
      <c r="Y50" s="3424">
        <v>1</v>
      </c>
      <c r="Z50" s="3455">
        <f t="shared" ref="Z50" si="32">X50-Y50</f>
        <v>0</v>
      </c>
      <c r="AA50" s="3454">
        <v>19</v>
      </c>
      <c r="AB50" s="3424">
        <v>24</v>
      </c>
      <c r="AC50" s="3455">
        <f t="shared" ref="AC50" si="33">AA50-AB50</f>
        <v>-5</v>
      </c>
      <c r="AD50" s="3454">
        <v>0</v>
      </c>
      <c r="AE50" s="3424">
        <v>0</v>
      </c>
      <c r="AF50" s="3455">
        <f t="shared" ref="AF50" si="34">AD50-AE50</f>
        <v>0</v>
      </c>
    </row>
    <row r="51" spans="2:33" ht="19.5" customHeight="1">
      <c r="B51" s="3633" t="s">
        <v>61</v>
      </c>
      <c r="C51" s="3634"/>
      <c r="D51" s="3634"/>
      <c r="E51" s="3634"/>
      <c r="F51" s="3634"/>
      <c r="G51" s="3634"/>
      <c r="H51" s="3634"/>
      <c r="I51" s="3634"/>
      <c r="J51" s="3634"/>
      <c r="K51" s="3634"/>
      <c r="L51" s="3634"/>
      <c r="M51" s="3634"/>
      <c r="N51" s="3634"/>
      <c r="O51" s="3634"/>
      <c r="P51" s="3634"/>
      <c r="Q51" s="3634"/>
      <c r="R51" s="3634"/>
      <c r="S51" s="3634"/>
      <c r="T51" s="3634"/>
      <c r="U51" s="3634"/>
      <c r="V51" s="3635"/>
      <c r="W51" s="3635"/>
      <c r="X51" s="56"/>
      <c r="AA51" s="240"/>
      <c r="AB51" s="240"/>
      <c r="AC51" s="240"/>
      <c r="AD51" s="240"/>
      <c r="AE51" s="240"/>
    </row>
    <row r="52" spans="2:33">
      <c r="B52" s="56" t="s">
        <v>902</v>
      </c>
      <c r="J52" s="473"/>
      <c r="K52" s="473"/>
      <c r="L52" s="473"/>
      <c r="M52" s="473"/>
      <c r="N52" s="473"/>
      <c r="O52" s="473"/>
      <c r="P52" s="473"/>
      <c r="Q52" s="473"/>
      <c r="V52" s="240"/>
      <c r="AC52" s="240"/>
      <c r="AD52" s="240"/>
      <c r="AE52" s="20"/>
    </row>
    <row r="53" spans="2:33">
      <c r="W53" s="240"/>
      <c r="AG53" s="240"/>
    </row>
    <row r="54" spans="2:33">
      <c r="D54" s="473"/>
      <c r="G54" s="473"/>
      <c r="Y54" s="240"/>
      <c r="Z54" s="240"/>
    </row>
    <row r="56" spans="2:33">
      <c r="S56" s="554"/>
    </row>
    <row r="106" spans="5:5">
      <c r="E106" s="3">
        <v>748108</v>
      </c>
    </row>
  </sheetData>
  <mergeCells count="82">
    <mergeCell ref="U3:W3"/>
    <mergeCell ref="B51:W51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4:M4"/>
    <mergeCell ref="N4:O4"/>
    <mergeCell ref="P4:Q4"/>
    <mergeCell ref="O3:Q3"/>
    <mergeCell ref="L3:N3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  <mergeCell ref="L23:M23"/>
    <mergeCell ref="N23:O23"/>
    <mergeCell ref="P23:Q23"/>
    <mergeCell ref="L24:M24"/>
    <mergeCell ref="N24:O24"/>
    <mergeCell ref="P24:Q24"/>
    <mergeCell ref="L25:M25"/>
    <mergeCell ref="N25:O25"/>
    <mergeCell ref="P25:Q25"/>
    <mergeCell ref="L26:M26"/>
    <mergeCell ref="N26:O26"/>
    <mergeCell ref="P26:Q26"/>
  </mergeCells>
  <phoneticPr fontId="0" type="noConversion"/>
  <printOptions horizontalCentered="1" verticalCentered="1"/>
  <pageMargins left="0.39370078740157483" right="0.39370078740157483" top="0.51181102362204722" bottom="0.59055118110236227" header="0.51181102362204722" footer="0.51181102362204722"/>
  <pageSetup paperSize="9" scale="9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IV96"/>
  <sheetViews>
    <sheetView topLeftCell="A79" zoomScaleNormal="100" workbookViewId="0">
      <selection activeCell="I96" sqref="I96"/>
    </sheetView>
  </sheetViews>
  <sheetFormatPr defaultColWidth="8.85546875" defaultRowHeight="12.75"/>
  <cols>
    <col min="1" max="1" width="5.28515625" style="3" customWidth="1"/>
    <col min="2" max="2" width="5.42578125" style="3" customWidth="1"/>
    <col min="3" max="3" width="5" style="3" customWidth="1"/>
    <col min="4" max="4" width="6.7109375" style="3" customWidth="1"/>
    <col min="5" max="5" width="5.42578125" style="3" customWidth="1"/>
    <col min="6" max="6" width="5.85546875" style="3" customWidth="1"/>
    <col min="7" max="7" width="7.7109375" style="3" customWidth="1"/>
    <col min="8" max="8" width="5" style="3" customWidth="1"/>
    <col min="9" max="9" width="6.7109375" style="3" customWidth="1"/>
    <col min="10" max="10" width="5.42578125" style="3" customWidth="1"/>
    <col min="11" max="11" width="5.85546875" customWidth="1"/>
    <col min="12" max="12" width="6.42578125" customWidth="1"/>
    <col min="13" max="13" width="5.42578125" customWidth="1"/>
    <col min="14" max="14" width="6.7109375" customWidth="1"/>
    <col min="15" max="15" width="5.42578125" customWidth="1"/>
    <col min="16" max="16" width="5.7109375" customWidth="1"/>
    <col min="17" max="17" width="9" style="3" customWidth="1"/>
    <col min="18" max="18" width="5.7109375" customWidth="1"/>
    <col min="19" max="19" width="6.140625" customWidth="1"/>
  </cols>
  <sheetData>
    <row r="1" spans="1:20" ht="17.45" customHeight="1">
      <c r="A1" s="14" t="s">
        <v>35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0" ht="12.75" customHeight="1" thickBot="1">
      <c r="A2" s="464"/>
      <c r="B2" s="21"/>
      <c r="D2" s="3759" t="s">
        <v>732</v>
      </c>
      <c r="E2" s="3835"/>
      <c r="F2" s="3835"/>
      <c r="G2" s="3835"/>
      <c r="H2" s="3835"/>
      <c r="I2" s="3835"/>
      <c r="J2" s="3835"/>
      <c r="K2" s="3835"/>
      <c r="L2" s="3835"/>
      <c r="M2" s="3835"/>
      <c r="N2" s="3835"/>
      <c r="O2" s="3835"/>
      <c r="P2" s="3835"/>
      <c r="Q2" s="3836"/>
      <c r="R2" s="20"/>
      <c r="S2" s="20"/>
    </row>
    <row r="3" spans="1:20" ht="22.7" customHeight="1" thickBot="1">
      <c r="A3" s="3839" t="s">
        <v>219</v>
      </c>
      <c r="B3" s="3840"/>
      <c r="C3" s="3831" t="s">
        <v>206</v>
      </c>
      <c r="D3" s="3841"/>
      <c r="E3" s="3841"/>
      <c r="F3" s="3841"/>
      <c r="G3" s="3842"/>
      <c r="H3" s="3831" t="s">
        <v>198</v>
      </c>
      <c r="I3" s="3841"/>
      <c r="J3" s="3841"/>
      <c r="K3" s="3841"/>
      <c r="L3" s="3842"/>
      <c r="M3" s="3831" t="s">
        <v>106</v>
      </c>
      <c r="N3" s="3841"/>
      <c r="O3" s="3841"/>
      <c r="P3" s="3841"/>
      <c r="Q3" s="3842"/>
      <c r="R3" s="20"/>
      <c r="S3" s="20"/>
    </row>
    <row r="4" spans="1:20" ht="27.75" customHeight="1">
      <c r="A4" s="247" t="s">
        <v>107</v>
      </c>
      <c r="B4" s="484" t="s">
        <v>502</v>
      </c>
      <c r="C4" s="230" t="s">
        <v>502</v>
      </c>
      <c r="D4" s="2350" t="s">
        <v>220</v>
      </c>
      <c r="E4" s="2350" t="s">
        <v>221</v>
      </c>
      <c r="F4" s="476" t="s">
        <v>202</v>
      </c>
      <c r="G4" s="477" t="s">
        <v>110</v>
      </c>
      <c r="H4" s="230" t="s">
        <v>502</v>
      </c>
      <c r="I4" s="2350" t="s">
        <v>222</v>
      </c>
      <c r="J4" s="2350" t="s">
        <v>221</v>
      </c>
      <c r="K4" s="476" t="s">
        <v>202</v>
      </c>
      <c r="L4" s="477" t="s">
        <v>110</v>
      </c>
      <c r="M4" s="1152" t="s">
        <v>502</v>
      </c>
      <c r="N4" s="2332" t="s">
        <v>222</v>
      </c>
      <c r="O4" s="2350" t="s">
        <v>221</v>
      </c>
      <c r="P4" s="476" t="s">
        <v>202</v>
      </c>
      <c r="Q4" s="210" t="s">
        <v>110</v>
      </c>
      <c r="R4" s="151"/>
      <c r="S4" s="27"/>
    </row>
    <row r="5" spans="1:20" ht="15.75" customHeight="1">
      <c r="A5" s="51" t="s">
        <v>127</v>
      </c>
      <c r="B5" s="29">
        <v>16831</v>
      </c>
      <c r="C5" s="127">
        <v>15551</v>
      </c>
      <c r="D5" s="30">
        <v>2531</v>
      </c>
      <c r="E5" s="2327">
        <v>16.275480676483827</v>
      </c>
      <c r="F5" s="2345">
        <v>1777</v>
      </c>
      <c r="G5" s="2346">
        <v>754</v>
      </c>
      <c r="H5" s="127">
        <v>352</v>
      </c>
      <c r="I5" s="30">
        <v>72</v>
      </c>
      <c r="J5" s="2327">
        <v>20.454545454545457</v>
      </c>
      <c r="K5" s="2345">
        <v>49</v>
      </c>
      <c r="L5" s="129">
        <v>23</v>
      </c>
      <c r="M5" s="2345">
        <v>487</v>
      </c>
      <c r="N5" s="153">
        <v>82</v>
      </c>
      <c r="O5" s="2323">
        <v>16.837782340862422</v>
      </c>
      <c r="P5" s="31">
        <v>71</v>
      </c>
      <c r="Q5" s="2346">
        <v>11</v>
      </c>
      <c r="R5" s="50"/>
      <c r="S5" s="50"/>
    </row>
    <row r="6" spans="1:20" ht="12.75" customHeight="1">
      <c r="A6" s="51" t="s">
        <v>128</v>
      </c>
      <c r="B6" s="29">
        <v>16971</v>
      </c>
      <c r="C6" s="127">
        <v>15673</v>
      </c>
      <c r="D6" s="30">
        <v>2582</v>
      </c>
      <c r="E6" s="2327">
        <v>16.474191284374402</v>
      </c>
      <c r="F6" s="2345">
        <v>1822</v>
      </c>
      <c r="G6" s="2346">
        <v>760</v>
      </c>
      <c r="H6" s="127">
        <v>296</v>
      </c>
      <c r="I6" s="30">
        <v>64</v>
      </c>
      <c r="J6" s="2327">
        <v>21.621621621621621</v>
      </c>
      <c r="K6" s="2345">
        <v>61</v>
      </c>
      <c r="L6" s="129">
        <v>3</v>
      </c>
      <c r="M6" s="2345">
        <v>153</v>
      </c>
      <c r="N6" s="153">
        <v>20</v>
      </c>
      <c r="O6" s="2323">
        <v>13.071895424836603</v>
      </c>
      <c r="P6" s="31">
        <v>17</v>
      </c>
      <c r="Q6" s="2346">
        <v>3</v>
      </c>
      <c r="R6" s="50"/>
      <c r="S6" s="50"/>
    </row>
    <row r="7" spans="1:20" ht="12.75" customHeight="1">
      <c r="A7" s="51" t="s">
        <v>129</v>
      </c>
      <c r="B7" s="29">
        <v>17023</v>
      </c>
      <c r="C7" s="127">
        <v>15729</v>
      </c>
      <c r="D7" s="30">
        <v>2612</v>
      </c>
      <c r="E7" s="2327">
        <v>16.606268675694576</v>
      </c>
      <c r="F7" s="2345">
        <v>1849</v>
      </c>
      <c r="G7" s="2346">
        <v>763</v>
      </c>
      <c r="H7" s="127">
        <v>201</v>
      </c>
      <c r="I7" s="30">
        <v>44</v>
      </c>
      <c r="J7" s="2327">
        <v>21.890547263681594</v>
      </c>
      <c r="K7" s="2345">
        <v>41</v>
      </c>
      <c r="L7" s="129">
        <v>3</v>
      </c>
      <c r="M7" s="2345">
        <v>151</v>
      </c>
      <c r="N7" s="153">
        <v>19</v>
      </c>
      <c r="O7" s="2323">
        <v>12.582781456953644</v>
      </c>
      <c r="P7" s="31">
        <v>15</v>
      </c>
      <c r="Q7" s="2346">
        <v>4</v>
      </c>
      <c r="R7" s="50"/>
      <c r="S7" s="50"/>
    </row>
    <row r="8" spans="1:20" ht="12.75" customHeight="1">
      <c r="A8" s="52" t="s">
        <v>130</v>
      </c>
      <c r="B8" s="39">
        <v>17075</v>
      </c>
      <c r="C8" s="134">
        <v>15759</v>
      </c>
      <c r="D8" s="40">
        <v>2632</v>
      </c>
      <c r="E8" s="2329">
        <v>16.70156735833492</v>
      </c>
      <c r="F8" s="2348">
        <v>1867</v>
      </c>
      <c r="G8" s="2349">
        <v>765</v>
      </c>
      <c r="H8" s="134">
        <v>257</v>
      </c>
      <c r="I8" s="40">
        <v>44</v>
      </c>
      <c r="J8" s="2329">
        <v>17.120622568093385</v>
      </c>
      <c r="K8" s="2348">
        <v>39</v>
      </c>
      <c r="L8" s="136">
        <v>5</v>
      </c>
      <c r="M8" s="2348">
        <v>205</v>
      </c>
      <c r="N8" s="160">
        <v>31</v>
      </c>
      <c r="O8" s="2321">
        <v>15.121951219512194</v>
      </c>
      <c r="P8" s="41">
        <v>21</v>
      </c>
      <c r="Q8" s="2349">
        <v>10</v>
      </c>
      <c r="R8" s="50"/>
      <c r="S8" s="50"/>
    </row>
    <row r="9" spans="1:20" ht="12.75" customHeight="1">
      <c r="A9" s="51" t="s">
        <v>131</v>
      </c>
      <c r="B9" s="29">
        <v>16988</v>
      </c>
      <c r="C9" s="127">
        <v>15701</v>
      </c>
      <c r="D9" s="30">
        <v>2654</v>
      </c>
      <c r="E9" s="2327">
        <f t="shared" ref="E9:E24" si="0">SUM(D9/C9)*100</f>
        <v>16.903381950194255</v>
      </c>
      <c r="F9" s="2345">
        <v>1887</v>
      </c>
      <c r="G9" s="2346">
        <v>767</v>
      </c>
      <c r="H9" s="127">
        <v>354</v>
      </c>
      <c r="I9" s="30">
        <v>80</v>
      </c>
      <c r="J9" s="2327">
        <f t="shared" ref="J9:J31" si="1">SUM(I9/H9)*100</f>
        <v>22.598870056497177</v>
      </c>
      <c r="K9" s="2345">
        <v>72</v>
      </c>
      <c r="L9" s="129">
        <v>8</v>
      </c>
      <c r="M9" s="2345">
        <v>438</v>
      </c>
      <c r="N9" s="153">
        <v>63</v>
      </c>
      <c r="O9" s="2323">
        <f t="shared" ref="O9:O31" si="2">SUM(N9/M9)*100</f>
        <v>14.383561643835616</v>
      </c>
      <c r="P9" s="31">
        <v>53</v>
      </c>
      <c r="Q9" s="2346">
        <v>10</v>
      </c>
      <c r="R9" s="50"/>
      <c r="S9" s="50"/>
    </row>
    <row r="10" spans="1:20" ht="12.75" customHeight="1">
      <c r="A10" s="51" t="s">
        <v>132</v>
      </c>
      <c r="B10" s="29">
        <v>17143</v>
      </c>
      <c r="C10" s="127">
        <v>15840</v>
      </c>
      <c r="D10" s="30">
        <v>2712</v>
      </c>
      <c r="E10" s="2327">
        <f t="shared" si="0"/>
        <v>17.121212121212121</v>
      </c>
      <c r="F10" s="2345">
        <v>1937</v>
      </c>
      <c r="G10" s="2346">
        <v>775</v>
      </c>
      <c r="H10" s="127">
        <v>292</v>
      </c>
      <c r="I10" s="30">
        <v>77</v>
      </c>
      <c r="J10" s="2327">
        <f t="shared" si="1"/>
        <v>26.36986301369863</v>
      </c>
      <c r="K10" s="2345">
        <v>68</v>
      </c>
      <c r="L10" s="129">
        <v>9</v>
      </c>
      <c r="M10" s="2345">
        <v>135</v>
      </c>
      <c r="N10" s="153">
        <v>22</v>
      </c>
      <c r="O10" s="2323">
        <f t="shared" si="2"/>
        <v>16.296296296296298</v>
      </c>
      <c r="P10" s="31">
        <v>17</v>
      </c>
      <c r="Q10" s="2346">
        <v>5</v>
      </c>
      <c r="R10" s="50"/>
      <c r="S10" s="50"/>
    </row>
    <row r="11" spans="1:20" ht="12.75" customHeight="1">
      <c r="A11" s="51" t="s">
        <v>133</v>
      </c>
      <c r="B11" s="29">
        <v>17132</v>
      </c>
      <c r="C11" s="127">
        <v>15864</v>
      </c>
      <c r="D11" s="30">
        <v>2731</v>
      </c>
      <c r="E11" s="2327">
        <f t="shared" si="0"/>
        <v>17.215078164397376</v>
      </c>
      <c r="F11" s="2345">
        <v>1950</v>
      </c>
      <c r="G11" s="2346">
        <v>781</v>
      </c>
      <c r="H11" s="127">
        <v>196</v>
      </c>
      <c r="I11" s="30">
        <v>38</v>
      </c>
      <c r="J11" s="2327">
        <f t="shared" si="1"/>
        <v>19.387755102040817</v>
      </c>
      <c r="K11" s="2345">
        <v>34</v>
      </c>
      <c r="L11" s="129">
        <v>4</v>
      </c>
      <c r="M11" s="2345">
        <v>170</v>
      </c>
      <c r="N11" s="153">
        <v>23</v>
      </c>
      <c r="O11" s="2323">
        <f t="shared" si="2"/>
        <v>13.529411764705882</v>
      </c>
      <c r="P11" s="31">
        <v>22</v>
      </c>
      <c r="Q11" s="2346">
        <v>1</v>
      </c>
      <c r="R11" s="50"/>
      <c r="S11" s="50"/>
    </row>
    <row r="12" spans="1:20" ht="12.75" customHeight="1">
      <c r="A12" s="52" t="s">
        <v>419</v>
      </c>
      <c r="B12" s="39">
        <v>17158</v>
      </c>
      <c r="C12" s="134">
        <v>15871</v>
      </c>
      <c r="D12" s="40">
        <v>2737</v>
      </c>
      <c r="E12" s="2329">
        <f t="shared" si="0"/>
        <v>17.245290151849286</v>
      </c>
      <c r="F12" s="2348">
        <v>1960</v>
      </c>
      <c r="G12" s="2349">
        <v>777</v>
      </c>
      <c r="H12" s="134">
        <v>235</v>
      </c>
      <c r="I12" s="40">
        <v>30</v>
      </c>
      <c r="J12" s="2329">
        <f t="shared" si="1"/>
        <v>12.76595744680851</v>
      </c>
      <c r="K12" s="2348">
        <v>28</v>
      </c>
      <c r="L12" s="136">
        <v>2</v>
      </c>
      <c r="M12" s="2348">
        <v>207</v>
      </c>
      <c r="N12" s="160">
        <v>27</v>
      </c>
      <c r="O12" s="2321">
        <f t="shared" si="2"/>
        <v>13.043478260869565</v>
      </c>
      <c r="P12" s="41">
        <v>18</v>
      </c>
      <c r="Q12" s="2349">
        <v>9</v>
      </c>
      <c r="R12" s="50"/>
      <c r="S12" s="50"/>
    </row>
    <row r="13" spans="1:20" ht="12.75" customHeight="1">
      <c r="A13" s="51" t="s">
        <v>439</v>
      </c>
      <c r="B13" s="29">
        <f>'1.2 Movimprese'!B10</f>
        <v>17069</v>
      </c>
      <c r="C13" s="127">
        <f>'1.2 Movimprese'!C10</f>
        <v>15798</v>
      </c>
      <c r="D13" s="30">
        <f>'1.3 - 1.4 - 1.5 Movimp.Settore'!K12</f>
        <v>2759</v>
      </c>
      <c r="E13" s="2327">
        <f t="shared" si="0"/>
        <v>17.464235979237877</v>
      </c>
      <c r="F13" s="2345">
        <v>1969</v>
      </c>
      <c r="G13" s="2346">
        <f>D13-F13</f>
        <v>790</v>
      </c>
      <c r="H13" s="127">
        <f>'1.2 Movimprese'!H10</f>
        <v>367</v>
      </c>
      <c r="I13" s="30">
        <f>'1.3 - 1.4 - 1.5 Movimp.Settore'!K103</f>
        <v>38</v>
      </c>
      <c r="J13" s="2327">
        <f t="shared" si="1"/>
        <v>10.354223433242508</v>
      </c>
      <c r="K13" s="2345">
        <v>80</v>
      </c>
      <c r="L13" s="129">
        <f>I13-K13</f>
        <v>-42</v>
      </c>
      <c r="M13" s="2345">
        <v>455</v>
      </c>
      <c r="N13" s="153">
        <f>'1.3 - 1.4 - 1.5 Movimp.Settore'!K189</f>
        <v>22</v>
      </c>
      <c r="O13" s="2327">
        <f t="shared" si="2"/>
        <v>4.8351648351648358</v>
      </c>
      <c r="P13" s="31">
        <v>65</v>
      </c>
      <c r="Q13" s="2346">
        <f>N13-P13</f>
        <v>-43</v>
      </c>
      <c r="R13" s="50"/>
      <c r="S13" s="50"/>
      <c r="T13" s="240"/>
    </row>
    <row r="14" spans="1:20" ht="12.75" customHeight="1">
      <c r="A14" s="51" t="s">
        <v>593</v>
      </c>
      <c r="B14" s="29">
        <v>17125</v>
      </c>
      <c r="C14" s="127">
        <v>15858</v>
      </c>
      <c r="D14" s="30">
        <v>2788</v>
      </c>
      <c r="E14" s="2327">
        <f t="shared" si="0"/>
        <v>17.581031655946525</v>
      </c>
      <c r="F14" s="2345">
        <v>2003</v>
      </c>
      <c r="G14" s="2346">
        <f>D14-F14</f>
        <v>785</v>
      </c>
      <c r="H14" s="127">
        <v>262</v>
      </c>
      <c r="I14" s="30">
        <v>62</v>
      </c>
      <c r="J14" s="2327">
        <f t="shared" si="1"/>
        <v>23.664122137404579</v>
      </c>
      <c r="K14" s="2345">
        <v>55</v>
      </c>
      <c r="L14" s="129">
        <f>I14-K14</f>
        <v>7</v>
      </c>
      <c r="M14" s="2345">
        <v>201</v>
      </c>
      <c r="N14" s="153">
        <v>32</v>
      </c>
      <c r="O14" s="2327">
        <f t="shared" si="2"/>
        <v>15.920398009950249</v>
      </c>
      <c r="P14" s="31">
        <v>29</v>
      </c>
      <c r="Q14" s="2346">
        <f>N14-P14</f>
        <v>3</v>
      </c>
      <c r="R14" s="50"/>
      <c r="S14" s="50"/>
      <c r="T14" s="240"/>
    </row>
    <row r="15" spans="1:20" ht="12.75" customHeight="1">
      <c r="A15" s="51" t="s">
        <v>440</v>
      </c>
      <c r="B15" s="29">
        <v>17121</v>
      </c>
      <c r="C15" s="127">
        <v>15862</v>
      </c>
      <c r="D15" s="30">
        <v>2782</v>
      </c>
      <c r="E15" s="2327">
        <f t="shared" si="0"/>
        <v>17.538771907703946</v>
      </c>
      <c r="F15" s="2345">
        <v>1997</v>
      </c>
      <c r="G15" s="2346">
        <v>785</v>
      </c>
      <c r="H15" s="127">
        <v>171</v>
      </c>
      <c r="I15" s="30">
        <v>26</v>
      </c>
      <c r="J15" s="2327">
        <f t="shared" si="1"/>
        <v>15.204678362573098</v>
      </c>
      <c r="K15" s="2345">
        <v>25</v>
      </c>
      <c r="L15" s="129">
        <v>1</v>
      </c>
      <c r="M15" s="2345">
        <v>172</v>
      </c>
      <c r="N15" s="153">
        <v>41</v>
      </c>
      <c r="O15" s="2323">
        <f t="shared" si="2"/>
        <v>23.837209302325583</v>
      </c>
      <c r="P15" s="31">
        <v>35</v>
      </c>
      <c r="Q15" s="2346">
        <v>6</v>
      </c>
      <c r="R15" s="50"/>
      <c r="S15" s="50"/>
      <c r="T15" s="240"/>
    </row>
    <row r="16" spans="1:20" ht="12.75" customHeight="1">
      <c r="A16" s="52" t="s">
        <v>496</v>
      </c>
      <c r="B16" s="39">
        <v>16936</v>
      </c>
      <c r="C16" s="134">
        <v>15658</v>
      </c>
      <c r="D16" s="40">
        <v>2758</v>
      </c>
      <c r="E16" s="42">
        <f t="shared" si="0"/>
        <v>17.613999233618596</v>
      </c>
      <c r="F16" s="2348">
        <v>1968</v>
      </c>
      <c r="G16" s="2349">
        <v>790</v>
      </c>
      <c r="H16" s="134">
        <v>188</v>
      </c>
      <c r="I16" s="40">
        <v>23</v>
      </c>
      <c r="J16" s="2329">
        <f t="shared" si="1"/>
        <v>12.23404255319149</v>
      </c>
      <c r="K16" s="2348">
        <v>19</v>
      </c>
      <c r="L16" s="136">
        <v>4</v>
      </c>
      <c r="M16" s="2348">
        <v>243</v>
      </c>
      <c r="N16" s="160">
        <v>33</v>
      </c>
      <c r="O16" s="2321">
        <f t="shared" si="2"/>
        <v>13.580246913580247</v>
      </c>
      <c r="P16" s="41">
        <v>26</v>
      </c>
      <c r="Q16" s="2349">
        <v>7</v>
      </c>
      <c r="R16" s="50"/>
      <c r="S16" s="50"/>
    </row>
    <row r="17" spans="1:22" ht="12.75" customHeight="1">
      <c r="A17" s="51" t="s">
        <v>544</v>
      </c>
      <c r="B17" s="29">
        <v>16624</v>
      </c>
      <c r="C17" s="127">
        <v>15594</v>
      </c>
      <c r="D17" s="155">
        <v>2752</v>
      </c>
      <c r="E17" s="162">
        <f t="shared" si="0"/>
        <v>17.647813261510837</v>
      </c>
      <c r="F17" s="108">
        <v>1946</v>
      </c>
      <c r="G17" s="2346">
        <f t="shared" ref="G17:G31" si="3">SUM(D17-F17)</f>
        <v>806</v>
      </c>
      <c r="H17" s="127">
        <v>339</v>
      </c>
      <c r="I17" s="30">
        <v>89</v>
      </c>
      <c r="J17" s="2327">
        <f t="shared" si="1"/>
        <v>26.253687315634217</v>
      </c>
      <c r="K17" s="2345">
        <v>73</v>
      </c>
      <c r="L17" s="129">
        <f t="shared" ref="L17:L31" si="4">SUM(I17-K17)</f>
        <v>16</v>
      </c>
      <c r="M17" s="626">
        <v>516</v>
      </c>
      <c r="N17" s="153">
        <v>117</v>
      </c>
      <c r="O17" s="2323">
        <f t="shared" si="2"/>
        <v>22.674418604651162</v>
      </c>
      <c r="P17" s="31">
        <v>99</v>
      </c>
      <c r="Q17" s="2346">
        <v>18</v>
      </c>
      <c r="R17" s="50"/>
      <c r="S17" s="629"/>
    </row>
    <row r="18" spans="1:22" ht="12.75" customHeight="1">
      <c r="A18" s="51" t="s">
        <v>501</v>
      </c>
      <c r="B18" s="29">
        <v>16673</v>
      </c>
      <c r="C18" s="127">
        <v>15494</v>
      </c>
      <c r="D18" s="159">
        <v>2745</v>
      </c>
      <c r="E18" s="32">
        <f t="shared" si="0"/>
        <v>17.716535433070867</v>
      </c>
      <c r="F18" s="31">
        <v>1952</v>
      </c>
      <c r="G18" s="2346">
        <f t="shared" si="3"/>
        <v>793</v>
      </c>
      <c r="H18" s="127">
        <v>263</v>
      </c>
      <c r="I18" s="30">
        <v>46</v>
      </c>
      <c r="J18" s="2327">
        <f t="shared" si="1"/>
        <v>17.490494296577946</v>
      </c>
      <c r="K18" s="2345">
        <v>38</v>
      </c>
      <c r="L18" s="129">
        <f t="shared" si="4"/>
        <v>8</v>
      </c>
      <c r="M18" s="626">
        <v>193</v>
      </c>
      <c r="N18" s="153">
        <v>32</v>
      </c>
      <c r="O18" s="2323">
        <f t="shared" si="2"/>
        <v>16.580310880829018</v>
      </c>
      <c r="P18" s="31">
        <v>29</v>
      </c>
      <c r="Q18" s="2346">
        <f t="shared" ref="Q18:Q31" si="5">SUM(N18-P18)</f>
        <v>3</v>
      </c>
      <c r="R18" s="50"/>
      <c r="S18" s="629"/>
    </row>
    <row r="19" spans="1:22" ht="12.75" customHeight="1">
      <c r="A19" s="51" t="s">
        <v>516</v>
      </c>
      <c r="B19" s="29">
        <v>16687</v>
      </c>
      <c r="C19" s="127">
        <v>15667</v>
      </c>
      <c r="D19" s="159">
        <v>2776</v>
      </c>
      <c r="E19" s="32">
        <f t="shared" si="0"/>
        <v>17.718771941022531</v>
      </c>
      <c r="F19" s="31">
        <v>1960</v>
      </c>
      <c r="G19" s="2346">
        <f t="shared" si="3"/>
        <v>816</v>
      </c>
      <c r="H19" s="127">
        <v>171</v>
      </c>
      <c r="I19" s="30">
        <v>36</v>
      </c>
      <c r="J19" s="2327">
        <f t="shared" si="1"/>
        <v>21.052631578947366</v>
      </c>
      <c r="K19" s="2345">
        <v>29</v>
      </c>
      <c r="L19" s="129">
        <f t="shared" si="4"/>
        <v>7</v>
      </c>
      <c r="M19" s="626">
        <v>154</v>
      </c>
      <c r="N19" s="153">
        <v>33</v>
      </c>
      <c r="O19" s="2323">
        <f t="shared" si="2"/>
        <v>21.428571428571427</v>
      </c>
      <c r="P19" s="31">
        <v>28</v>
      </c>
      <c r="Q19" s="2346">
        <f t="shared" si="5"/>
        <v>5</v>
      </c>
      <c r="R19" s="50"/>
      <c r="S19" s="629"/>
    </row>
    <row r="20" spans="1:22" ht="12.75" customHeight="1">
      <c r="A20" s="52" t="s">
        <v>444</v>
      </c>
      <c r="B20" s="39">
        <v>16631</v>
      </c>
      <c r="C20" s="134">
        <v>15600</v>
      </c>
      <c r="D20" s="157">
        <v>2762</v>
      </c>
      <c r="E20" s="42">
        <f t="shared" si="0"/>
        <v>17.705128205128204</v>
      </c>
      <c r="F20" s="41">
        <v>1948</v>
      </c>
      <c r="G20" s="2349">
        <f t="shared" si="3"/>
        <v>814</v>
      </c>
      <c r="H20" s="134">
        <v>187</v>
      </c>
      <c r="I20" s="40">
        <v>21</v>
      </c>
      <c r="J20" s="42">
        <f t="shared" si="1"/>
        <v>11.229946524064172</v>
      </c>
      <c r="K20" s="2348">
        <v>17</v>
      </c>
      <c r="L20" s="136">
        <f t="shared" si="4"/>
        <v>4</v>
      </c>
      <c r="M20" s="630">
        <v>244</v>
      </c>
      <c r="N20" s="160">
        <v>34</v>
      </c>
      <c r="O20" s="42">
        <f t="shared" si="2"/>
        <v>13.934426229508196</v>
      </c>
      <c r="P20" s="41">
        <v>28</v>
      </c>
      <c r="Q20" s="136">
        <f t="shared" si="5"/>
        <v>6</v>
      </c>
      <c r="R20" s="50"/>
      <c r="S20" s="629"/>
    </row>
    <row r="21" spans="1:22" ht="12.75" customHeight="1">
      <c r="A21" s="51" t="s">
        <v>430</v>
      </c>
      <c r="B21" s="29">
        <v>16419</v>
      </c>
      <c r="C21" s="431">
        <v>15446</v>
      </c>
      <c r="D21" s="155">
        <v>2726</v>
      </c>
      <c r="E21" s="162">
        <f t="shared" si="0"/>
        <v>17.648582157192802</v>
      </c>
      <c r="F21" s="2345">
        <v>1918</v>
      </c>
      <c r="G21" s="2346">
        <f t="shared" si="3"/>
        <v>808</v>
      </c>
      <c r="H21" s="2344">
        <v>319</v>
      </c>
      <c r="I21" s="161">
        <v>58</v>
      </c>
      <c r="J21" s="32">
        <f t="shared" si="1"/>
        <v>18.181818181818183</v>
      </c>
      <c r="K21" s="2345">
        <v>48</v>
      </c>
      <c r="L21" s="129">
        <f t="shared" si="4"/>
        <v>10</v>
      </c>
      <c r="M21" s="626">
        <v>527</v>
      </c>
      <c r="N21" s="155">
        <v>93</v>
      </c>
      <c r="O21" s="32">
        <f t="shared" si="2"/>
        <v>17.647058823529413</v>
      </c>
      <c r="P21" s="2335">
        <v>79</v>
      </c>
      <c r="Q21" s="121">
        <f t="shared" si="5"/>
        <v>14</v>
      </c>
      <c r="R21" s="50"/>
      <c r="S21" s="629"/>
    </row>
    <row r="22" spans="1:22" ht="12.75" customHeight="1">
      <c r="A22" s="51" t="s">
        <v>213</v>
      </c>
      <c r="B22" s="29">
        <v>16479</v>
      </c>
      <c r="C22" s="431">
        <v>15517</v>
      </c>
      <c r="D22" s="153">
        <v>2769</v>
      </c>
      <c r="E22" s="32">
        <f t="shared" si="0"/>
        <v>17.844944254688404</v>
      </c>
      <c r="F22" s="2345">
        <v>1918</v>
      </c>
      <c r="G22" s="2346">
        <f t="shared" si="3"/>
        <v>851</v>
      </c>
      <c r="H22" s="2344">
        <v>226</v>
      </c>
      <c r="I22" s="153">
        <v>32</v>
      </c>
      <c r="J22" s="32">
        <f t="shared" si="1"/>
        <v>14.159292035398231</v>
      </c>
      <c r="K22" s="2345">
        <v>29</v>
      </c>
      <c r="L22" s="129">
        <f t="shared" si="4"/>
        <v>3</v>
      </c>
      <c r="M22" s="626">
        <v>168</v>
      </c>
      <c r="N22" s="155">
        <v>37</v>
      </c>
      <c r="O22" s="2322">
        <f t="shared" si="2"/>
        <v>22.023809523809522</v>
      </c>
      <c r="P22" s="31">
        <v>32</v>
      </c>
      <c r="Q22" s="129">
        <f t="shared" si="5"/>
        <v>5</v>
      </c>
      <c r="R22" s="50"/>
      <c r="S22" s="240"/>
    </row>
    <row r="23" spans="1:22" ht="12.75" customHeight="1">
      <c r="A23" s="51" t="s">
        <v>335</v>
      </c>
      <c r="B23" s="29">
        <v>16510</v>
      </c>
      <c r="C23" s="431">
        <v>15527</v>
      </c>
      <c r="D23" s="153">
        <v>2801</v>
      </c>
      <c r="E23" s="2327">
        <f t="shared" si="0"/>
        <v>18.039544020094031</v>
      </c>
      <c r="F23" s="2345">
        <v>1916</v>
      </c>
      <c r="G23" s="2346">
        <f t="shared" si="3"/>
        <v>885</v>
      </c>
      <c r="H23" s="2344">
        <v>178</v>
      </c>
      <c r="I23" s="153">
        <v>26</v>
      </c>
      <c r="J23" s="2327">
        <f t="shared" si="1"/>
        <v>14.606741573033707</v>
      </c>
      <c r="K23" s="2345">
        <v>23</v>
      </c>
      <c r="L23" s="129">
        <f t="shared" si="4"/>
        <v>3</v>
      </c>
      <c r="M23" s="626">
        <v>145</v>
      </c>
      <c r="N23" s="155">
        <v>30</v>
      </c>
      <c r="O23" s="32">
        <f t="shared" si="2"/>
        <v>20.689655172413794</v>
      </c>
      <c r="P23" s="31">
        <v>26</v>
      </c>
      <c r="Q23" s="2346">
        <f t="shared" si="5"/>
        <v>4</v>
      </c>
      <c r="R23" s="50"/>
      <c r="S23" s="240"/>
    </row>
    <row r="24" spans="1:22" ht="12.75" customHeight="1">
      <c r="A24" s="52" t="s">
        <v>569</v>
      </c>
      <c r="B24" s="39">
        <v>16482</v>
      </c>
      <c r="C24" s="435">
        <v>15487</v>
      </c>
      <c r="D24" s="160">
        <v>2792</v>
      </c>
      <c r="E24" s="2329">
        <f t="shared" si="0"/>
        <v>18.02802350358365</v>
      </c>
      <c r="F24" s="2348">
        <v>1918</v>
      </c>
      <c r="G24" s="2349">
        <f t="shared" si="3"/>
        <v>874</v>
      </c>
      <c r="H24" s="2347">
        <v>199</v>
      </c>
      <c r="I24" s="160">
        <v>31</v>
      </c>
      <c r="J24" s="2329">
        <f t="shared" si="1"/>
        <v>15.577889447236181</v>
      </c>
      <c r="K24" s="2348">
        <v>27</v>
      </c>
      <c r="L24" s="136">
        <f t="shared" si="4"/>
        <v>4</v>
      </c>
      <c r="M24" s="630">
        <v>224</v>
      </c>
      <c r="N24" s="638">
        <v>38</v>
      </c>
      <c r="O24" s="42">
        <f t="shared" si="2"/>
        <v>16.964285714285715</v>
      </c>
      <c r="P24" s="41">
        <v>26</v>
      </c>
      <c r="Q24" s="2349">
        <f t="shared" si="5"/>
        <v>12</v>
      </c>
      <c r="R24" s="50"/>
      <c r="S24" s="629"/>
      <c r="T24" s="240"/>
      <c r="U24" s="240"/>
    </row>
    <row r="25" spans="1:22" ht="12.75" customHeight="1">
      <c r="A25" s="800" t="s">
        <v>623</v>
      </c>
      <c r="B25" s="912">
        <v>16300</v>
      </c>
      <c r="C25" s="1153">
        <v>15360</v>
      </c>
      <c r="D25" s="196">
        <v>2763</v>
      </c>
      <c r="E25" s="162">
        <f t="shared" ref="E25:E31" si="6">SUM(D25/C25)*100</f>
        <v>17.98828125</v>
      </c>
      <c r="F25" s="108">
        <v>1889</v>
      </c>
      <c r="G25" s="2346">
        <f t="shared" si="3"/>
        <v>874</v>
      </c>
      <c r="H25" s="2341">
        <v>288</v>
      </c>
      <c r="I25" s="196">
        <v>48</v>
      </c>
      <c r="J25" s="2328">
        <f t="shared" si="1"/>
        <v>16.666666666666664</v>
      </c>
      <c r="K25" s="2342">
        <v>41</v>
      </c>
      <c r="L25" s="129">
        <f t="shared" si="4"/>
        <v>7</v>
      </c>
      <c r="M25" s="1151">
        <v>426</v>
      </c>
      <c r="N25" s="161">
        <v>81</v>
      </c>
      <c r="O25" s="162">
        <f t="shared" si="2"/>
        <v>19.014084507042252</v>
      </c>
      <c r="P25" s="108">
        <v>65</v>
      </c>
      <c r="Q25" s="2346">
        <f t="shared" si="5"/>
        <v>16</v>
      </c>
      <c r="R25" s="50"/>
      <c r="S25" s="629"/>
      <c r="T25" s="240"/>
      <c r="U25" s="240"/>
    </row>
    <row r="26" spans="1:22" ht="12.75" customHeight="1">
      <c r="A26" s="51" t="s">
        <v>663</v>
      </c>
      <c r="B26" s="29">
        <v>16350</v>
      </c>
      <c r="C26" s="431">
        <v>15395</v>
      </c>
      <c r="D26" s="153">
        <v>2770</v>
      </c>
      <c r="E26" s="32">
        <f t="shared" si="6"/>
        <v>17.992854822994477</v>
      </c>
      <c r="F26" s="2334">
        <v>1890</v>
      </c>
      <c r="G26" s="129">
        <f t="shared" si="3"/>
        <v>880</v>
      </c>
      <c r="H26" s="2344">
        <v>232</v>
      </c>
      <c r="I26" s="155">
        <v>34</v>
      </c>
      <c r="J26" s="32">
        <f t="shared" si="1"/>
        <v>14.655172413793101</v>
      </c>
      <c r="K26" s="2334">
        <v>27</v>
      </c>
      <c r="L26" s="129">
        <f t="shared" si="4"/>
        <v>7</v>
      </c>
      <c r="M26" s="402">
        <v>158</v>
      </c>
      <c r="N26" s="155">
        <v>34</v>
      </c>
      <c r="O26" s="32">
        <f t="shared" si="2"/>
        <v>21.518987341772153</v>
      </c>
      <c r="P26" s="31">
        <v>27</v>
      </c>
      <c r="Q26" s="129">
        <f t="shared" si="5"/>
        <v>7</v>
      </c>
      <c r="R26" s="50"/>
      <c r="S26" s="629"/>
      <c r="T26" s="240"/>
      <c r="U26" s="240"/>
    </row>
    <row r="27" spans="1:22" ht="12.75" customHeight="1">
      <c r="A27" s="51" t="s">
        <v>676</v>
      </c>
      <c r="B27" s="29">
        <v>16380</v>
      </c>
      <c r="C27" s="431">
        <v>15430</v>
      </c>
      <c r="D27" s="153">
        <v>2771</v>
      </c>
      <c r="E27" s="2327">
        <f t="shared" si="6"/>
        <v>17.958522359040828</v>
      </c>
      <c r="F27" s="2334">
        <v>1889</v>
      </c>
      <c r="G27" s="129">
        <f t="shared" si="3"/>
        <v>882</v>
      </c>
      <c r="H27" s="2344">
        <v>172</v>
      </c>
      <c r="I27" s="155">
        <v>21</v>
      </c>
      <c r="J27" s="32">
        <f t="shared" si="1"/>
        <v>12.209302325581394</v>
      </c>
      <c r="K27" s="2335">
        <v>18</v>
      </c>
      <c r="L27" s="129">
        <f t="shared" si="4"/>
        <v>3</v>
      </c>
      <c r="M27" s="402">
        <v>141</v>
      </c>
      <c r="N27" s="155">
        <v>22</v>
      </c>
      <c r="O27" s="32">
        <f t="shared" si="2"/>
        <v>15.602836879432624</v>
      </c>
      <c r="P27" s="31">
        <v>20</v>
      </c>
      <c r="Q27" s="2346">
        <f t="shared" si="5"/>
        <v>2</v>
      </c>
      <c r="R27" s="50"/>
      <c r="S27" s="629"/>
      <c r="T27" s="240"/>
      <c r="U27" s="240"/>
    </row>
    <row r="28" spans="1:22" ht="12.75" customHeight="1">
      <c r="A28" s="52" t="s">
        <v>677</v>
      </c>
      <c r="B28" s="39">
        <v>16335</v>
      </c>
      <c r="C28" s="435">
        <v>15376</v>
      </c>
      <c r="D28" s="160">
        <v>2771</v>
      </c>
      <c r="E28" s="2329">
        <f t="shared" si="6"/>
        <v>18.021592091571282</v>
      </c>
      <c r="F28" s="2336">
        <v>1882</v>
      </c>
      <c r="G28" s="136">
        <f t="shared" si="3"/>
        <v>889</v>
      </c>
      <c r="H28" s="2347">
        <v>183</v>
      </c>
      <c r="I28" s="638">
        <v>15</v>
      </c>
      <c r="J28" s="42">
        <f t="shared" si="1"/>
        <v>8.1967213114754092</v>
      </c>
      <c r="K28" s="2337">
        <v>11</v>
      </c>
      <c r="L28" s="136">
        <f t="shared" si="4"/>
        <v>4</v>
      </c>
      <c r="M28" s="958">
        <v>228</v>
      </c>
      <c r="N28" s="638">
        <v>29</v>
      </c>
      <c r="O28" s="42">
        <f t="shared" si="2"/>
        <v>12.719298245614036</v>
      </c>
      <c r="P28" s="41">
        <v>22</v>
      </c>
      <c r="Q28" s="2349">
        <f t="shared" si="5"/>
        <v>7</v>
      </c>
      <c r="R28" s="50"/>
      <c r="S28" s="629"/>
      <c r="T28" s="241"/>
      <c r="U28" s="240"/>
    </row>
    <row r="29" spans="1:22" ht="12.75" customHeight="1" thickBot="1">
      <c r="A29" s="800" t="s">
        <v>728</v>
      </c>
      <c r="B29" s="912">
        <v>16163</v>
      </c>
      <c r="C29" s="1736">
        <v>15213</v>
      </c>
      <c r="D29" s="196">
        <v>2725</v>
      </c>
      <c r="E29" s="2328">
        <f t="shared" si="6"/>
        <v>17.912311838559127</v>
      </c>
      <c r="F29" s="108">
        <v>1836</v>
      </c>
      <c r="G29" s="121">
        <f t="shared" si="3"/>
        <v>889</v>
      </c>
      <c r="H29" s="2341">
        <v>262</v>
      </c>
      <c r="I29" s="196">
        <v>46</v>
      </c>
      <c r="J29" s="162">
        <f t="shared" si="1"/>
        <v>17.557251908396946</v>
      </c>
      <c r="K29" s="108">
        <v>36</v>
      </c>
      <c r="L29" s="121">
        <f t="shared" si="4"/>
        <v>10</v>
      </c>
      <c r="M29" s="1151">
        <v>432</v>
      </c>
      <c r="N29" s="196">
        <v>97</v>
      </c>
      <c r="O29" s="162">
        <f t="shared" si="2"/>
        <v>22.453703703703702</v>
      </c>
      <c r="P29" s="108">
        <v>82</v>
      </c>
      <c r="Q29" s="2343">
        <f t="shared" si="5"/>
        <v>15</v>
      </c>
      <c r="R29" s="50"/>
      <c r="S29" s="629"/>
      <c r="T29" s="240"/>
      <c r="U29" s="240"/>
    </row>
    <row r="30" spans="1:22" ht="12.75" customHeight="1" thickBot="1">
      <c r="A30" s="699" t="s">
        <v>745</v>
      </c>
      <c r="B30" s="1962">
        <v>16246</v>
      </c>
      <c r="C30" s="2344">
        <v>15268</v>
      </c>
      <c r="D30" s="153">
        <v>2728</v>
      </c>
      <c r="E30" s="2327">
        <f t="shared" si="6"/>
        <v>17.86743515850144</v>
      </c>
      <c r="F30" s="31">
        <v>1835</v>
      </c>
      <c r="G30" s="2346">
        <f t="shared" si="3"/>
        <v>893</v>
      </c>
      <c r="H30" s="127">
        <v>231</v>
      </c>
      <c r="I30" s="153">
        <v>35</v>
      </c>
      <c r="J30" s="32">
        <f t="shared" si="1"/>
        <v>15.151515151515152</v>
      </c>
      <c r="K30" s="31">
        <v>31</v>
      </c>
      <c r="L30" s="129">
        <f t="shared" si="4"/>
        <v>4</v>
      </c>
      <c r="M30" s="2345">
        <v>150</v>
      </c>
      <c r="N30" s="153">
        <v>28</v>
      </c>
      <c r="O30" s="2323">
        <f t="shared" si="2"/>
        <v>18.666666666666668</v>
      </c>
      <c r="P30" s="31">
        <v>26</v>
      </c>
      <c r="Q30" s="129">
        <f t="shared" si="5"/>
        <v>2</v>
      </c>
      <c r="R30" s="50"/>
      <c r="S30" s="50"/>
      <c r="V30" s="1837"/>
    </row>
    <row r="31" spans="1:22" ht="12.75" customHeight="1">
      <c r="A31" s="51" t="s">
        <v>746</v>
      </c>
      <c r="B31" s="1962">
        <v>16260</v>
      </c>
      <c r="C31" s="2344">
        <v>15305</v>
      </c>
      <c r="D31" s="155">
        <v>2735</v>
      </c>
      <c r="E31" s="2322">
        <f t="shared" si="6"/>
        <v>17.869977131656324</v>
      </c>
      <c r="F31" s="2334">
        <v>1839</v>
      </c>
      <c r="G31" s="129">
        <f t="shared" si="3"/>
        <v>896</v>
      </c>
      <c r="H31" s="127">
        <v>145</v>
      </c>
      <c r="I31" s="159">
        <v>24</v>
      </c>
      <c r="J31" s="2322">
        <f t="shared" si="1"/>
        <v>16.551724137931036</v>
      </c>
      <c r="K31" s="31">
        <v>21</v>
      </c>
      <c r="L31" s="2346">
        <f t="shared" si="4"/>
        <v>3</v>
      </c>
      <c r="M31" s="2344">
        <v>134</v>
      </c>
      <c r="N31" s="155">
        <v>26</v>
      </c>
      <c r="O31" s="2322">
        <f t="shared" si="2"/>
        <v>19.402985074626866</v>
      </c>
      <c r="P31" s="2334">
        <v>19</v>
      </c>
      <c r="Q31" s="129">
        <f t="shared" si="5"/>
        <v>7</v>
      </c>
      <c r="R31" s="50"/>
      <c r="S31" s="50"/>
    </row>
    <row r="32" spans="1:22" ht="12.75" customHeight="1">
      <c r="A32" s="699" t="s">
        <v>747</v>
      </c>
      <c r="B32" s="1962">
        <v>16103</v>
      </c>
      <c r="C32" s="2344">
        <v>15186</v>
      </c>
      <c r="D32" s="155">
        <v>2698</v>
      </c>
      <c r="E32" s="2322">
        <f t="shared" ref="E32:E44" si="7">SUM(D32/C32)*100</f>
        <v>17.766363756091135</v>
      </c>
      <c r="F32" s="2334">
        <v>1824</v>
      </c>
      <c r="G32" s="129">
        <f t="shared" ref="G32:G44" si="8">SUM(D32-F32)</f>
        <v>874</v>
      </c>
      <c r="H32" s="127">
        <v>173</v>
      </c>
      <c r="I32" s="159">
        <v>16</v>
      </c>
      <c r="J32" s="2322">
        <f t="shared" ref="J32:J44" si="9">SUM(I32/H32)*100</f>
        <v>9.2485549132947966</v>
      </c>
      <c r="K32" s="31">
        <v>14</v>
      </c>
      <c r="L32" s="2346">
        <f t="shared" ref="L32:L44" si="10">SUM(I32-K32)</f>
        <v>2</v>
      </c>
      <c r="M32" s="2344">
        <v>235</v>
      </c>
      <c r="N32" s="155">
        <v>39</v>
      </c>
      <c r="O32" s="2322">
        <f t="shared" ref="O32:O44" si="11">SUM(N32/M32)*100</f>
        <v>16.595744680851062</v>
      </c>
      <c r="P32" s="2334">
        <v>29</v>
      </c>
      <c r="Q32" s="129">
        <f t="shared" ref="Q32:Q44" si="12">SUM(N32-P32)</f>
        <v>10</v>
      </c>
      <c r="R32" s="50"/>
      <c r="S32" s="50"/>
    </row>
    <row r="33" spans="1:256" ht="12.75" customHeight="1">
      <c r="A33" s="2359" t="s">
        <v>769</v>
      </c>
      <c r="B33" s="912">
        <v>15889</v>
      </c>
      <c r="C33" s="1736">
        <v>15018</v>
      </c>
      <c r="D33" s="196">
        <v>2650</v>
      </c>
      <c r="E33" s="2328">
        <f t="shared" si="7"/>
        <v>17.645492076175255</v>
      </c>
      <c r="F33" s="108">
        <v>1775</v>
      </c>
      <c r="G33" s="121">
        <f t="shared" si="8"/>
        <v>875</v>
      </c>
      <c r="H33" s="2341">
        <v>271</v>
      </c>
      <c r="I33" s="196">
        <v>47</v>
      </c>
      <c r="J33" s="162">
        <f t="shared" si="9"/>
        <v>17.343173431734318</v>
      </c>
      <c r="K33" s="108">
        <v>38</v>
      </c>
      <c r="L33" s="121">
        <f t="shared" si="10"/>
        <v>9</v>
      </c>
      <c r="M33" s="1151">
        <v>427</v>
      </c>
      <c r="N33" s="196">
        <v>86</v>
      </c>
      <c r="O33" s="162">
        <f t="shared" si="11"/>
        <v>20.140515222482435</v>
      </c>
      <c r="P33" s="108">
        <v>81</v>
      </c>
      <c r="Q33" s="2343">
        <f t="shared" si="12"/>
        <v>5</v>
      </c>
      <c r="R33" s="50"/>
      <c r="S33" s="50"/>
    </row>
    <row r="34" spans="1:256" ht="12.75" customHeight="1">
      <c r="A34" s="2357" t="s">
        <v>770</v>
      </c>
      <c r="B34" s="1962">
        <v>15954</v>
      </c>
      <c r="C34" s="2344">
        <v>15057</v>
      </c>
      <c r="D34" s="153">
        <v>2647</v>
      </c>
      <c r="E34" s="2327">
        <f t="shared" si="7"/>
        <v>17.579863186557748</v>
      </c>
      <c r="F34" s="31">
        <v>1776</v>
      </c>
      <c r="G34" s="2346">
        <f t="shared" si="8"/>
        <v>871</v>
      </c>
      <c r="H34" s="127">
        <v>220</v>
      </c>
      <c r="I34" s="153">
        <v>38</v>
      </c>
      <c r="J34" s="32">
        <f t="shared" si="9"/>
        <v>17.272727272727273</v>
      </c>
      <c r="K34" s="31">
        <v>36</v>
      </c>
      <c r="L34" s="129">
        <f t="shared" si="10"/>
        <v>2</v>
      </c>
      <c r="M34" s="2345">
        <v>155</v>
      </c>
      <c r="N34" s="153">
        <v>39</v>
      </c>
      <c r="O34" s="2323">
        <f t="shared" si="11"/>
        <v>25.161290322580644</v>
      </c>
      <c r="P34" s="31">
        <v>35</v>
      </c>
      <c r="Q34" s="129">
        <f t="shared" si="12"/>
        <v>4</v>
      </c>
      <c r="R34" s="50"/>
      <c r="S34" s="50"/>
    </row>
    <row r="35" spans="1:256" ht="14.25" customHeight="1">
      <c r="A35" s="2360" t="s">
        <v>771</v>
      </c>
      <c r="B35" s="1962">
        <v>15932</v>
      </c>
      <c r="C35" s="2344">
        <v>15028</v>
      </c>
      <c r="D35" s="155">
        <v>2636</v>
      </c>
      <c r="E35" s="2322">
        <f t="shared" si="7"/>
        <v>17.540590896992281</v>
      </c>
      <c r="F35" s="2334">
        <v>1767</v>
      </c>
      <c r="G35" s="129">
        <f t="shared" si="8"/>
        <v>869</v>
      </c>
      <c r="H35" s="127">
        <v>139</v>
      </c>
      <c r="I35" s="159">
        <v>19</v>
      </c>
      <c r="J35" s="2322">
        <f t="shared" si="9"/>
        <v>13.669064748201439</v>
      </c>
      <c r="K35" s="31">
        <v>17</v>
      </c>
      <c r="L35" s="2346">
        <f t="shared" si="10"/>
        <v>2</v>
      </c>
      <c r="M35" s="2344">
        <v>145</v>
      </c>
      <c r="N35" s="155">
        <v>28</v>
      </c>
      <c r="O35" s="2322">
        <f t="shared" si="11"/>
        <v>19.310344827586206</v>
      </c>
      <c r="P35" s="2334">
        <v>23</v>
      </c>
      <c r="Q35" s="129">
        <f t="shared" si="12"/>
        <v>5</v>
      </c>
      <c r="R35" s="50"/>
      <c r="S35" s="50"/>
    </row>
    <row r="36" spans="1:256" ht="14.25" customHeight="1">
      <c r="A36" s="2358" t="s">
        <v>772</v>
      </c>
      <c r="B36" s="2362">
        <v>15688</v>
      </c>
      <c r="C36" s="2347">
        <v>14803</v>
      </c>
      <c r="D36" s="638">
        <v>2595</v>
      </c>
      <c r="E36" s="2320">
        <f t="shared" si="7"/>
        <v>17.530230358711073</v>
      </c>
      <c r="F36" s="2336">
        <v>1742</v>
      </c>
      <c r="G36" s="136">
        <f t="shared" si="8"/>
        <v>853</v>
      </c>
      <c r="H36" s="134">
        <v>142</v>
      </c>
      <c r="I36" s="157">
        <v>14</v>
      </c>
      <c r="J36" s="2320">
        <f t="shared" si="9"/>
        <v>9.8591549295774641</v>
      </c>
      <c r="K36" s="41">
        <v>9</v>
      </c>
      <c r="L36" s="2349">
        <f t="shared" si="10"/>
        <v>5</v>
      </c>
      <c r="M36" s="2347">
        <v>239</v>
      </c>
      <c r="N36" s="638">
        <v>48</v>
      </c>
      <c r="O36" s="2320">
        <f t="shared" si="11"/>
        <v>20.0836820083682</v>
      </c>
      <c r="P36" s="2336">
        <v>32</v>
      </c>
      <c r="Q36" s="136">
        <f t="shared" si="12"/>
        <v>16</v>
      </c>
      <c r="R36" s="50"/>
      <c r="S36" s="50"/>
    </row>
    <row r="37" spans="1:256" ht="14.25" customHeight="1">
      <c r="A37" s="2359" t="s">
        <v>837</v>
      </c>
      <c r="B37" s="912">
        <v>15445</v>
      </c>
      <c r="C37" s="1736">
        <v>14599</v>
      </c>
      <c r="D37" s="196">
        <v>2547</v>
      </c>
      <c r="E37" s="2387">
        <f t="shared" si="7"/>
        <v>17.446400438386192</v>
      </c>
      <c r="F37" s="108">
        <v>1697</v>
      </c>
      <c r="G37" s="121">
        <f t="shared" si="8"/>
        <v>850</v>
      </c>
      <c r="H37" s="2389">
        <v>239</v>
      </c>
      <c r="I37" s="196">
        <v>42</v>
      </c>
      <c r="J37" s="162">
        <f t="shared" si="9"/>
        <v>17.573221757322173</v>
      </c>
      <c r="K37" s="108">
        <v>32</v>
      </c>
      <c r="L37" s="121">
        <f t="shared" si="10"/>
        <v>10</v>
      </c>
      <c r="M37" s="1151">
        <v>425</v>
      </c>
      <c r="N37" s="196">
        <v>83</v>
      </c>
      <c r="O37" s="162">
        <f t="shared" si="11"/>
        <v>19.52941176470588</v>
      </c>
      <c r="P37" s="108">
        <v>74</v>
      </c>
      <c r="Q37" s="2390">
        <f t="shared" si="12"/>
        <v>9</v>
      </c>
      <c r="R37" s="50"/>
      <c r="S37" s="50"/>
    </row>
    <row r="38" spans="1:256" ht="14.25" customHeight="1">
      <c r="A38" s="2357" t="s">
        <v>844</v>
      </c>
      <c r="B38" s="1962">
        <v>15440</v>
      </c>
      <c r="C38" s="2391">
        <v>14575</v>
      </c>
      <c r="D38" s="153">
        <v>2544</v>
      </c>
      <c r="E38" s="2386">
        <f t="shared" si="7"/>
        <v>17.454545454545457</v>
      </c>
      <c r="F38" s="31">
        <v>1688</v>
      </c>
      <c r="G38" s="2393">
        <f t="shared" si="8"/>
        <v>856</v>
      </c>
      <c r="H38" s="127">
        <v>195</v>
      </c>
      <c r="I38" s="153">
        <v>24</v>
      </c>
      <c r="J38" s="32">
        <f t="shared" si="9"/>
        <v>12.307692307692308</v>
      </c>
      <c r="K38" s="31">
        <v>16</v>
      </c>
      <c r="L38" s="129">
        <f t="shared" si="10"/>
        <v>8</v>
      </c>
      <c r="M38" s="2392">
        <v>202</v>
      </c>
      <c r="N38" s="153">
        <v>30</v>
      </c>
      <c r="O38" s="2385">
        <f t="shared" si="11"/>
        <v>14.85148514851485</v>
      </c>
      <c r="P38" s="31">
        <v>27</v>
      </c>
      <c r="Q38" s="129">
        <f t="shared" si="12"/>
        <v>3</v>
      </c>
      <c r="R38" s="50"/>
      <c r="S38" s="50"/>
    </row>
    <row r="39" spans="1:256" ht="14.25" customHeight="1">
      <c r="A39" s="2360" t="s">
        <v>824</v>
      </c>
      <c r="B39" s="1962">
        <v>15463</v>
      </c>
      <c r="C39" s="2443">
        <v>14578</v>
      </c>
      <c r="D39" s="153">
        <v>2533</v>
      </c>
      <c r="E39" s="2441">
        <f t="shared" si="7"/>
        <v>17.375497324735903</v>
      </c>
      <c r="F39" s="31">
        <v>1680</v>
      </c>
      <c r="G39" s="2445">
        <f t="shared" si="8"/>
        <v>853</v>
      </c>
      <c r="H39" s="2443">
        <v>168</v>
      </c>
      <c r="I39" s="153">
        <v>15</v>
      </c>
      <c r="J39" s="2441">
        <f t="shared" si="9"/>
        <v>8.9285714285714288</v>
      </c>
      <c r="K39" s="31">
        <v>12</v>
      </c>
      <c r="L39" s="2445">
        <f t="shared" si="10"/>
        <v>3</v>
      </c>
      <c r="M39" s="2442">
        <v>144</v>
      </c>
      <c r="N39" s="153">
        <v>21</v>
      </c>
      <c r="O39" s="2441">
        <f t="shared" si="11"/>
        <v>14.583333333333334</v>
      </c>
      <c r="P39" s="31">
        <v>20</v>
      </c>
      <c r="Q39" s="2445">
        <f t="shared" si="12"/>
        <v>1</v>
      </c>
      <c r="R39" s="50"/>
      <c r="S39" s="50"/>
    </row>
    <row r="40" spans="1:256" ht="14.25" customHeight="1">
      <c r="A40" s="2358" t="s">
        <v>845</v>
      </c>
      <c r="B40" s="2362">
        <v>15383</v>
      </c>
      <c r="C40" s="2579">
        <v>14493</v>
      </c>
      <c r="D40" s="160">
        <v>2502</v>
      </c>
      <c r="E40" s="2564">
        <f t="shared" si="7"/>
        <v>17.263506520389154</v>
      </c>
      <c r="F40" s="41">
        <v>1663</v>
      </c>
      <c r="G40" s="2581">
        <f t="shared" si="8"/>
        <v>839</v>
      </c>
      <c r="H40" s="2579">
        <v>161</v>
      </c>
      <c r="I40" s="160">
        <v>12</v>
      </c>
      <c r="J40" s="2564">
        <f t="shared" si="9"/>
        <v>7.4534161490683228</v>
      </c>
      <c r="K40" s="41">
        <v>9</v>
      </c>
      <c r="L40" s="2581">
        <f t="shared" si="10"/>
        <v>3</v>
      </c>
      <c r="M40" s="2574">
        <v>237</v>
      </c>
      <c r="N40" s="160">
        <v>36</v>
      </c>
      <c r="O40" s="2564">
        <f t="shared" si="11"/>
        <v>15.18987341772152</v>
      </c>
      <c r="P40" s="41">
        <v>24</v>
      </c>
      <c r="Q40" s="2581">
        <f t="shared" si="12"/>
        <v>12</v>
      </c>
      <c r="R40" s="50"/>
      <c r="S40" s="50"/>
    </row>
    <row r="41" spans="1:256" ht="14.25" customHeight="1">
      <c r="A41" s="2588" t="s">
        <v>894</v>
      </c>
      <c r="B41" s="1962">
        <v>15201</v>
      </c>
      <c r="C41" s="2582">
        <v>14337</v>
      </c>
      <c r="D41" s="153">
        <v>2461</v>
      </c>
      <c r="E41" s="2563">
        <f t="shared" si="7"/>
        <v>17.165376299086279</v>
      </c>
      <c r="F41" s="31">
        <v>1638</v>
      </c>
      <c r="G41" s="2584">
        <f t="shared" si="8"/>
        <v>823</v>
      </c>
      <c r="H41" s="2582">
        <v>217</v>
      </c>
      <c r="I41" s="153">
        <v>28</v>
      </c>
      <c r="J41" s="2563">
        <f t="shared" si="9"/>
        <v>12.903225806451612</v>
      </c>
      <c r="K41" s="31">
        <v>25</v>
      </c>
      <c r="L41" s="2584">
        <f t="shared" si="10"/>
        <v>3</v>
      </c>
      <c r="M41" s="2572">
        <v>391</v>
      </c>
      <c r="N41" s="153">
        <v>70</v>
      </c>
      <c r="O41" s="2563">
        <f t="shared" si="11"/>
        <v>17.902813299232736</v>
      </c>
      <c r="P41" s="31">
        <v>53</v>
      </c>
      <c r="Q41" s="2584">
        <f t="shared" si="12"/>
        <v>17</v>
      </c>
      <c r="R41" s="50"/>
      <c r="S41" s="50"/>
    </row>
    <row r="42" spans="1:256" ht="14.25" customHeight="1">
      <c r="A42" s="2588" t="s">
        <v>900</v>
      </c>
      <c r="B42" s="1962">
        <v>15239</v>
      </c>
      <c r="C42" s="2610">
        <v>14355</v>
      </c>
      <c r="D42" s="153">
        <v>2452</v>
      </c>
      <c r="E42" s="2604">
        <f t="shared" si="7"/>
        <v>17.081156391501221</v>
      </c>
      <c r="F42" s="31">
        <v>1625</v>
      </c>
      <c r="G42" s="2611">
        <f t="shared" si="8"/>
        <v>827</v>
      </c>
      <c r="H42" s="2610">
        <v>177</v>
      </c>
      <c r="I42" s="153">
        <v>20</v>
      </c>
      <c r="J42" s="2604">
        <f t="shared" si="9"/>
        <v>11.299435028248588</v>
      </c>
      <c r="K42" s="31">
        <v>16</v>
      </c>
      <c r="L42" s="2611">
        <f t="shared" si="10"/>
        <v>4</v>
      </c>
      <c r="M42" s="127">
        <v>121</v>
      </c>
      <c r="N42" s="153">
        <v>27</v>
      </c>
      <c r="O42" s="2604">
        <f t="shared" si="11"/>
        <v>22.314049586776861</v>
      </c>
      <c r="P42" s="31">
        <v>27</v>
      </c>
      <c r="Q42" s="2611">
        <f t="shared" si="12"/>
        <v>0</v>
      </c>
      <c r="R42" s="50"/>
      <c r="S42" s="50"/>
    </row>
    <row r="43" spans="1:256" ht="14.25" customHeight="1">
      <c r="A43" s="2588" t="s">
        <v>888</v>
      </c>
      <c r="B43" s="1962">
        <v>15221</v>
      </c>
      <c r="C43" s="2759">
        <v>14316</v>
      </c>
      <c r="D43" s="153">
        <v>2437</v>
      </c>
      <c r="E43" s="2727">
        <f t="shared" si="7"/>
        <v>17.022911427773121</v>
      </c>
      <c r="F43" s="31">
        <v>1612</v>
      </c>
      <c r="G43" s="2761">
        <f t="shared" si="8"/>
        <v>825</v>
      </c>
      <c r="H43" s="2759">
        <v>127</v>
      </c>
      <c r="I43" s="153">
        <v>14</v>
      </c>
      <c r="J43" s="2727">
        <f t="shared" si="9"/>
        <v>11.023622047244094</v>
      </c>
      <c r="K43" s="31">
        <v>11</v>
      </c>
      <c r="L43" s="2761">
        <f t="shared" si="10"/>
        <v>3</v>
      </c>
      <c r="M43" s="2759">
        <v>144</v>
      </c>
      <c r="N43" s="153">
        <v>26</v>
      </c>
      <c r="O43" s="2727">
        <f t="shared" si="11"/>
        <v>18.055555555555554</v>
      </c>
      <c r="P43" s="31">
        <v>24</v>
      </c>
      <c r="Q43" s="2761">
        <f t="shared" si="12"/>
        <v>2</v>
      </c>
      <c r="R43" s="50"/>
      <c r="S43" s="50"/>
    </row>
    <row r="44" spans="1:256">
      <c r="A44" s="698" t="s">
        <v>901</v>
      </c>
      <c r="B44" s="39">
        <v>15064</v>
      </c>
      <c r="C44" s="131">
        <v>14193</v>
      </c>
      <c r="D44" s="3189">
        <v>2409</v>
      </c>
      <c r="E44" s="2888">
        <f t="shared" si="7"/>
        <v>16.973155781018811</v>
      </c>
      <c r="F44" s="3188">
        <v>1589</v>
      </c>
      <c r="G44" s="136">
        <f t="shared" si="8"/>
        <v>820</v>
      </c>
      <c r="H44" s="134">
        <v>159</v>
      </c>
      <c r="I44" s="3189">
        <v>12</v>
      </c>
      <c r="J44" s="2888">
        <f t="shared" si="9"/>
        <v>7.5471698113207548</v>
      </c>
      <c r="K44" s="3188">
        <v>7</v>
      </c>
      <c r="L44" s="136">
        <f t="shared" si="10"/>
        <v>5</v>
      </c>
      <c r="M44" s="435">
        <v>316</v>
      </c>
      <c r="N44" s="3189">
        <v>46</v>
      </c>
      <c r="O44" s="2888">
        <f t="shared" si="11"/>
        <v>14.556962025316455</v>
      </c>
      <c r="P44" s="3188">
        <v>28</v>
      </c>
      <c r="Q44" s="136">
        <f t="shared" si="12"/>
        <v>18</v>
      </c>
      <c r="R44" s="50"/>
      <c r="S44" s="50"/>
      <c r="V44" s="20"/>
    </row>
    <row r="45" spans="1:256" ht="14.25" customHeight="1" thickBot="1">
      <c r="A45" s="3457" t="s">
        <v>939</v>
      </c>
      <c r="B45" s="3387">
        <v>14953</v>
      </c>
      <c r="C45" s="3435">
        <v>14066</v>
      </c>
      <c r="D45" s="3438">
        <v>2374</v>
      </c>
      <c r="E45" s="3410">
        <f t="shared" ref="E45" si="13">SUM(D45/C45)*100</f>
        <v>16.877577136357175</v>
      </c>
      <c r="F45" s="1839">
        <v>1561</v>
      </c>
      <c r="G45" s="1961">
        <f t="shared" ref="G45" si="14">SUM(D45-F45)</f>
        <v>813</v>
      </c>
      <c r="H45" s="3435">
        <v>228</v>
      </c>
      <c r="I45" s="3438">
        <v>29</v>
      </c>
      <c r="J45" s="3410">
        <f t="shared" ref="J45" si="15">SUM(I45/H45)*100</f>
        <v>12.719298245614036</v>
      </c>
      <c r="K45" s="1839">
        <v>22</v>
      </c>
      <c r="L45" s="1961">
        <f t="shared" ref="L45" si="16">SUM(I45-K45)</f>
        <v>7</v>
      </c>
      <c r="M45" s="3411">
        <v>335</v>
      </c>
      <c r="N45" s="3438">
        <v>53</v>
      </c>
      <c r="O45" s="3410">
        <f t="shared" ref="O45" si="17">SUM(N45/M45)*100</f>
        <v>15.82089552238806</v>
      </c>
      <c r="P45" s="1839">
        <v>49</v>
      </c>
      <c r="Q45" s="1961">
        <f t="shared" ref="Q45" si="18">SUM(N45-P45)</f>
        <v>4</v>
      </c>
      <c r="R45" s="50"/>
      <c r="S45" s="50"/>
    </row>
    <row r="46" spans="1:256" ht="13.7" customHeight="1">
      <c r="A46" s="23" t="s">
        <v>902</v>
      </c>
      <c r="B46" s="23"/>
      <c r="C46" s="23"/>
    </row>
    <row r="47" spans="1:256" ht="13.7" customHeight="1">
      <c r="A47" s="3633" t="s">
        <v>68</v>
      </c>
      <c r="B47" s="3634"/>
      <c r="C47" s="3634"/>
      <c r="D47" s="3634"/>
      <c r="E47" s="3634"/>
      <c r="F47" s="3634"/>
      <c r="G47" s="3634"/>
      <c r="H47" s="3634"/>
      <c r="I47" s="3634"/>
      <c r="J47" s="3634"/>
      <c r="K47" s="3634"/>
      <c r="L47" s="3634"/>
      <c r="M47" s="3634"/>
      <c r="N47" s="3634"/>
      <c r="O47" s="3635"/>
      <c r="P47" s="3635"/>
    </row>
    <row r="48" spans="1:256">
      <c r="A48" s="3633"/>
      <c r="B48" s="3634"/>
      <c r="C48" s="3634"/>
      <c r="D48" s="3634"/>
      <c r="E48" s="3634"/>
      <c r="F48" s="3634"/>
      <c r="G48" s="3634"/>
      <c r="H48" s="3634"/>
      <c r="I48" s="3634"/>
      <c r="J48" s="3634"/>
      <c r="K48" s="3634"/>
      <c r="L48" s="3634"/>
      <c r="M48" s="3634"/>
      <c r="N48" s="3634"/>
      <c r="O48" s="3635"/>
      <c r="P48" s="3635"/>
      <c r="Q48" s="910"/>
      <c r="R48" s="911"/>
      <c r="S48" s="911"/>
      <c r="T48" s="911"/>
      <c r="U48" s="911"/>
      <c r="V48" s="911"/>
      <c r="W48" s="911"/>
      <c r="X48" s="911"/>
      <c r="Y48" s="911"/>
      <c r="Z48" s="911"/>
      <c r="AA48" s="911"/>
      <c r="AB48" s="911"/>
      <c r="AC48" s="911"/>
      <c r="AD48" s="911"/>
      <c r="AE48" s="1"/>
      <c r="AF48" s="1"/>
      <c r="AG48" s="3633" t="s">
        <v>61</v>
      </c>
      <c r="AH48" s="3634"/>
      <c r="AI48" s="3634"/>
      <c r="AJ48" s="3634"/>
      <c r="AK48" s="3634"/>
      <c r="AL48" s="3634"/>
      <c r="AM48" s="3634"/>
      <c r="AN48" s="3634"/>
      <c r="AO48" s="3634"/>
      <c r="AP48" s="3634"/>
      <c r="AQ48" s="3634"/>
      <c r="AR48" s="3634"/>
      <c r="AS48" s="3634"/>
      <c r="AT48" s="3634"/>
      <c r="AU48" s="3635"/>
      <c r="AV48" s="3635"/>
      <c r="AW48" s="3633" t="s">
        <v>61</v>
      </c>
      <c r="AX48" s="3634"/>
      <c r="AY48" s="3634"/>
      <c r="AZ48" s="3634"/>
      <c r="BA48" s="3634"/>
      <c r="BB48" s="3634"/>
      <c r="BC48" s="3634"/>
      <c r="BD48" s="3634"/>
      <c r="BE48" s="3634"/>
      <c r="BF48" s="3634"/>
      <c r="BG48" s="3634"/>
      <c r="BH48" s="3634"/>
      <c r="BI48" s="3634"/>
      <c r="BJ48" s="3634"/>
      <c r="BK48" s="3635"/>
      <c r="BL48" s="3635"/>
      <c r="BM48" s="3633" t="s">
        <v>61</v>
      </c>
      <c r="BN48" s="3634"/>
      <c r="BO48" s="3634"/>
      <c r="BP48" s="3634"/>
      <c r="BQ48" s="3634"/>
      <c r="BR48" s="3634"/>
      <c r="BS48" s="3634"/>
      <c r="BT48" s="3634"/>
      <c r="BU48" s="3634"/>
      <c r="BV48" s="3634"/>
      <c r="BW48" s="3634"/>
      <c r="BX48" s="3634"/>
      <c r="BY48" s="3634"/>
      <c r="BZ48" s="3634"/>
      <c r="CA48" s="3635"/>
      <c r="CB48" s="3635"/>
      <c r="CC48" s="3633" t="s">
        <v>61</v>
      </c>
      <c r="CD48" s="3634"/>
      <c r="CE48" s="3634"/>
      <c r="CF48" s="3634"/>
      <c r="CG48" s="3634"/>
      <c r="CH48" s="3634"/>
      <c r="CI48" s="3634"/>
      <c r="CJ48" s="3634"/>
      <c r="CK48" s="3634"/>
      <c r="CL48" s="3634"/>
      <c r="CM48" s="3634"/>
      <c r="CN48" s="3634"/>
      <c r="CO48" s="3634"/>
      <c r="CP48" s="3634"/>
      <c r="CQ48" s="3635"/>
      <c r="CR48" s="3635"/>
      <c r="CS48" s="3633" t="s">
        <v>61</v>
      </c>
      <c r="CT48" s="3634"/>
      <c r="CU48" s="3634"/>
      <c r="CV48" s="3634"/>
      <c r="CW48" s="3634"/>
      <c r="CX48" s="3634"/>
      <c r="CY48" s="3634"/>
      <c r="CZ48" s="3634"/>
      <c r="DA48" s="3634"/>
      <c r="DB48" s="3634"/>
      <c r="DC48" s="3634"/>
      <c r="DD48" s="3634"/>
      <c r="DE48" s="3634"/>
      <c r="DF48" s="3634"/>
      <c r="DG48" s="3635"/>
      <c r="DH48" s="3635"/>
      <c r="DI48" s="3633" t="s">
        <v>61</v>
      </c>
      <c r="DJ48" s="3634"/>
      <c r="DK48" s="3634"/>
      <c r="DL48" s="3634"/>
      <c r="DM48" s="3634"/>
      <c r="DN48" s="3634"/>
      <c r="DO48" s="3634"/>
      <c r="DP48" s="3634"/>
      <c r="DQ48" s="3634"/>
      <c r="DR48" s="3634"/>
      <c r="DS48" s="3634"/>
      <c r="DT48" s="3634"/>
      <c r="DU48" s="3634"/>
      <c r="DV48" s="3634"/>
      <c r="DW48" s="3635"/>
      <c r="DX48" s="3635"/>
      <c r="DY48" s="3633" t="s">
        <v>61</v>
      </c>
      <c r="DZ48" s="3634"/>
      <c r="EA48" s="3634"/>
      <c r="EB48" s="3634"/>
      <c r="EC48" s="3634"/>
      <c r="ED48" s="3634"/>
      <c r="EE48" s="3634"/>
      <c r="EF48" s="3634"/>
      <c r="EG48" s="3634"/>
      <c r="EH48" s="3634"/>
      <c r="EI48" s="3634"/>
      <c r="EJ48" s="3634"/>
      <c r="EK48" s="3634"/>
      <c r="EL48" s="3634"/>
      <c r="EM48" s="3635"/>
      <c r="EN48" s="3635"/>
      <c r="EO48" s="3633" t="s">
        <v>61</v>
      </c>
      <c r="EP48" s="3634"/>
      <c r="EQ48" s="3634"/>
      <c r="ER48" s="3634"/>
      <c r="ES48" s="3634"/>
      <c r="ET48" s="3634"/>
      <c r="EU48" s="3634"/>
      <c r="EV48" s="3634"/>
      <c r="EW48" s="3634"/>
      <c r="EX48" s="3634"/>
      <c r="EY48" s="3634"/>
      <c r="EZ48" s="3634"/>
      <c r="FA48" s="3634"/>
      <c r="FB48" s="3634"/>
      <c r="FC48" s="3635"/>
      <c r="FD48" s="3635"/>
      <c r="FE48" s="3633" t="s">
        <v>61</v>
      </c>
      <c r="FF48" s="3634"/>
      <c r="FG48" s="3634"/>
      <c r="FH48" s="3634"/>
      <c r="FI48" s="3634"/>
      <c r="FJ48" s="3634"/>
      <c r="FK48" s="3634"/>
      <c r="FL48" s="3634"/>
      <c r="FM48" s="3634"/>
      <c r="FN48" s="3634"/>
      <c r="FO48" s="3634"/>
      <c r="FP48" s="3634"/>
      <c r="FQ48" s="3634"/>
      <c r="FR48" s="3634"/>
      <c r="FS48" s="3635"/>
      <c r="FT48" s="3635"/>
      <c r="FU48" s="3633" t="s">
        <v>61</v>
      </c>
      <c r="FV48" s="3634"/>
      <c r="FW48" s="3634"/>
      <c r="FX48" s="3634"/>
      <c r="FY48" s="3634"/>
      <c r="FZ48" s="3634"/>
      <c r="GA48" s="3634"/>
      <c r="GB48" s="3634"/>
      <c r="GC48" s="3634"/>
      <c r="GD48" s="3634"/>
      <c r="GE48" s="3634"/>
      <c r="GF48" s="3634"/>
      <c r="GG48" s="3634"/>
      <c r="GH48" s="3634"/>
      <c r="GI48" s="3635"/>
      <c r="GJ48" s="3635"/>
      <c r="GK48" s="3633" t="s">
        <v>61</v>
      </c>
      <c r="GL48" s="3634"/>
      <c r="GM48" s="3634"/>
      <c r="GN48" s="3634"/>
      <c r="GO48" s="3634"/>
      <c r="GP48" s="3634"/>
      <c r="GQ48" s="3634"/>
      <c r="GR48" s="3634"/>
      <c r="GS48" s="3634"/>
      <c r="GT48" s="3634"/>
      <c r="GU48" s="3634"/>
      <c r="GV48" s="3634"/>
      <c r="GW48" s="3634"/>
      <c r="GX48" s="3634"/>
      <c r="GY48" s="3635"/>
      <c r="GZ48" s="3635"/>
      <c r="HA48" s="3633" t="s">
        <v>61</v>
      </c>
      <c r="HB48" s="3634"/>
      <c r="HC48" s="3634"/>
      <c r="HD48" s="3634"/>
      <c r="HE48" s="3634"/>
      <c r="HF48" s="3634"/>
      <c r="HG48" s="3634"/>
      <c r="HH48" s="3634"/>
      <c r="HI48" s="3634"/>
      <c r="HJ48" s="3634"/>
      <c r="HK48" s="3634"/>
      <c r="HL48" s="3634"/>
      <c r="HM48" s="3634"/>
      <c r="HN48" s="3634"/>
      <c r="HO48" s="3635"/>
      <c r="HP48" s="3635"/>
      <c r="HQ48" s="3633" t="s">
        <v>61</v>
      </c>
      <c r="HR48" s="3634"/>
      <c r="HS48" s="3634"/>
      <c r="HT48" s="3634"/>
      <c r="HU48" s="3634"/>
      <c r="HV48" s="3634"/>
      <c r="HW48" s="3634"/>
      <c r="HX48" s="3634"/>
      <c r="HY48" s="3634"/>
      <c r="HZ48" s="3634"/>
      <c r="IA48" s="3634"/>
      <c r="IB48" s="3634"/>
      <c r="IC48" s="3634"/>
      <c r="ID48" s="3634"/>
      <c r="IE48" s="3635"/>
      <c r="IF48" s="3635"/>
      <c r="IG48" s="3633" t="s">
        <v>61</v>
      </c>
      <c r="IH48" s="3634"/>
      <c r="II48" s="3634"/>
      <c r="IJ48" s="3634"/>
      <c r="IK48" s="3634"/>
      <c r="IL48" s="3634"/>
      <c r="IM48" s="3634"/>
      <c r="IN48" s="3634"/>
      <c r="IO48" s="3634"/>
      <c r="IP48" s="3634"/>
      <c r="IQ48" s="3634"/>
      <c r="IR48" s="3634"/>
      <c r="IS48" s="3634"/>
      <c r="IT48" s="3634"/>
      <c r="IU48" s="3635"/>
      <c r="IV48" s="3635"/>
    </row>
    <row r="49" spans="1:17" ht="15" customHeight="1">
      <c r="A49" s="14" t="s">
        <v>37</v>
      </c>
      <c r="B49" s="14"/>
      <c r="D49" s="3844" t="s">
        <v>193</v>
      </c>
      <c r="E49" s="3845"/>
      <c r="F49" s="3845"/>
      <c r="G49" s="3845"/>
      <c r="H49" s="3845"/>
      <c r="I49" s="3845"/>
      <c r="J49" s="3845"/>
      <c r="K49" s="3845"/>
      <c r="L49" s="3845"/>
      <c r="M49" s="3845"/>
      <c r="N49" s="3845"/>
      <c r="O49" s="3845"/>
      <c r="P49" s="3845"/>
      <c r="Q49" s="3846"/>
    </row>
    <row r="50" spans="1:17">
      <c r="A50" s="14"/>
      <c r="B50" s="14"/>
      <c r="D50" s="3847"/>
      <c r="E50" s="3848"/>
      <c r="F50" s="3848"/>
      <c r="G50" s="3848"/>
      <c r="H50" s="3848"/>
      <c r="I50" s="3848"/>
      <c r="J50" s="3848"/>
      <c r="K50" s="3848"/>
      <c r="L50" s="3848"/>
      <c r="M50" s="3848"/>
      <c r="N50" s="3848"/>
      <c r="O50" s="3848"/>
      <c r="P50" s="3848"/>
      <c r="Q50" s="3849"/>
    </row>
    <row r="51" spans="1:17" ht="9.75" customHeight="1" thickBot="1">
      <c r="A51" s="464"/>
      <c r="B51" s="21"/>
      <c r="D51" s="3626" t="s">
        <v>733</v>
      </c>
      <c r="E51" s="3837"/>
      <c r="F51" s="3837"/>
      <c r="G51" s="3837"/>
      <c r="H51" s="3837"/>
      <c r="I51" s="3837"/>
      <c r="J51" s="3837"/>
      <c r="K51" s="3837"/>
      <c r="L51" s="3837"/>
      <c r="M51" s="3837"/>
      <c r="N51" s="3837"/>
      <c r="O51" s="3837"/>
      <c r="P51" s="3837"/>
      <c r="Q51" s="3838"/>
    </row>
    <row r="52" spans="1:17" s="3" customFormat="1" ht="17.45" customHeight="1" thickBot="1">
      <c r="A52" s="3831" t="s">
        <v>219</v>
      </c>
      <c r="B52" s="3832"/>
      <c r="C52" s="3832"/>
      <c r="D52" s="3831" t="s">
        <v>206</v>
      </c>
      <c r="E52" s="3832"/>
      <c r="F52" s="3832"/>
      <c r="G52" s="3832"/>
      <c r="H52" s="3833"/>
      <c r="I52" s="3831" t="s">
        <v>105</v>
      </c>
      <c r="J52" s="3832"/>
      <c r="K52" s="3832"/>
      <c r="L52" s="3832"/>
      <c r="M52" s="3832"/>
      <c r="N52" s="3831" t="s">
        <v>106</v>
      </c>
      <c r="O52" s="3841"/>
      <c r="P52" s="3841"/>
      <c r="Q52" s="3842"/>
    </row>
    <row r="53" spans="1:17" ht="27" customHeight="1">
      <c r="A53" s="485" t="s">
        <v>107</v>
      </c>
      <c r="B53" s="484" t="s">
        <v>108</v>
      </c>
      <c r="C53" s="485"/>
      <c r="D53" s="230" t="s">
        <v>108</v>
      </c>
      <c r="E53" s="3710" t="s">
        <v>223</v>
      </c>
      <c r="F53" s="3629"/>
      <c r="G53" s="3710" t="s">
        <v>224</v>
      </c>
      <c r="H53" s="3632"/>
      <c r="I53" s="230" t="s">
        <v>108</v>
      </c>
      <c r="J53" s="3710" t="s">
        <v>223</v>
      </c>
      <c r="K53" s="3629"/>
      <c r="L53" s="3710" t="s">
        <v>224</v>
      </c>
      <c r="M53" s="3632"/>
      <c r="N53" s="230" t="s">
        <v>108</v>
      </c>
      <c r="O53" s="3710" t="s">
        <v>223</v>
      </c>
      <c r="P53" s="3629"/>
      <c r="Q53" s="883" t="s">
        <v>224</v>
      </c>
    </row>
    <row r="54" spans="1:17" ht="12.75" customHeight="1">
      <c r="A54" s="699" t="s">
        <v>127</v>
      </c>
      <c r="B54" s="61">
        <v>0.41763617922558183</v>
      </c>
      <c r="C54" s="1846"/>
      <c r="D54" s="165">
        <v>3.6445536445536533</v>
      </c>
      <c r="E54" s="3728">
        <v>4.2228739002932514</v>
      </c>
      <c r="F54" s="3736"/>
      <c r="G54" s="3587">
        <v>2.3066485753052901</v>
      </c>
      <c r="H54" s="3818"/>
      <c r="I54" s="60">
        <v>-23.40425531914893</v>
      </c>
      <c r="J54" s="3589">
        <v>-39.506172839506171</v>
      </c>
      <c r="K54" s="3594"/>
      <c r="L54" s="3587">
        <v>76.923076923076906</v>
      </c>
      <c r="M54" s="3637"/>
      <c r="N54" s="60">
        <v>-3.529411764705884</v>
      </c>
      <c r="O54" s="3589">
        <v>-1.3888888888888857</v>
      </c>
      <c r="P54" s="3639"/>
      <c r="Q54" s="2783">
        <v>-15.384615384615387</v>
      </c>
    </row>
    <row r="55" spans="1:17" ht="12.75" customHeight="1">
      <c r="A55" s="699" t="s">
        <v>128</v>
      </c>
      <c r="B55" s="61">
        <v>0.40823571175008055</v>
      </c>
      <c r="C55" s="1846"/>
      <c r="D55" s="165">
        <v>2.7866242038216456</v>
      </c>
      <c r="E55" s="3728">
        <v>3.1710079275198098</v>
      </c>
      <c r="F55" s="3736"/>
      <c r="G55" s="3587">
        <v>1.8766756032171701</v>
      </c>
      <c r="H55" s="3818"/>
      <c r="I55" s="60">
        <v>-12.328767123287676</v>
      </c>
      <c r="J55" s="3589">
        <v>-7.5757575757575779</v>
      </c>
      <c r="K55" s="3594"/>
      <c r="L55" s="3587">
        <v>-57.142857142857146</v>
      </c>
      <c r="M55" s="3637"/>
      <c r="N55" s="60">
        <v>150</v>
      </c>
      <c r="O55" s="3589">
        <v>183.33333333333337</v>
      </c>
      <c r="P55" s="3639"/>
      <c r="Q55" s="2783">
        <v>50</v>
      </c>
    </row>
    <row r="56" spans="1:17" ht="12.75" customHeight="1">
      <c r="A56" s="699" t="s">
        <v>129</v>
      </c>
      <c r="B56" s="61">
        <v>0.43660392943536408</v>
      </c>
      <c r="C56" s="1846"/>
      <c r="D56" s="165">
        <v>3.2411067193675933</v>
      </c>
      <c r="E56" s="3728">
        <v>3.8180797304884919</v>
      </c>
      <c r="F56" s="3736"/>
      <c r="G56" s="3587">
        <v>1.8691588785046775</v>
      </c>
      <c r="H56" s="3818"/>
      <c r="I56" s="60">
        <v>25.714285714285708</v>
      </c>
      <c r="J56" s="3589">
        <v>46.428571428571416</v>
      </c>
      <c r="K56" s="3594"/>
      <c r="L56" s="3587">
        <v>-57.142857142857146</v>
      </c>
      <c r="M56" s="3637"/>
      <c r="N56" s="60">
        <v>-9.5238095238095184</v>
      </c>
      <c r="O56" s="3589">
        <v>-11.764705882352942</v>
      </c>
      <c r="P56" s="3639"/>
      <c r="Q56" s="2783">
        <v>0</v>
      </c>
    </row>
    <row r="57" spans="1:17" ht="12.75" customHeight="1">
      <c r="A57" s="698" t="s">
        <v>130</v>
      </c>
      <c r="B57" s="62">
        <v>0.6187389510901653</v>
      </c>
      <c r="C57" s="1851"/>
      <c r="D57" s="169">
        <v>3.6220472440944889</v>
      </c>
      <c r="E57" s="3816">
        <v>3.9532293986636944</v>
      </c>
      <c r="F57" s="3740"/>
      <c r="G57" s="3819">
        <v>2.8225806451612998</v>
      </c>
      <c r="H57" s="3820"/>
      <c r="I57" s="63">
        <v>57.142857142857139</v>
      </c>
      <c r="J57" s="3819">
        <v>62.5</v>
      </c>
      <c r="K57" s="3761"/>
      <c r="L57" s="3819">
        <v>25</v>
      </c>
      <c r="M57" s="3822"/>
      <c r="N57" s="63">
        <v>14.81481481481481</v>
      </c>
      <c r="O57" s="3819">
        <v>50</v>
      </c>
      <c r="P57" s="3641"/>
      <c r="Q57" s="46">
        <v>-23.076923076923066</v>
      </c>
    </row>
    <row r="58" spans="1:17" ht="12.75" customHeight="1">
      <c r="A58" s="699" t="s">
        <v>131</v>
      </c>
      <c r="B58" s="61">
        <v>0.93280256669241624</v>
      </c>
      <c r="C58" s="1846"/>
      <c r="D58" s="165">
        <v>4.8597392335045413</v>
      </c>
      <c r="E58" s="3728">
        <v>6.1902082160945469</v>
      </c>
      <c r="F58" s="3739"/>
      <c r="G58" s="3589">
        <v>1.72413793103448</v>
      </c>
      <c r="H58" s="3818"/>
      <c r="I58" s="60">
        <v>11.111111111111114</v>
      </c>
      <c r="J58" s="3589">
        <v>46.938775510204096</v>
      </c>
      <c r="K58" s="3592"/>
      <c r="L58" s="3589">
        <v>-65.217391304347828</v>
      </c>
      <c r="M58" s="3637"/>
      <c r="N58" s="60">
        <v>-23.170731707317074</v>
      </c>
      <c r="O58" s="3589">
        <v>-25.352112676056336</v>
      </c>
      <c r="P58" s="3587"/>
      <c r="Q58" s="49">
        <v>-9.0909090909090935</v>
      </c>
    </row>
    <row r="59" spans="1:17" ht="12.75" customHeight="1">
      <c r="A59" s="699" t="s">
        <v>132</v>
      </c>
      <c r="B59" s="61">
        <v>1.0134936067408944</v>
      </c>
      <c r="C59" s="1846"/>
      <c r="D59" s="165">
        <v>5.0348567002323819</v>
      </c>
      <c r="E59" s="3728">
        <v>6.3117453347969246</v>
      </c>
      <c r="F59" s="3739"/>
      <c r="G59" s="3589">
        <v>1.9736842105263008</v>
      </c>
      <c r="H59" s="3818"/>
      <c r="I59" s="60">
        <v>20.3125</v>
      </c>
      <c r="J59" s="3589">
        <v>11.475409836065566</v>
      </c>
      <c r="K59" s="3592"/>
      <c r="L59" s="3589">
        <v>200</v>
      </c>
      <c r="M59" s="3637"/>
      <c r="N59" s="60">
        <v>10.000000000000014</v>
      </c>
      <c r="O59" s="3589">
        <v>0</v>
      </c>
      <c r="P59" s="3587"/>
      <c r="Q59" s="49">
        <v>66.666666666666686</v>
      </c>
    </row>
    <row r="60" spans="1:17" ht="12.75" customHeight="1">
      <c r="A60" s="699" t="s">
        <v>133</v>
      </c>
      <c r="B60" s="61">
        <v>0.64031016859541978</v>
      </c>
      <c r="C60" s="1846"/>
      <c r="D60" s="165">
        <v>4.5558958652373747</v>
      </c>
      <c r="E60" s="3728">
        <v>5.4624121146565727</v>
      </c>
      <c r="F60" s="3739"/>
      <c r="G60" s="3589">
        <v>2.3591087811271301</v>
      </c>
      <c r="H60" s="3818"/>
      <c r="I60" s="60">
        <v>-13.63636363636364</v>
      </c>
      <c r="J60" s="3589">
        <v>-17.073170731707322</v>
      </c>
      <c r="K60" s="3592"/>
      <c r="L60" s="3589">
        <v>33.333333333333314</v>
      </c>
      <c r="M60" s="3637"/>
      <c r="N60" s="60">
        <v>21.05263157894737</v>
      </c>
      <c r="O60" s="3589">
        <v>46.666666666666657</v>
      </c>
      <c r="P60" s="3587"/>
      <c r="Q60" s="49">
        <v>-75</v>
      </c>
    </row>
    <row r="61" spans="1:17" ht="12.75" customHeight="1">
      <c r="A61" s="698" t="s">
        <v>419</v>
      </c>
      <c r="B61" s="62">
        <v>0.48609077598828776</v>
      </c>
      <c r="C61" s="1851"/>
      <c r="D61" s="169">
        <v>3.9893617021276668</v>
      </c>
      <c r="E61" s="3816">
        <v>4.9812533476165015</v>
      </c>
      <c r="F61" s="3740"/>
      <c r="G61" s="3819">
        <v>1.5686274509803866</v>
      </c>
      <c r="H61" s="3820"/>
      <c r="I61" s="63">
        <v>-31.818181818181827</v>
      </c>
      <c r="J61" s="3819">
        <v>-28.205128205128204</v>
      </c>
      <c r="K61" s="3761"/>
      <c r="L61" s="3819">
        <v>-60</v>
      </c>
      <c r="M61" s="3822"/>
      <c r="N61" s="63">
        <v>-12.903225806451616</v>
      </c>
      <c r="O61" s="3819">
        <v>-14.285714285714292</v>
      </c>
      <c r="P61" s="3641"/>
      <c r="Q61" s="46">
        <v>-10</v>
      </c>
    </row>
    <row r="62" spans="1:17" ht="12.75" customHeight="1">
      <c r="A62" s="699" t="s">
        <v>439</v>
      </c>
      <c r="B62" s="61">
        <f t="shared" ref="B62:B73" si="19">SUM(B13/B9)*100-100</f>
        <v>0.47680715799387485</v>
      </c>
      <c r="C62" s="1846"/>
      <c r="D62" s="165">
        <f t="shared" ref="D62:D73" si="20">SUM(D13/D9)*100-100</f>
        <v>3.9562923888470323</v>
      </c>
      <c r="E62" s="3728">
        <f t="shared" ref="E62:E70" si="21">SUM(F13/F9)*100-100</f>
        <v>4.3455219925808279</v>
      </c>
      <c r="F62" s="3739"/>
      <c r="G62" s="3589">
        <f t="shared" ref="G62:G94" si="22">SUM(G13/G9)*100-100</f>
        <v>2.9986962190352102</v>
      </c>
      <c r="H62" s="3818"/>
      <c r="I62" s="60">
        <f t="shared" ref="I62:I73" si="23">SUM(I13/I9)*100-100</f>
        <v>-52.5</v>
      </c>
      <c r="J62" s="3589">
        <f t="shared" ref="J62:J70" si="24">SUM(K13/K9)*100-100</f>
        <v>11.111111111111114</v>
      </c>
      <c r="K62" s="3592"/>
      <c r="L62" s="3589">
        <f t="shared" ref="L62:L73" si="25">SUM(L13/L9)*100-100</f>
        <v>-625</v>
      </c>
      <c r="M62" s="3637"/>
      <c r="N62" s="60">
        <f t="shared" ref="N62:N73" si="26">SUM(N13/N9)*100-100</f>
        <v>-65.07936507936509</v>
      </c>
      <c r="O62" s="3589">
        <f t="shared" ref="O62:O70" si="27">SUM(P13/P9)*100-100</f>
        <v>22.641509433962256</v>
      </c>
      <c r="P62" s="3587"/>
      <c r="Q62" s="49">
        <f t="shared" ref="Q62:Q73" si="28">SUM(Q13/Q9)*100-100</f>
        <v>-530</v>
      </c>
    </row>
    <row r="63" spans="1:17" ht="12.75" customHeight="1">
      <c r="A63" s="699" t="s">
        <v>593</v>
      </c>
      <c r="B63" s="61">
        <f t="shared" si="19"/>
        <v>-0.10499912500728215</v>
      </c>
      <c r="C63" s="1846"/>
      <c r="D63" s="165">
        <f t="shared" si="20"/>
        <v>2.8023598820059021</v>
      </c>
      <c r="E63" s="3728">
        <f t="shared" si="21"/>
        <v>3.4073309241094591</v>
      </c>
      <c r="F63" s="3739"/>
      <c r="G63" s="3589">
        <f t="shared" si="22"/>
        <v>1.2903225806451672</v>
      </c>
      <c r="H63" s="3818"/>
      <c r="I63" s="60">
        <f t="shared" si="23"/>
        <v>-19.480519480519476</v>
      </c>
      <c r="J63" s="3589">
        <f t="shared" si="24"/>
        <v>-19.117647058823522</v>
      </c>
      <c r="K63" s="3592"/>
      <c r="L63" s="3589">
        <f t="shared" si="25"/>
        <v>-22.222222222222214</v>
      </c>
      <c r="M63" s="3637"/>
      <c r="N63" s="60">
        <f t="shared" si="26"/>
        <v>45.454545454545467</v>
      </c>
      <c r="O63" s="3589">
        <f t="shared" si="27"/>
        <v>70.588235294117652</v>
      </c>
      <c r="P63" s="3587"/>
      <c r="Q63" s="49">
        <f t="shared" si="28"/>
        <v>-40</v>
      </c>
    </row>
    <row r="64" spans="1:17" ht="12.75" customHeight="1">
      <c r="A64" s="699" t="s">
        <v>440</v>
      </c>
      <c r="B64" s="61">
        <f t="shared" si="19"/>
        <v>-6.4207331309830806E-2</v>
      </c>
      <c r="C64" s="1846"/>
      <c r="D64" s="165">
        <f t="shared" si="20"/>
        <v>1.8674478213108756</v>
      </c>
      <c r="E64" s="3728">
        <f t="shared" si="21"/>
        <v>2.4102564102564088</v>
      </c>
      <c r="F64" s="3736"/>
      <c r="G64" s="3589">
        <f t="shared" si="22"/>
        <v>0.51216389244557092</v>
      </c>
      <c r="H64" s="3818"/>
      <c r="I64" s="60">
        <f t="shared" si="23"/>
        <v>-31.578947368421055</v>
      </c>
      <c r="J64" s="3589">
        <f t="shared" si="24"/>
        <v>-26.470588235294116</v>
      </c>
      <c r="K64" s="3592"/>
      <c r="L64" s="3589">
        <f t="shared" si="25"/>
        <v>-75</v>
      </c>
      <c r="M64" s="3637"/>
      <c r="N64" s="60">
        <f t="shared" si="26"/>
        <v>78.260869565217376</v>
      </c>
      <c r="O64" s="3589">
        <f t="shared" si="27"/>
        <v>59.090909090909093</v>
      </c>
      <c r="P64" s="3587"/>
      <c r="Q64" s="49">
        <f t="shared" si="28"/>
        <v>500</v>
      </c>
    </row>
    <row r="65" spans="1:18" ht="12.75" customHeight="1">
      <c r="A65" s="698" t="s">
        <v>496</v>
      </c>
      <c r="B65" s="62">
        <f t="shared" si="19"/>
        <v>-1.2938570929012769</v>
      </c>
      <c r="C65" s="1851"/>
      <c r="D65" s="63">
        <f t="shared" si="20"/>
        <v>0.76726342710998097</v>
      </c>
      <c r="E65" s="3816">
        <f t="shared" si="21"/>
        <v>0.40816326530612912</v>
      </c>
      <c r="F65" s="3817"/>
      <c r="G65" s="3819">
        <f t="shared" si="22"/>
        <v>1.6731016731016553</v>
      </c>
      <c r="H65" s="3820"/>
      <c r="I65" s="63">
        <f t="shared" si="23"/>
        <v>-23.333333333333329</v>
      </c>
      <c r="J65" s="3819">
        <f t="shared" si="24"/>
        <v>-32.142857142857139</v>
      </c>
      <c r="K65" s="3761"/>
      <c r="L65" s="3819">
        <f t="shared" si="25"/>
        <v>100</v>
      </c>
      <c r="M65" s="3822"/>
      <c r="N65" s="63">
        <f t="shared" si="26"/>
        <v>22.222222222222229</v>
      </c>
      <c r="O65" s="3819">
        <f t="shared" si="27"/>
        <v>44.444444444444429</v>
      </c>
      <c r="P65" s="3641"/>
      <c r="Q65" s="46">
        <f t="shared" si="28"/>
        <v>-22.222222222222214</v>
      </c>
    </row>
    <row r="66" spans="1:18" ht="12.75" customHeight="1">
      <c r="A66" s="699" t="s">
        <v>544</v>
      </c>
      <c r="B66" s="61">
        <f t="shared" si="19"/>
        <v>-2.607065440271839</v>
      </c>
      <c r="C66" s="1846"/>
      <c r="D66" s="60">
        <f t="shared" si="20"/>
        <v>-0.25371511417179704</v>
      </c>
      <c r="E66" s="3824">
        <f t="shared" si="21"/>
        <v>-1.1681056373793837</v>
      </c>
      <c r="F66" s="3834"/>
      <c r="G66" s="3589">
        <f t="shared" si="22"/>
        <v>2.0253164556962133</v>
      </c>
      <c r="H66" s="3818"/>
      <c r="I66" s="60">
        <f t="shared" si="23"/>
        <v>134.21052631578948</v>
      </c>
      <c r="J66" s="3826">
        <f t="shared" si="24"/>
        <v>-8.75</v>
      </c>
      <c r="K66" s="3830"/>
      <c r="L66" s="3587">
        <f t="shared" si="25"/>
        <v>-138.0952380952381</v>
      </c>
      <c r="M66" s="3637"/>
      <c r="N66" s="60">
        <f t="shared" si="26"/>
        <v>431.81818181818187</v>
      </c>
      <c r="O66" s="3826">
        <f t="shared" si="27"/>
        <v>52.307692307692292</v>
      </c>
      <c r="P66" s="3843"/>
      <c r="Q66" s="2783">
        <f t="shared" si="28"/>
        <v>-141.86046511627907</v>
      </c>
    </row>
    <row r="67" spans="1:18" ht="12.75" customHeight="1">
      <c r="A67" s="699" t="s">
        <v>501</v>
      </c>
      <c r="B67" s="61">
        <f t="shared" si="19"/>
        <v>-2.6394160583941613</v>
      </c>
      <c r="C67" s="1846"/>
      <c r="D67" s="60">
        <f t="shared" si="20"/>
        <v>-1.5423242467718694</v>
      </c>
      <c r="E67" s="3728">
        <f t="shared" si="21"/>
        <v>-2.5461807289066485</v>
      </c>
      <c r="F67" s="3736"/>
      <c r="G67" s="3589">
        <f t="shared" si="22"/>
        <v>1.0191082802547839</v>
      </c>
      <c r="H67" s="3818"/>
      <c r="I67" s="60">
        <f t="shared" si="23"/>
        <v>-25.806451612903231</v>
      </c>
      <c r="J67" s="3589">
        <f t="shared" si="24"/>
        <v>-30.909090909090907</v>
      </c>
      <c r="K67" s="3594"/>
      <c r="L67" s="3587">
        <f t="shared" si="25"/>
        <v>14.285714285714278</v>
      </c>
      <c r="M67" s="3637"/>
      <c r="N67" s="60">
        <f t="shared" si="26"/>
        <v>0</v>
      </c>
      <c r="O67" s="3589">
        <f t="shared" si="27"/>
        <v>0</v>
      </c>
      <c r="P67" s="3639"/>
      <c r="Q67" s="2783">
        <f t="shared" si="28"/>
        <v>0</v>
      </c>
    </row>
    <row r="68" spans="1:18" ht="12.75" customHeight="1">
      <c r="A68" s="699" t="s">
        <v>516</v>
      </c>
      <c r="B68" s="61">
        <f t="shared" si="19"/>
        <v>-2.5348986624613019</v>
      </c>
      <c r="C68" s="1846"/>
      <c r="D68" s="60">
        <f t="shared" si="20"/>
        <v>-0.21567217828901164</v>
      </c>
      <c r="E68" s="3728">
        <f t="shared" si="21"/>
        <v>-1.8527791687531305</v>
      </c>
      <c r="F68" s="3736"/>
      <c r="G68" s="3589">
        <f t="shared" si="22"/>
        <v>3.9490445859872665</v>
      </c>
      <c r="H68" s="3818"/>
      <c r="I68" s="60">
        <f t="shared" si="23"/>
        <v>38.461538461538453</v>
      </c>
      <c r="J68" s="3589">
        <f t="shared" si="24"/>
        <v>15.999999999999986</v>
      </c>
      <c r="K68" s="3594"/>
      <c r="L68" s="3587">
        <f t="shared" si="25"/>
        <v>600</v>
      </c>
      <c r="M68" s="3637"/>
      <c r="N68" s="60">
        <f t="shared" si="26"/>
        <v>-19.512195121951208</v>
      </c>
      <c r="O68" s="3589">
        <f t="shared" si="27"/>
        <v>-20</v>
      </c>
      <c r="P68" s="3639"/>
      <c r="Q68" s="2783">
        <f t="shared" si="28"/>
        <v>-16.666666666666657</v>
      </c>
    </row>
    <row r="69" spans="1:18" ht="12.75" customHeight="1">
      <c r="A69" s="698" t="s">
        <v>444</v>
      </c>
      <c r="B69" s="62">
        <f t="shared" si="19"/>
        <v>-1.8008974964572531</v>
      </c>
      <c r="C69" s="1851"/>
      <c r="D69" s="63">
        <f t="shared" si="20"/>
        <v>0.14503263234226438</v>
      </c>
      <c r="E69" s="3816">
        <f t="shared" si="21"/>
        <v>-1.0162601626016254</v>
      </c>
      <c r="F69" s="3817"/>
      <c r="G69" s="3819">
        <f t="shared" si="22"/>
        <v>3.0379746835442916</v>
      </c>
      <c r="H69" s="3820"/>
      <c r="I69" s="63">
        <f t="shared" si="23"/>
        <v>-8.6956521739130466</v>
      </c>
      <c r="J69" s="3819">
        <f t="shared" si="24"/>
        <v>-10.526315789473685</v>
      </c>
      <c r="K69" s="3821"/>
      <c r="L69" s="3641">
        <f t="shared" si="25"/>
        <v>0</v>
      </c>
      <c r="M69" s="3822"/>
      <c r="N69" s="63">
        <f t="shared" si="26"/>
        <v>3.0303030303030312</v>
      </c>
      <c r="O69" s="3819">
        <f t="shared" si="27"/>
        <v>7.6923076923076934</v>
      </c>
      <c r="P69" s="3823"/>
      <c r="Q69" s="2812">
        <f t="shared" si="28"/>
        <v>-14.285714285714292</v>
      </c>
    </row>
    <row r="70" spans="1:18" ht="12.75" customHeight="1">
      <c r="A70" s="2813" t="s">
        <v>430</v>
      </c>
      <c r="B70" s="2814">
        <f t="shared" si="19"/>
        <v>-1.2331568816169352</v>
      </c>
      <c r="C70" s="2815"/>
      <c r="D70" s="2816">
        <f t="shared" si="20"/>
        <v>-0.94476744186046346</v>
      </c>
      <c r="E70" s="3824">
        <f t="shared" si="21"/>
        <v>-1.4388489208633075</v>
      </c>
      <c r="F70" s="3834"/>
      <c r="G70" s="3589">
        <f t="shared" si="22"/>
        <v>0.24813895781636575</v>
      </c>
      <c r="H70" s="3818"/>
      <c r="I70" s="2816">
        <f t="shared" si="23"/>
        <v>-34.831460674157299</v>
      </c>
      <c r="J70" s="3826">
        <f t="shared" si="24"/>
        <v>-34.246575342465761</v>
      </c>
      <c r="K70" s="3830"/>
      <c r="L70" s="3829">
        <f t="shared" si="25"/>
        <v>-37.5</v>
      </c>
      <c r="M70" s="3828"/>
      <c r="N70" s="2816">
        <f t="shared" si="26"/>
        <v>-20.512820512820511</v>
      </c>
      <c r="O70" s="3826">
        <f t="shared" si="27"/>
        <v>-20.202020202020194</v>
      </c>
      <c r="P70" s="3843"/>
      <c r="Q70" s="2817">
        <f t="shared" si="28"/>
        <v>-22.222222222222214</v>
      </c>
    </row>
    <row r="71" spans="1:18" s="2" customFormat="1" ht="11.25" customHeight="1">
      <c r="A71" s="699" t="s">
        <v>213</v>
      </c>
      <c r="B71" s="61">
        <f t="shared" si="19"/>
        <v>-1.1635578480177458</v>
      </c>
      <c r="C71" s="1846"/>
      <c r="D71" s="60">
        <f t="shared" si="20"/>
        <v>0.87431693989070425</v>
      </c>
      <c r="E71" s="3728">
        <f t="shared" ref="E71:E76" si="29">SUM(F22/F18)*100-100</f>
        <v>-1.741803278688522</v>
      </c>
      <c r="F71" s="3736"/>
      <c r="G71" s="3589">
        <f t="shared" si="22"/>
        <v>7.3139974779319061</v>
      </c>
      <c r="H71" s="3818"/>
      <c r="I71" s="60">
        <f t="shared" si="23"/>
        <v>-30.434782608695656</v>
      </c>
      <c r="J71" s="3589">
        <f t="shared" ref="J71:J76" si="30">SUM(K22/K18)*100-100</f>
        <v>-23.68421052631578</v>
      </c>
      <c r="K71" s="3594"/>
      <c r="L71" s="3587">
        <f t="shared" si="25"/>
        <v>-62.5</v>
      </c>
      <c r="M71" s="3637"/>
      <c r="N71" s="60">
        <f t="shared" si="26"/>
        <v>15.625</v>
      </c>
      <c r="O71" s="3589">
        <f t="shared" ref="O71:O76" si="31">SUM(P22/P18)*100-100</f>
        <v>10.34482758620689</v>
      </c>
      <c r="P71" s="3639"/>
      <c r="Q71" s="2783">
        <f t="shared" si="28"/>
        <v>66.666666666666686</v>
      </c>
    </row>
    <row r="72" spans="1:18" s="2" customFormat="1" ht="11.25" customHeight="1">
      <c r="A72" s="699" t="s">
        <v>335</v>
      </c>
      <c r="B72" s="61">
        <f t="shared" si="19"/>
        <v>-1.0607059387547224</v>
      </c>
      <c r="C72" s="1846"/>
      <c r="D72" s="60">
        <f t="shared" si="20"/>
        <v>0.90057636887608794</v>
      </c>
      <c r="E72" s="3728">
        <f t="shared" si="29"/>
        <v>-2.2448979591836746</v>
      </c>
      <c r="F72" s="3736"/>
      <c r="G72" s="3589">
        <f t="shared" si="22"/>
        <v>8.455882352941174</v>
      </c>
      <c r="H72" s="3818"/>
      <c r="I72" s="60">
        <f t="shared" si="23"/>
        <v>-27.777777777777786</v>
      </c>
      <c r="J72" s="3589">
        <f t="shared" si="30"/>
        <v>-20.689655172413794</v>
      </c>
      <c r="K72" s="3594"/>
      <c r="L72" s="3587">
        <f t="shared" si="25"/>
        <v>-57.142857142857146</v>
      </c>
      <c r="M72" s="3637"/>
      <c r="N72" s="60">
        <f t="shared" si="26"/>
        <v>-9.0909090909090935</v>
      </c>
      <c r="O72" s="3589">
        <f t="shared" si="31"/>
        <v>-7.1428571428571388</v>
      </c>
      <c r="P72" s="3639"/>
      <c r="Q72" s="2783">
        <f t="shared" si="28"/>
        <v>-20</v>
      </c>
    </row>
    <row r="73" spans="1:18" s="2" customFormat="1" ht="11.25" customHeight="1">
      <c r="A73" s="698" t="s">
        <v>569</v>
      </c>
      <c r="B73" s="62">
        <f t="shared" si="19"/>
        <v>-0.89591726294270302</v>
      </c>
      <c r="C73" s="1851"/>
      <c r="D73" s="63">
        <f t="shared" si="20"/>
        <v>1.0861694424330324</v>
      </c>
      <c r="E73" s="3816">
        <f t="shared" si="29"/>
        <v>-1.5400410677618055</v>
      </c>
      <c r="F73" s="3817"/>
      <c r="G73" s="3819">
        <f t="shared" si="22"/>
        <v>7.37100737100738</v>
      </c>
      <c r="H73" s="3820"/>
      <c r="I73" s="63">
        <f t="shared" si="23"/>
        <v>47.61904761904762</v>
      </c>
      <c r="J73" s="3819">
        <f t="shared" si="30"/>
        <v>58.823529411764696</v>
      </c>
      <c r="K73" s="3821"/>
      <c r="L73" s="3641">
        <f t="shared" si="25"/>
        <v>0</v>
      </c>
      <c r="M73" s="3822"/>
      <c r="N73" s="63">
        <f t="shared" si="26"/>
        <v>11.764705882352942</v>
      </c>
      <c r="O73" s="3819">
        <f t="shared" si="31"/>
        <v>-7.1428571428571388</v>
      </c>
      <c r="P73" s="3823"/>
      <c r="Q73" s="2812">
        <f t="shared" si="28"/>
        <v>100</v>
      </c>
    </row>
    <row r="74" spans="1:18" s="2" customFormat="1" ht="11.25" customHeight="1">
      <c r="A74" s="2813" t="s">
        <v>623</v>
      </c>
      <c r="B74" s="2814">
        <f t="shared" ref="B74:B84" si="32">SUM(B25/B21)*100-100</f>
        <v>-0.72477008343992111</v>
      </c>
      <c r="C74" s="2815"/>
      <c r="D74" s="2816">
        <f t="shared" ref="D74:D85" si="33">SUM(D25/D21)*100-100</f>
        <v>1.3573000733675684</v>
      </c>
      <c r="E74" s="3824">
        <f t="shared" si="29"/>
        <v>-1.5119916579770631</v>
      </c>
      <c r="F74" s="3834"/>
      <c r="G74" s="3589">
        <f t="shared" si="22"/>
        <v>8.1683168316831711</v>
      </c>
      <c r="H74" s="3818"/>
      <c r="I74" s="2816">
        <f t="shared" ref="I74:I85" si="34">SUM(I25/I21)*100-100</f>
        <v>-17.241379310344826</v>
      </c>
      <c r="J74" s="3826">
        <f t="shared" si="30"/>
        <v>-14.583333333333343</v>
      </c>
      <c r="K74" s="3830"/>
      <c r="L74" s="3829">
        <f t="shared" ref="L74:L79" si="35">SUM(L25/L21)*100-100</f>
        <v>-30</v>
      </c>
      <c r="M74" s="3828"/>
      <c r="N74" s="2816">
        <f t="shared" ref="N74:N79" si="36">SUM(N25/N21)*100-100</f>
        <v>-12.903225806451616</v>
      </c>
      <c r="O74" s="3826">
        <f t="shared" si="31"/>
        <v>-17.721518987341767</v>
      </c>
      <c r="P74" s="3843"/>
      <c r="Q74" s="2817">
        <f t="shared" ref="Q74:Q79" si="37">SUM(Q25/Q21)*100-100</f>
        <v>14.285714285714278</v>
      </c>
    </row>
    <row r="75" spans="1:18" s="2" customFormat="1" ht="12.2" customHeight="1">
      <c r="A75" s="699" t="s">
        <v>663</v>
      </c>
      <c r="B75" s="61">
        <f t="shared" si="32"/>
        <v>-0.78281449117058344</v>
      </c>
      <c r="C75" s="1846"/>
      <c r="D75" s="60">
        <f t="shared" si="33"/>
        <v>3.6114120621164147E-2</v>
      </c>
      <c r="E75" s="3728">
        <f t="shared" si="29"/>
        <v>-1.4598540145985339</v>
      </c>
      <c r="F75" s="3739"/>
      <c r="G75" s="3589">
        <f t="shared" si="22"/>
        <v>3.40775558166861</v>
      </c>
      <c r="H75" s="3818"/>
      <c r="I75" s="60">
        <f t="shared" si="34"/>
        <v>6.25</v>
      </c>
      <c r="J75" s="3589">
        <f t="shared" si="30"/>
        <v>-6.8965517241379359</v>
      </c>
      <c r="K75" s="3592"/>
      <c r="L75" s="3589">
        <f t="shared" si="35"/>
        <v>133.33333333333334</v>
      </c>
      <c r="M75" s="3637"/>
      <c r="N75" s="60">
        <f t="shared" si="36"/>
        <v>-8.1081081081080981</v>
      </c>
      <c r="O75" s="3589">
        <f t="shared" si="31"/>
        <v>-15.625</v>
      </c>
      <c r="P75" s="3587"/>
      <c r="Q75" s="49">
        <f t="shared" si="37"/>
        <v>40</v>
      </c>
    </row>
    <row r="76" spans="1:18" s="2" customFormat="1" ht="12.2" customHeight="1">
      <c r="A76" s="699" t="s">
        <v>676</v>
      </c>
      <c r="B76" s="61">
        <f t="shared" si="32"/>
        <v>-0.7874015748031411</v>
      </c>
      <c r="C76" s="1846"/>
      <c r="D76" s="60">
        <f t="shared" si="33"/>
        <v>-1.0710460549803571</v>
      </c>
      <c r="E76" s="3728">
        <f t="shared" si="29"/>
        <v>-1.409185803757822</v>
      </c>
      <c r="F76" s="3739"/>
      <c r="G76" s="3589">
        <f t="shared" si="22"/>
        <v>-0.33898305084744607</v>
      </c>
      <c r="H76" s="3818"/>
      <c r="I76" s="60">
        <f t="shared" si="34"/>
        <v>-19.230769230769226</v>
      </c>
      <c r="J76" s="3589">
        <f t="shared" si="30"/>
        <v>-21.739130434782609</v>
      </c>
      <c r="K76" s="3592"/>
      <c r="L76" s="3589">
        <f t="shared" si="35"/>
        <v>0</v>
      </c>
      <c r="M76" s="3637"/>
      <c r="N76" s="60">
        <f t="shared" si="36"/>
        <v>-26.666666666666671</v>
      </c>
      <c r="O76" s="3589">
        <f t="shared" si="31"/>
        <v>-23.076923076923066</v>
      </c>
      <c r="P76" s="3587"/>
      <c r="Q76" s="49">
        <f t="shared" si="37"/>
        <v>-50</v>
      </c>
    </row>
    <row r="77" spans="1:18" s="2" customFormat="1" ht="12.2" customHeight="1">
      <c r="A77" s="698" t="s">
        <v>677</v>
      </c>
      <c r="B77" s="62">
        <f t="shared" si="32"/>
        <v>-0.89188205314889046</v>
      </c>
      <c r="C77" s="1851"/>
      <c r="D77" s="63">
        <f t="shared" si="33"/>
        <v>-0.75214899713466821</v>
      </c>
      <c r="E77" s="3816">
        <f t="shared" ref="E77:E82" si="38">SUM(F28/F24)*100-100</f>
        <v>-1.8769551616266966</v>
      </c>
      <c r="F77" s="3740"/>
      <c r="G77" s="3819">
        <f t="shared" si="22"/>
        <v>1.7162471395880914</v>
      </c>
      <c r="H77" s="3820"/>
      <c r="I77" s="63">
        <f t="shared" si="34"/>
        <v>-51.612903225806448</v>
      </c>
      <c r="J77" s="3819">
        <f t="shared" ref="J77:J82" si="39">SUM(K28/K24)*100-100</f>
        <v>-59.25925925925926</v>
      </c>
      <c r="K77" s="3761"/>
      <c r="L77" s="3819">
        <f t="shared" si="35"/>
        <v>0</v>
      </c>
      <c r="M77" s="3822"/>
      <c r="N77" s="63">
        <f t="shared" si="36"/>
        <v>-23.68421052631578</v>
      </c>
      <c r="O77" s="3819">
        <f t="shared" ref="O77:O81" si="40">SUM(P28/P24)*100-100</f>
        <v>-15.384615384615387</v>
      </c>
      <c r="P77" s="3641"/>
      <c r="Q77" s="46">
        <f t="shared" si="37"/>
        <v>-41.666666666666664</v>
      </c>
    </row>
    <row r="78" spans="1:18" s="2" customFormat="1" ht="12.2" customHeight="1">
      <c r="A78" s="2813" t="s">
        <v>728</v>
      </c>
      <c r="B78" s="61">
        <f t="shared" si="32"/>
        <v>-0.84049079754601053</v>
      </c>
      <c r="C78" s="1846"/>
      <c r="D78" s="60">
        <f t="shared" si="33"/>
        <v>-1.3753166847629359</v>
      </c>
      <c r="E78" s="3728">
        <f t="shared" si="38"/>
        <v>-2.8057173107464308</v>
      </c>
      <c r="F78" s="3739"/>
      <c r="G78" s="3589">
        <f t="shared" si="22"/>
        <v>1.7162471395880914</v>
      </c>
      <c r="H78" s="3818"/>
      <c r="I78" s="60">
        <f t="shared" si="34"/>
        <v>-4.1666666666666572</v>
      </c>
      <c r="J78" s="3589">
        <f t="shared" si="39"/>
        <v>-12.195121951219505</v>
      </c>
      <c r="K78" s="3592"/>
      <c r="L78" s="3826">
        <f t="shared" si="35"/>
        <v>42.857142857142861</v>
      </c>
      <c r="M78" s="3828"/>
      <c r="N78" s="60">
        <f t="shared" si="36"/>
        <v>19.753086419753089</v>
      </c>
      <c r="O78" s="3589">
        <f t="shared" si="40"/>
        <v>26.153846153846146</v>
      </c>
      <c r="P78" s="3587"/>
      <c r="Q78" s="49">
        <f t="shared" si="37"/>
        <v>-6.25</v>
      </c>
    </row>
    <row r="79" spans="1:18" ht="12.2" customHeight="1">
      <c r="A79" s="699" t="s">
        <v>745</v>
      </c>
      <c r="B79" s="61">
        <f t="shared" si="32"/>
        <v>-0.6360856269113242</v>
      </c>
      <c r="C79" s="1846"/>
      <c r="D79" s="1737">
        <f t="shared" si="33"/>
        <v>-1.5162454873646141</v>
      </c>
      <c r="E79" s="3728">
        <f t="shared" si="38"/>
        <v>-2.9100529100529116</v>
      </c>
      <c r="F79" s="3736"/>
      <c r="G79" s="3589">
        <f t="shared" si="22"/>
        <v>1.4772727272727337</v>
      </c>
      <c r="H79" s="3818"/>
      <c r="I79" s="1737">
        <f t="shared" si="34"/>
        <v>2.941176470588232</v>
      </c>
      <c r="J79" s="3589">
        <f t="shared" si="39"/>
        <v>14.81481481481481</v>
      </c>
      <c r="K79" s="3594"/>
      <c r="L79" s="3589">
        <f t="shared" si="35"/>
        <v>-42.857142857142861</v>
      </c>
      <c r="M79" s="3637"/>
      <c r="N79" s="1737">
        <f t="shared" si="36"/>
        <v>-17.64705882352942</v>
      </c>
      <c r="O79" s="3589">
        <f t="shared" si="40"/>
        <v>-3.7037037037037095</v>
      </c>
      <c r="P79" s="3639"/>
      <c r="Q79" s="49">
        <f t="shared" si="37"/>
        <v>-71.428571428571431</v>
      </c>
      <c r="R79" s="219"/>
    </row>
    <row r="80" spans="1:18" ht="12.2" customHeight="1">
      <c r="A80" s="699" t="s">
        <v>746</v>
      </c>
      <c r="B80" s="61">
        <f t="shared" si="32"/>
        <v>-0.73260073260073</v>
      </c>
      <c r="C80" s="1846"/>
      <c r="D80" s="60">
        <f t="shared" si="33"/>
        <v>-1.299169974738362</v>
      </c>
      <c r="E80" s="3728">
        <f t="shared" si="38"/>
        <v>-2.6469031233456946</v>
      </c>
      <c r="F80" s="3739"/>
      <c r="G80" s="3589">
        <f t="shared" si="22"/>
        <v>1.5873015873015817</v>
      </c>
      <c r="H80" s="3818"/>
      <c r="I80" s="60">
        <f t="shared" si="34"/>
        <v>14.285714285714278</v>
      </c>
      <c r="J80" s="3589">
        <f t="shared" si="39"/>
        <v>16.666666666666671</v>
      </c>
      <c r="K80" s="3592"/>
      <c r="L80" s="3589">
        <f t="shared" ref="L80:L85" si="41">SUM(L31/L27)*100-100</f>
        <v>0</v>
      </c>
      <c r="M80" s="3637"/>
      <c r="N80" s="60">
        <f t="shared" ref="N80:N85" si="42">SUM(N31/N27)*100-100</f>
        <v>18.181818181818187</v>
      </c>
      <c r="O80" s="3589">
        <f t="shared" si="40"/>
        <v>-5</v>
      </c>
      <c r="P80" s="3587"/>
      <c r="Q80" s="49">
        <f t="shared" ref="Q80:Q85" si="43">SUM(Q31/Q27)*100-100</f>
        <v>250</v>
      </c>
      <c r="R80" s="219"/>
    </row>
    <row r="81" spans="1:19" ht="12.2" customHeight="1">
      <c r="A81" s="698" t="s">
        <v>747</v>
      </c>
      <c r="B81" s="62">
        <f t="shared" si="32"/>
        <v>-1.4202632384450453</v>
      </c>
      <c r="C81" s="1851"/>
      <c r="D81" s="63">
        <f t="shared" si="33"/>
        <v>-2.634428004330573</v>
      </c>
      <c r="E81" s="3816">
        <f t="shared" si="38"/>
        <v>-3.0818278427205144</v>
      </c>
      <c r="F81" s="3740"/>
      <c r="G81" s="3819">
        <f t="shared" si="22"/>
        <v>-1.6872890888638921</v>
      </c>
      <c r="H81" s="3820"/>
      <c r="I81" s="63">
        <f t="shared" si="34"/>
        <v>6.6666666666666714</v>
      </c>
      <c r="J81" s="3819">
        <f t="shared" si="39"/>
        <v>27.272727272727266</v>
      </c>
      <c r="K81" s="3761"/>
      <c r="L81" s="3819">
        <f t="shared" si="41"/>
        <v>-50</v>
      </c>
      <c r="M81" s="3822"/>
      <c r="N81" s="63">
        <f t="shared" si="42"/>
        <v>34.482758620689651</v>
      </c>
      <c r="O81" s="3819">
        <f t="shared" si="40"/>
        <v>31.818181818181813</v>
      </c>
      <c r="P81" s="3641"/>
      <c r="Q81" s="46">
        <f t="shared" si="43"/>
        <v>42.857142857142861</v>
      </c>
      <c r="R81" s="219"/>
    </row>
    <row r="82" spans="1:19" ht="12.2" customHeight="1">
      <c r="A82" s="2813" t="s">
        <v>769</v>
      </c>
      <c r="B82" s="2814">
        <f t="shared" si="32"/>
        <v>-1.6952298459444393</v>
      </c>
      <c r="C82" s="2815"/>
      <c r="D82" s="2816">
        <f t="shared" si="33"/>
        <v>-2.7522935779816464</v>
      </c>
      <c r="E82" s="3824">
        <f t="shared" si="38"/>
        <v>-3.3224400871459778</v>
      </c>
      <c r="F82" s="3825"/>
      <c r="G82" s="3589">
        <f t="shared" si="22"/>
        <v>-1.5748031496062964</v>
      </c>
      <c r="H82" s="3818"/>
      <c r="I82" s="2816">
        <f t="shared" si="34"/>
        <v>2.1739130434782652</v>
      </c>
      <c r="J82" s="3826">
        <f t="shared" si="39"/>
        <v>5.5555555555555571</v>
      </c>
      <c r="K82" s="3827"/>
      <c r="L82" s="3826">
        <f t="shared" si="41"/>
        <v>-10</v>
      </c>
      <c r="M82" s="3828"/>
      <c r="N82" s="2816">
        <f t="shared" si="42"/>
        <v>-11.340206185567013</v>
      </c>
      <c r="O82" s="3826">
        <f t="shared" ref="O82:O87" si="44">SUM(P33/P29)*100-100</f>
        <v>-1.2195121951219505</v>
      </c>
      <c r="P82" s="3829"/>
      <c r="Q82" s="2818">
        <f t="shared" si="43"/>
        <v>-66.666666666666671</v>
      </c>
      <c r="R82" s="219"/>
    </row>
    <row r="83" spans="1:19" ht="12.2" customHeight="1">
      <c r="A83" s="699" t="s">
        <v>770</v>
      </c>
      <c r="B83" s="61">
        <f t="shared" si="32"/>
        <v>-1.7973655053551596</v>
      </c>
      <c r="C83" s="1846"/>
      <c r="D83" s="1737">
        <f t="shared" si="33"/>
        <v>-2.9692082111436946</v>
      </c>
      <c r="E83" s="3728">
        <f t="shared" ref="E83" si="45">SUM(F34/F30)*100-100</f>
        <v>-3.2152588555858301</v>
      </c>
      <c r="F83" s="3736"/>
      <c r="G83" s="3589">
        <f t="shared" si="22"/>
        <v>-2.4636058230683062</v>
      </c>
      <c r="H83" s="3818"/>
      <c r="I83" s="1737">
        <f t="shared" si="34"/>
        <v>8.5714285714285694</v>
      </c>
      <c r="J83" s="3589">
        <f t="shared" ref="J83" si="46">SUM(K34/K30)*100-100</f>
        <v>16.129032258064527</v>
      </c>
      <c r="K83" s="3594"/>
      <c r="L83" s="3589">
        <f t="shared" si="41"/>
        <v>-50</v>
      </c>
      <c r="M83" s="3637"/>
      <c r="N83" s="1737">
        <f t="shared" si="42"/>
        <v>39.285714285714278</v>
      </c>
      <c r="O83" s="3589">
        <f t="shared" si="44"/>
        <v>34.615384615384613</v>
      </c>
      <c r="P83" s="3639"/>
      <c r="Q83" s="49">
        <f t="shared" si="43"/>
        <v>100</v>
      </c>
      <c r="R83" s="219"/>
    </row>
    <row r="84" spans="1:19" ht="14.25" customHeight="1">
      <c r="A84" s="699" t="s">
        <v>771</v>
      </c>
      <c r="B84" s="61">
        <f t="shared" si="32"/>
        <v>-2.0172201722017178</v>
      </c>
      <c r="C84" s="1846"/>
      <c r="D84" s="60">
        <f t="shared" si="33"/>
        <v>-3.6197440585009133</v>
      </c>
      <c r="E84" s="3728">
        <f t="shared" ref="E84" si="47">SUM(F35/F31)*100-100</f>
        <v>-3.9151712887438777</v>
      </c>
      <c r="F84" s="3739"/>
      <c r="G84" s="3589">
        <f t="shared" si="22"/>
        <v>-3.0133928571428612</v>
      </c>
      <c r="H84" s="3818"/>
      <c r="I84" s="60">
        <f t="shared" si="34"/>
        <v>-20.833333333333343</v>
      </c>
      <c r="J84" s="3589">
        <f t="shared" ref="J84" si="48">SUM(K35/K31)*100-100</f>
        <v>-19.047619047619051</v>
      </c>
      <c r="K84" s="3592"/>
      <c r="L84" s="3589">
        <f t="shared" si="41"/>
        <v>-33.333333333333343</v>
      </c>
      <c r="M84" s="3637"/>
      <c r="N84" s="60">
        <f t="shared" si="42"/>
        <v>7.6923076923076934</v>
      </c>
      <c r="O84" s="3589">
        <f t="shared" si="44"/>
        <v>21.05263157894737</v>
      </c>
      <c r="P84" s="3587"/>
      <c r="Q84" s="49">
        <f t="shared" si="43"/>
        <v>-28.571428571428569</v>
      </c>
      <c r="R84" s="219"/>
      <c r="S84" s="20"/>
    </row>
    <row r="85" spans="1:19" ht="14.25" customHeight="1">
      <c r="A85" s="698" t="s">
        <v>772</v>
      </c>
      <c r="B85" s="62">
        <f t="shared" ref="B85:B93" si="49">SUM(B36/B32)*100-100</f>
        <v>-2.5771595354902814</v>
      </c>
      <c r="C85" s="1851"/>
      <c r="D85" s="63">
        <f t="shared" si="33"/>
        <v>-3.8176426982950318</v>
      </c>
      <c r="E85" s="3816">
        <f t="shared" ref="E85" si="50">SUM(F36/F32)*100-100</f>
        <v>-4.4956140350877121</v>
      </c>
      <c r="F85" s="3740"/>
      <c r="G85" s="3819">
        <f t="shared" si="22"/>
        <v>-2.402745995423345</v>
      </c>
      <c r="H85" s="3820"/>
      <c r="I85" s="63">
        <f t="shared" si="34"/>
        <v>-12.5</v>
      </c>
      <c r="J85" s="3819">
        <f t="shared" ref="J85" si="51">SUM(K36/K32)*100-100</f>
        <v>-35.714285714285708</v>
      </c>
      <c r="K85" s="3761"/>
      <c r="L85" s="3819">
        <f t="shared" si="41"/>
        <v>150</v>
      </c>
      <c r="M85" s="3822"/>
      <c r="N85" s="63">
        <f t="shared" si="42"/>
        <v>23.07692307692308</v>
      </c>
      <c r="O85" s="3819">
        <f t="shared" si="44"/>
        <v>10.34482758620689</v>
      </c>
      <c r="P85" s="3641"/>
      <c r="Q85" s="46">
        <f t="shared" si="43"/>
        <v>60</v>
      </c>
      <c r="R85" s="219"/>
      <c r="S85" s="20"/>
    </row>
    <row r="86" spans="1:19" ht="14.25" customHeight="1">
      <c r="A86" s="2813" t="s">
        <v>837</v>
      </c>
      <c r="B86" s="2814">
        <f t="shared" si="49"/>
        <v>-2.7943860532443807</v>
      </c>
      <c r="C86" s="2815"/>
      <c r="D86" s="2816">
        <f t="shared" ref="D86:D89" si="52">SUM(D37/D33)*100-100</f>
        <v>-3.8867924528301927</v>
      </c>
      <c r="E86" s="3824">
        <f t="shared" ref="E86:E91" si="53">SUM(F37/F33)*100-100</f>
        <v>-4.3943661971831034</v>
      </c>
      <c r="F86" s="3825"/>
      <c r="G86" s="3589">
        <f t="shared" si="22"/>
        <v>-2.8571428571428612</v>
      </c>
      <c r="H86" s="3818"/>
      <c r="I86" s="2816">
        <f t="shared" ref="I86:I93" si="54">SUM(I37/I33)*100-100</f>
        <v>-10.638297872340431</v>
      </c>
      <c r="J86" s="3826">
        <f t="shared" ref="J86:J91" si="55">SUM(K37/K33)*100-100</f>
        <v>-15.789473684210535</v>
      </c>
      <c r="K86" s="3827"/>
      <c r="L86" s="3826">
        <f t="shared" ref="L86:L93" si="56">SUM(L37/L33)*100-100</f>
        <v>11.111111111111114</v>
      </c>
      <c r="M86" s="3828"/>
      <c r="N86" s="2816">
        <f t="shared" ref="N86:N94" si="57">SUM(N37/N33)*100-100</f>
        <v>-3.4883720930232442</v>
      </c>
      <c r="O86" s="3826">
        <f t="shared" si="44"/>
        <v>-8.6419753086419746</v>
      </c>
      <c r="P86" s="3829"/>
      <c r="Q86" s="2818">
        <f t="shared" ref="Q86:Q94" si="58">SUM(Q37/Q33)*100-100</f>
        <v>80</v>
      </c>
      <c r="R86" s="219"/>
      <c r="S86" s="20"/>
    </row>
    <row r="87" spans="1:19" ht="14.25" customHeight="1">
      <c r="A87" s="699" t="s">
        <v>844</v>
      </c>
      <c r="B87" s="61">
        <f t="shared" si="49"/>
        <v>-3.2217625673812194</v>
      </c>
      <c r="C87" s="1846"/>
      <c r="D87" s="1737">
        <f t="shared" si="52"/>
        <v>-3.8911975821684877</v>
      </c>
      <c r="E87" s="3728">
        <f t="shared" si="53"/>
        <v>-4.9549549549549567</v>
      </c>
      <c r="F87" s="3736"/>
      <c r="G87" s="3589">
        <f t="shared" si="22"/>
        <v>-1.7221584385763435</v>
      </c>
      <c r="H87" s="3818"/>
      <c r="I87" s="1737">
        <f t="shared" si="54"/>
        <v>-36.842105263157897</v>
      </c>
      <c r="J87" s="3589">
        <f t="shared" si="55"/>
        <v>-55.555555555555557</v>
      </c>
      <c r="K87" s="3594"/>
      <c r="L87" s="3589">
        <f t="shared" si="56"/>
        <v>300</v>
      </c>
      <c r="M87" s="3637"/>
      <c r="N87" s="1737">
        <f t="shared" si="57"/>
        <v>-23.076923076923066</v>
      </c>
      <c r="O87" s="3589">
        <f t="shared" si="44"/>
        <v>-22.857142857142847</v>
      </c>
      <c r="P87" s="3639"/>
      <c r="Q87" s="49">
        <f t="shared" si="58"/>
        <v>-25</v>
      </c>
      <c r="R87" s="219"/>
      <c r="S87" s="20"/>
    </row>
    <row r="88" spans="1:19" ht="14.25" customHeight="1">
      <c r="A88" s="699" t="s">
        <v>824</v>
      </c>
      <c r="B88" s="61">
        <f t="shared" si="49"/>
        <v>-2.9437609841827737</v>
      </c>
      <c r="C88" s="1846"/>
      <c r="D88" s="1737">
        <f t="shared" si="52"/>
        <v>-3.9074355083459835</v>
      </c>
      <c r="E88" s="3728">
        <f t="shared" si="53"/>
        <v>-4.9235993208828575</v>
      </c>
      <c r="F88" s="3736"/>
      <c r="G88" s="3589">
        <f t="shared" si="22"/>
        <v>-1.8411967779056368</v>
      </c>
      <c r="H88" s="3818"/>
      <c r="I88" s="1737">
        <f t="shared" si="54"/>
        <v>-21.05263157894737</v>
      </c>
      <c r="J88" s="3589">
        <f t="shared" si="55"/>
        <v>-29.411764705882348</v>
      </c>
      <c r="K88" s="3594"/>
      <c r="L88" s="3589">
        <f t="shared" si="56"/>
        <v>50</v>
      </c>
      <c r="M88" s="3637"/>
      <c r="N88" s="1737">
        <f t="shared" si="57"/>
        <v>-25</v>
      </c>
      <c r="O88" s="3589">
        <f t="shared" ref="O88" si="59">SUM(P39/P35)*100-100</f>
        <v>-13.043478260869563</v>
      </c>
      <c r="P88" s="3639"/>
      <c r="Q88" s="49">
        <f t="shared" si="58"/>
        <v>-80</v>
      </c>
      <c r="R88" s="219"/>
      <c r="S88" s="20"/>
    </row>
    <row r="89" spans="1:19" ht="14.25" customHeight="1">
      <c r="A89" s="698" t="s">
        <v>845</v>
      </c>
      <c r="B89" s="62">
        <f t="shared" si="49"/>
        <v>-1.9441611422743534</v>
      </c>
      <c r="C89" s="1851"/>
      <c r="D89" s="1964">
        <f t="shared" si="52"/>
        <v>-3.5838150289017392</v>
      </c>
      <c r="E89" s="3816">
        <f t="shared" si="53"/>
        <v>-4.5350172215843827</v>
      </c>
      <c r="F89" s="3817"/>
      <c r="G89" s="3819">
        <f t="shared" si="22"/>
        <v>-1.6412661195779492</v>
      </c>
      <c r="H89" s="3820"/>
      <c r="I89" s="1964">
        <f t="shared" si="54"/>
        <v>-14.285714285714292</v>
      </c>
      <c r="J89" s="3819">
        <f t="shared" si="55"/>
        <v>0</v>
      </c>
      <c r="K89" s="3821"/>
      <c r="L89" s="3819">
        <f t="shared" si="56"/>
        <v>-40</v>
      </c>
      <c r="M89" s="3822"/>
      <c r="N89" s="1964">
        <f t="shared" si="57"/>
        <v>-25</v>
      </c>
      <c r="O89" s="3819">
        <f>SUM(P40/P36)*100-100</f>
        <v>-25</v>
      </c>
      <c r="P89" s="3823"/>
      <c r="Q89" s="46">
        <f t="shared" si="58"/>
        <v>-25</v>
      </c>
      <c r="R89" s="219"/>
      <c r="S89" s="20"/>
    </row>
    <row r="90" spans="1:19" ht="14.25" customHeight="1">
      <c r="A90" s="699" t="s">
        <v>894</v>
      </c>
      <c r="B90" s="61">
        <f t="shared" si="49"/>
        <v>-1.5797992877953959</v>
      </c>
      <c r="C90" s="1846"/>
      <c r="D90" s="60">
        <f>SUM(D41/D37)*100-100</f>
        <v>-3.3765213977228115</v>
      </c>
      <c r="E90" s="3728">
        <f t="shared" si="53"/>
        <v>-3.4767236299351794</v>
      </c>
      <c r="F90" s="3739"/>
      <c r="G90" s="3589">
        <f t="shared" si="22"/>
        <v>-3.1764705882352899</v>
      </c>
      <c r="H90" s="3818"/>
      <c r="I90" s="60">
        <f t="shared" si="54"/>
        <v>-33.333333333333343</v>
      </c>
      <c r="J90" s="3589">
        <f t="shared" si="55"/>
        <v>-21.875</v>
      </c>
      <c r="K90" s="3592"/>
      <c r="L90" s="3589">
        <f t="shared" si="56"/>
        <v>-70</v>
      </c>
      <c r="M90" s="3637"/>
      <c r="N90" s="60">
        <f t="shared" si="57"/>
        <v>-15.662650602409627</v>
      </c>
      <c r="O90" s="3589">
        <f t="shared" ref="O90" si="60">SUM(P41/P37)*100-100</f>
        <v>-28.378378378378372</v>
      </c>
      <c r="P90" s="3587"/>
      <c r="Q90" s="49">
        <f t="shared" si="58"/>
        <v>88.888888888888886</v>
      </c>
      <c r="R90" s="219"/>
      <c r="S90" s="20"/>
    </row>
    <row r="91" spans="1:19" ht="14.25" customHeight="1">
      <c r="A91" s="699" t="s">
        <v>900</v>
      </c>
      <c r="B91" s="61">
        <f t="shared" si="49"/>
        <v>-1.3018134715025838</v>
      </c>
      <c r="C91" s="1846"/>
      <c r="D91" s="60">
        <f>SUM(D42/D38)*100-100</f>
        <v>-3.6163522012578682</v>
      </c>
      <c r="E91" s="3728">
        <f t="shared" si="53"/>
        <v>-3.7322274881516648</v>
      </c>
      <c r="F91" s="3736"/>
      <c r="G91" s="3589">
        <f t="shared" si="22"/>
        <v>-3.3878504672897236</v>
      </c>
      <c r="H91" s="3818"/>
      <c r="I91" s="60">
        <f t="shared" si="54"/>
        <v>-16.666666666666657</v>
      </c>
      <c r="J91" s="3589">
        <f t="shared" si="55"/>
        <v>0</v>
      </c>
      <c r="K91" s="3592"/>
      <c r="L91" s="3589">
        <f t="shared" si="56"/>
        <v>-50</v>
      </c>
      <c r="M91" s="3637"/>
      <c r="N91" s="60">
        <f t="shared" si="57"/>
        <v>-10</v>
      </c>
      <c r="O91" s="3589">
        <f t="shared" ref="O91:O92" si="61">SUM(P42/P38)*100-100</f>
        <v>0</v>
      </c>
      <c r="P91" s="3587"/>
      <c r="Q91" s="49">
        <f t="shared" si="58"/>
        <v>-100</v>
      </c>
      <c r="R91" s="219"/>
      <c r="S91" s="20"/>
    </row>
    <row r="92" spans="1:19" ht="14.25" customHeight="1">
      <c r="A92" s="699" t="s">
        <v>888</v>
      </c>
      <c r="B92" s="61">
        <f t="shared" si="49"/>
        <v>-1.5650261915540256</v>
      </c>
      <c r="C92" s="1846"/>
      <c r="D92" s="60">
        <f>SUM(D43/D39)*100-100</f>
        <v>-3.7899723647848447</v>
      </c>
      <c r="E92" s="3728">
        <f>SUM(F43/F39)*100-100</f>
        <v>-4.047619047619051</v>
      </c>
      <c r="F92" s="3739"/>
      <c r="G92" s="3589">
        <f t="shared" si="22"/>
        <v>-3.2825322391559268</v>
      </c>
      <c r="H92" s="3818"/>
      <c r="I92" s="60">
        <f t="shared" si="54"/>
        <v>-6.6666666666666714</v>
      </c>
      <c r="J92" s="3589">
        <f>SUM(K43/K39)*100-100</f>
        <v>-8.3333333333333428</v>
      </c>
      <c r="K92" s="3592"/>
      <c r="L92" s="3589">
        <f t="shared" si="56"/>
        <v>0</v>
      </c>
      <c r="M92" s="3637"/>
      <c r="N92" s="60">
        <f t="shared" si="57"/>
        <v>23.80952380952381</v>
      </c>
      <c r="O92" s="3589">
        <f t="shared" si="61"/>
        <v>20</v>
      </c>
      <c r="P92" s="3587"/>
      <c r="Q92" s="49">
        <f t="shared" si="58"/>
        <v>100</v>
      </c>
      <c r="R92" s="219"/>
      <c r="S92" s="20"/>
    </row>
    <row r="93" spans="1:19" ht="14.25" customHeight="1">
      <c r="A93" s="698" t="s">
        <v>901</v>
      </c>
      <c r="B93" s="62">
        <f t="shared" si="49"/>
        <v>-2.0737177403627385</v>
      </c>
      <c r="C93" s="1851"/>
      <c r="D93" s="1964">
        <f>SUM(D44/D40)*100-100</f>
        <v>-3.7170263788968754</v>
      </c>
      <c r="E93" s="3816">
        <f>SUM(F44/F40)*100-100</f>
        <v>-4.4497895369813705</v>
      </c>
      <c r="F93" s="3817"/>
      <c r="G93" s="3819">
        <f t="shared" si="22"/>
        <v>-2.264600715137064</v>
      </c>
      <c r="H93" s="3820"/>
      <c r="I93" s="1964">
        <f t="shared" si="54"/>
        <v>0</v>
      </c>
      <c r="J93" s="3819">
        <f>SUM(K44/K40)*100-100</f>
        <v>-22.222222222222214</v>
      </c>
      <c r="K93" s="3821"/>
      <c r="L93" s="3819">
        <f t="shared" si="56"/>
        <v>66.666666666666686</v>
      </c>
      <c r="M93" s="3822"/>
      <c r="N93" s="1964">
        <f t="shared" si="57"/>
        <v>27.777777777777771</v>
      </c>
      <c r="O93" s="3819">
        <f>SUM(P44/P40)*100-100</f>
        <v>16.666666666666671</v>
      </c>
      <c r="P93" s="3823"/>
      <c r="Q93" s="46">
        <f t="shared" si="58"/>
        <v>50</v>
      </c>
      <c r="R93" s="219"/>
      <c r="S93" s="20"/>
    </row>
    <row r="94" spans="1:19" ht="14.25" customHeight="1" thickBot="1">
      <c r="A94" s="3432" t="s">
        <v>939</v>
      </c>
      <c r="B94" s="3417">
        <f>SUM(B45/B41)*100-100</f>
        <v>-1.6314716137096212</v>
      </c>
      <c r="C94" s="3458"/>
      <c r="D94" s="3443">
        <f>SUM(D45/D41)*100-100</f>
        <v>-3.5351483136936253</v>
      </c>
      <c r="E94" s="3720">
        <f>SUM(F45/F41)*100-100</f>
        <v>-4.7008547008547055</v>
      </c>
      <c r="F94" s="3814"/>
      <c r="G94" s="3595">
        <f t="shared" si="22"/>
        <v>-1.2150668286755888</v>
      </c>
      <c r="H94" s="3815"/>
      <c r="I94" s="3443">
        <f>SUM(I45/I41)*100-100</f>
        <v>3.5714285714285836</v>
      </c>
      <c r="J94" s="3595">
        <f>SUM(K45/K41)*100-100</f>
        <v>-12</v>
      </c>
      <c r="K94" s="3599"/>
      <c r="L94" s="3595">
        <f>SUM(L45/L41)*100-100</f>
        <v>133.33333333333334</v>
      </c>
      <c r="M94" s="3675"/>
      <c r="N94" s="3443">
        <f t="shared" si="57"/>
        <v>-24.285714285714292</v>
      </c>
      <c r="O94" s="3595">
        <f>SUM(P45/P41)*100-100</f>
        <v>-7.5471698113207566</v>
      </c>
      <c r="P94" s="3598"/>
      <c r="Q94" s="1865">
        <f t="shared" si="58"/>
        <v>-76.470588235294116</v>
      </c>
      <c r="R94" s="219"/>
      <c r="S94" s="20"/>
    </row>
    <row r="96" spans="1:19">
      <c r="Q96" s="23"/>
    </row>
  </sheetData>
  <mergeCells count="237">
    <mergeCell ref="J89:K89"/>
    <mergeCell ref="L89:M89"/>
    <mergeCell ref="O56:P56"/>
    <mergeCell ref="O55:P55"/>
    <mergeCell ref="O58:P58"/>
    <mergeCell ref="J57:K57"/>
    <mergeCell ref="L56:M56"/>
    <mergeCell ref="J60:K60"/>
    <mergeCell ref="E91:F91"/>
    <mergeCell ref="G91:H91"/>
    <mergeCell ref="J91:K91"/>
    <mergeCell ref="L91:M91"/>
    <mergeCell ref="O91:P91"/>
    <mergeCell ref="O89:P89"/>
    <mergeCell ref="E88:F88"/>
    <mergeCell ref="G88:H88"/>
    <mergeCell ref="J88:K88"/>
    <mergeCell ref="L88:M88"/>
    <mergeCell ref="O88:P88"/>
    <mergeCell ref="E90:F90"/>
    <mergeCell ref="G90:H90"/>
    <mergeCell ref="J90:K90"/>
    <mergeCell ref="L90:M90"/>
    <mergeCell ref="O90:P90"/>
    <mergeCell ref="E89:F89"/>
    <mergeCell ref="G89:H89"/>
    <mergeCell ref="IG48:IV48"/>
    <mergeCell ref="DY48:EN48"/>
    <mergeCell ref="EO48:FD48"/>
    <mergeCell ref="FE48:FT48"/>
    <mergeCell ref="FU48:GJ48"/>
    <mergeCell ref="GK48:GZ48"/>
    <mergeCell ref="HA48:HP48"/>
    <mergeCell ref="CS48:DH48"/>
    <mergeCell ref="DI48:DX48"/>
    <mergeCell ref="HQ48:IF48"/>
    <mergeCell ref="CC48:CR48"/>
    <mergeCell ref="BM48:CB48"/>
    <mergeCell ref="N52:Q52"/>
    <mergeCell ref="O75:P75"/>
    <mergeCell ref="O57:P57"/>
    <mergeCell ref="L69:M69"/>
    <mergeCell ref="L65:M65"/>
    <mergeCell ref="J69:K69"/>
    <mergeCell ref="D49:Q50"/>
    <mergeCell ref="E68:F68"/>
    <mergeCell ref="E55:F55"/>
    <mergeCell ref="G65:H65"/>
    <mergeCell ref="E66:F66"/>
    <mergeCell ref="E63:F63"/>
    <mergeCell ref="E58:F58"/>
    <mergeCell ref="O60:P60"/>
    <mergeCell ref="O67:P67"/>
    <mergeCell ref="J66:K66"/>
    <mergeCell ref="G63:H63"/>
    <mergeCell ref="L67:M67"/>
    <mergeCell ref="L60:M60"/>
    <mergeCell ref="O64:P64"/>
    <mergeCell ref="L59:M59"/>
    <mergeCell ref="O66:P66"/>
    <mergeCell ref="J63:K63"/>
    <mergeCell ref="E64:F64"/>
    <mergeCell ref="G64:H64"/>
    <mergeCell ref="J61:K61"/>
    <mergeCell ref="G62:H62"/>
    <mergeCell ref="G60:H60"/>
    <mergeCell ref="G61:H61"/>
    <mergeCell ref="J67:K67"/>
    <mergeCell ref="J58:K58"/>
    <mergeCell ref="J65:K65"/>
    <mergeCell ref="J62:K62"/>
    <mergeCell ref="G59:H59"/>
    <mergeCell ref="E53:F53"/>
    <mergeCell ref="G53:H53"/>
    <mergeCell ref="E54:F54"/>
    <mergeCell ref="AG48:AV48"/>
    <mergeCell ref="AW48:BL48"/>
    <mergeCell ref="E56:F56"/>
    <mergeCell ref="G56:H56"/>
    <mergeCell ref="G58:H58"/>
    <mergeCell ref="E79:F79"/>
    <mergeCell ref="E72:F72"/>
    <mergeCell ref="G72:H72"/>
    <mergeCell ref="J75:K75"/>
    <mergeCell ref="G79:H79"/>
    <mergeCell ref="J72:K72"/>
    <mergeCell ref="J77:K77"/>
    <mergeCell ref="E75:F75"/>
    <mergeCell ref="G75:H75"/>
    <mergeCell ref="J79:K79"/>
    <mergeCell ref="E76:F76"/>
    <mergeCell ref="G76:H76"/>
    <mergeCell ref="E78:F78"/>
    <mergeCell ref="G78:H78"/>
    <mergeCell ref="J78:K78"/>
    <mergeCell ref="E74:F74"/>
    <mergeCell ref="G67:H67"/>
    <mergeCell ref="O79:P79"/>
    <mergeCell ref="O62:P62"/>
    <mergeCell ref="L62:M62"/>
    <mergeCell ref="O73:P73"/>
    <mergeCell ref="L63:M63"/>
    <mergeCell ref="L58:M58"/>
    <mergeCell ref="L79:M79"/>
    <mergeCell ref="O69:P69"/>
    <mergeCell ref="L71:M71"/>
    <mergeCell ref="L68:M68"/>
    <mergeCell ref="O68:P68"/>
    <mergeCell ref="O71:P71"/>
    <mergeCell ref="O72:P72"/>
    <mergeCell ref="L74:M74"/>
    <mergeCell ref="O74:P74"/>
    <mergeCell ref="O70:P70"/>
    <mergeCell ref="D2:Q2"/>
    <mergeCell ref="D51:Q51"/>
    <mergeCell ref="A47:P47"/>
    <mergeCell ref="G54:H54"/>
    <mergeCell ref="L54:M54"/>
    <mergeCell ref="G55:H55"/>
    <mergeCell ref="E61:F61"/>
    <mergeCell ref="A3:B3"/>
    <mergeCell ref="A48:P48"/>
    <mergeCell ref="E57:F57"/>
    <mergeCell ref="O53:P53"/>
    <mergeCell ref="L53:M53"/>
    <mergeCell ref="G57:H57"/>
    <mergeCell ref="C3:G3"/>
    <mergeCell ref="H3:L3"/>
    <mergeCell ref="M3:Q3"/>
    <mergeCell ref="A52:C52"/>
    <mergeCell ref="J56:K56"/>
    <mergeCell ref="J59:K59"/>
    <mergeCell ref="I52:M52"/>
    <mergeCell ref="J53:K53"/>
    <mergeCell ref="L55:M55"/>
    <mergeCell ref="O54:P54"/>
    <mergeCell ref="L57:M57"/>
    <mergeCell ref="D52:H52"/>
    <mergeCell ref="O61:P61"/>
    <mergeCell ref="L61:M61"/>
    <mergeCell ref="E59:F59"/>
    <mergeCell ref="E60:F60"/>
    <mergeCell ref="J54:K54"/>
    <mergeCell ref="J55:K55"/>
    <mergeCell ref="E70:F70"/>
    <mergeCell ref="G70:H70"/>
    <mergeCell ref="L64:M64"/>
    <mergeCell ref="J70:K70"/>
    <mergeCell ref="O65:P65"/>
    <mergeCell ref="O63:P63"/>
    <mergeCell ref="G68:H68"/>
    <mergeCell ref="L66:M66"/>
    <mergeCell ref="O59:P59"/>
    <mergeCell ref="E62:F62"/>
    <mergeCell ref="E67:F67"/>
    <mergeCell ref="E65:F65"/>
    <mergeCell ref="J64:K64"/>
    <mergeCell ref="E69:F69"/>
    <mergeCell ref="G69:H69"/>
    <mergeCell ref="J68:K68"/>
    <mergeCell ref="G66:H66"/>
    <mergeCell ref="E71:F71"/>
    <mergeCell ref="L72:M72"/>
    <mergeCell ref="L70:M70"/>
    <mergeCell ref="E73:F73"/>
    <mergeCell ref="L78:M78"/>
    <mergeCell ref="O78:P78"/>
    <mergeCell ref="G73:H73"/>
    <mergeCell ref="J73:K73"/>
    <mergeCell ref="L73:M73"/>
    <mergeCell ref="L75:M75"/>
    <mergeCell ref="L77:M77"/>
    <mergeCell ref="E77:F77"/>
    <mergeCell ref="G77:H77"/>
    <mergeCell ref="O77:P77"/>
    <mergeCell ref="O76:P76"/>
    <mergeCell ref="J76:K76"/>
    <mergeCell ref="L76:M76"/>
    <mergeCell ref="G74:H74"/>
    <mergeCell ref="J74:K74"/>
    <mergeCell ref="G71:H71"/>
    <mergeCell ref="J71:K71"/>
    <mergeCell ref="E80:F80"/>
    <mergeCell ref="G80:H80"/>
    <mergeCell ref="J80:K80"/>
    <mergeCell ref="L80:M80"/>
    <mergeCell ref="O80:P80"/>
    <mergeCell ref="E81:F81"/>
    <mergeCell ref="G81:H81"/>
    <mergeCell ref="J81:K81"/>
    <mergeCell ref="L81:M81"/>
    <mergeCell ref="O81:P81"/>
    <mergeCell ref="E84:F84"/>
    <mergeCell ref="G84:H84"/>
    <mergeCell ref="J84:K84"/>
    <mergeCell ref="L84:M84"/>
    <mergeCell ref="O84:P84"/>
    <mergeCell ref="E82:F82"/>
    <mergeCell ref="G82:H82"/>
    <mergeCell ref="J82:K82"/>
    <mergeCell ref="L82:M82"/>
    <mergeCell ref="O82:P82"/>
    <mergeCell ref="E83:F83"/>
    <mergeCell ref="G83:H83"/>
    <mergeCell ref="J83:K83"/>
    <mergeCell ref="L83:M83"/>
    <mergeCell ref="O83:P83"/>
    <mergeCell ref="O85:P85"/>
    <mergeCell ref="L85:M85"/>
    <mergeCell ref="J85:K85"/>
    <mergeCell ref="G85:H85"/>
    <mergeCell ref="E85:F85"/>
    <mergeCell ref="E87:F87"/>
    <mergeCell ref="G87:H87"/>
    <mergeCell ref="J87:K87"/>
    <mergeCell ref="L87:M87"/>
    <mergeCell ref="O87:P87"/>
    <mergeCell ref="E86:F86"/>
    <mergeCell ref="G86:H86"/>
    <mergeCell ref="J86:K86"/>
    <mergeCell ref="L86:M86"/>
    <mergeCell ref="O86:P86"/>
    <mergeCell ref="E94:F94"/>
    <mergeCell ref="G94:H94"/>
    <mergeCell ref="J94:K94"/>
    <mergeCell ref="L94:M94"/>
    <mergeCell ref="O94:P94"/>
    <mergeCell ref="E92:F92"/>
    <mergeCell ref="E93:F93"/>
    <mergeCell ref="G92:H92"/>
    <mergeCell ref="G93:H93"/>
    <mergeCell ref="J92:K92"/>
    <mergeCell ref="J93:K93"/>
    <mergeCell ref="L92:M92"/>
    <mergeCell ref="L93:M93"/>
    <mergeCell ref="O92:P92"/>
    <mergeCell ref="O93:P93"/>
  </mergeCells>
  <phoneticPr fontId="0" type="noConversion"/>
  <pageMargins left="0.59055118110236227" right="0.39370078740157483" top="0.9055118110236221" bottom="0.51181102362204722" header="0.51181102362204722" footer="0.51181102362204722"/>
  <pageSetup paperSize="9"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98"/>
  <sheetViews>
    <sheetView topLeftCell="A79" workbookViewId="0">
      <selection activeCell="E114" sqref="E114"/>
    </sheetView>
  </sheetViews>
  <sheetFormatPr defaultColWidth="8.85546875" defaultRowHeight="12.75"/>
  <cols>
    <col min="1" max="1" width="7" style="3" customWidth="1"/>
    <col min="2" max="2" width="6.7109375" style="3" customWidth="1"/>
    <col min="3" max="3" width="5.42578125" style="3" customWidth="1"/>
    <col min="4" max="4" width="6" style="3" customWidth="1"/>
    <col min="5" max="5" width="5.42578125" style="3" customWidth="1"/>
    <col min="6" max="6" width="5.28515625" style="3" customWidth="1"/>
    <col min="7" max="7" width="6.42578125" style="3" customWidth="1"/>
    <col min="8" max="9" width="5.85546875" style="3" customWidth="1"/>
    <col min="10" max="10" width="5.42578125" style="3" customWidth="1"/>
    <col min="11" max="11" width="5.42578125" customWidth="1"/>
    <col min="12" max="12" width="6.42578125" customWidth="1"/>
    <col min="13" max="13" width="6" customWidth="1"/>
    <col min="14" max="14" width="5.85546875" customWidth="1"/>
    <col min="15" max="15" width="5.42578125" customWidth="1"/>
    <col min="16" max="16" width="5.28515625" customWidth="1"/>
    <col min="17" max="17" width="6.85546875" style="3" customWidth="1"/>
    <col min="18" max="18" width="5.7109375" customWidth="1"/>
    <col min="19" max="19" width="11.7109375" customWidth="1"/>
    <col min="20" max="20" width="13.7109375" customWidth="1"/>
    <col min="21" max="21" width="14.28515625" customWidth="1"/>
  </cols>
  <sheetData>
    <row r="1" spans="1:24" ht="17.45" customHeight="1">
      <c r="A1" s="14" t="s">
        <v>36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4" ht="12.75" customHeight="1" thickBot="1">
      <c r="A2" s="464"/>
      <c r="B2" s="21"/>
      <c r="D2" s="3759" t="s">
        <v>734</v>
      </c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7"/>
      <c r="R2" s="20"/>
      <c r="S2" s="20"/>
    </row>
    <row r="3" spans="1:24" ht="24.75" customHeight="1" thickBot="1">
      <c r="A3" s="3860" t="s">
        <v>219</v>
      </c>
      <c r="B3" s="3861"/>
      <c r="C3" s="199" t="s">
        <v>197</v>
      </c>
      <c r="D3" s="200"/>
      <c r="E3" s="201"/>
      <c r="F3" s="202"/>
      <c r="G3" s="198"/>
      <c r="H3" s="203"/>
      <c r="I3" s="200" t="s">
        <v>198</v>
      </c>
      <c r="J3" s="201"/>
      <c r="K3" s="204"/>
      <c r="L3" s="198"/>
      <c r="M3" s="2794" t="s">
        <v>199</v>
      </c>
      <c r="N3" s="2795"/>
      <c r="O3" s="2795"/>
      <c r="P3" s="204"/>
      <c r="Q3" s="206"/>
      <c r="R3" s="20"/>
      <c r="S3" s="20"/>
    </row>
    <row r="4" spans="1:24" ht="35.450000000000003" customHeight="1">
      <c r="A4" s="247" t="s">
        <v>107</v>
      </c>
      <c r="B4" s="484" t="s">
        <v>502</v>
      </c>
      <c r="C4" s="230" t="s">
        <v>502</v>
      </c>
      <c r="D4" s="2788" t="s">
        <v>225</v>
      </c>
      <c r="E4" s="2788" t="s">
        <v>226</v>
      </c>
      <c r="F4" s="2789" t="s">
        <v>202</v>
      </c>
      <c r="G4" s="477" t="s">
        <v>110</v>
      </c>
      <c r="H4" s="838" t="s">
        <v>502</v>
      </c>
      <c r="I4" s="2788" t="s">
        <v>227</v>
      </c>
      <c r="J4" s="2788" t="s">
        <v>226</v>
      </c>
      <c r="K4" s="2789" t="s">
        <v>202</v>
      </c>
      <c r="L4" s="210" t="s">
        <v>110</v>
      </c>
      <c r="M4" s="208" t="s">
        <v>502</v>
      </c>
      <c r="N4" s="2787" t="s">
        <v>227</v>
      </c>
      <c r="O4" s="2788" t="s">
        <v>226</v>
      </c>
      <c r="P4" s="2789" t="s">
        <v>202</v>
      </c>
      <c r="Q4" s="210" t="s">
        <v>110</v>
      </c>
      <c r="R4" s="151"/>
      <c r="S4" s="27"/>
    </row>
    <row r="5" spans="1:24" ht="12.2" customHeight="1">
      <c r="A5" s="28" t="s">
        <v>127</v>
      </c>
      <c r="B5" s="29">
        <v>16831</v>
      </c>
      <c r="C5" s="127">
        <v>15551</v>
      </c>
      <c r="D5" s="30">
        <v>1456</v>
      </c>
      <c r="E5" s="2782">
        <v>9.3627419458555732</v>
      </c>
      <c r="F5" s="2792">
        <v>659</v>
      </c>
      <c r="G5" s="2793">
        <v>797</v>
      </c>
      <c r="H5" s="2792">
        <v>352</v>
      </c>
      <c r="I5" s="30">
        <v>18</v>
      </c>
      <c r="J5" s="2782">
        <v>5.1136363636363642</v>
      </c>
      <c r="K5" s="2792">
        <v>11</v>
      </c>
      <c r="L5" s="129">
        <v>7</v>
      </c>
      <c r="M5" s="127">
        <v>487</v>
      </c>
      <c r="N5" s="153">
        <v>23</v>
      </c>
      <c r="O5" s="2780">
        <v>4.7227926078028748</v>
      </c>
      <c r="P5" s="31">
        <v>11</v>
      </c>
      <c r="Q5" s="2793">
        <v>12</v>
      </c>
      <c r="R5" s="50"/>
      <c r="S5" s="50"/>
    </row>
    <row r="6" spans="1:24" ht="12.2" customHeight="1">
      <c r="A6" s="28" t="s">
        <v>128</v>
      </c>
      <c r="B6" s="29">
        <v>16971</v>
      </c>
      <c r="C6" s="127">
        <v>15673</v>
      </c>
      <c r="D6" s="30">
        <v>1462</v>
      </c>
      <c r="E6" s="2782">
        <v>9.3281439418107563</v>
      </c>
      <c r="F6" s="2792">
        <v>664</v>
      </c>
      <c r="G6" s="2793">
        <v>798</v>
      </c>
      <c r="H6" s="2792">
        <v>296</v>
      </c>
      <c r="I6" s="30">
        <v>19</v>
      </c>
      <c r="J6" s="2782">
        <v>6.4189189189189184</v>
      </c>
      <c r="K6" s="2792">
        <v>12</v>
      </c>
      <c r="L6" s="129">
        <v>7</v>
      </c>
      <c r="M6" s="127">
        <v>153</v>
      </c>
      <c r="N6" s="153">
        <v>17</v>
      </c>
      <c r="O6" s="2780">
        <v>11.111111111111111</v>
      </c>
      <c r="P6" s="31">
        <v>10</v>
      </c>
      <c r="Q6" s="2793">
        <v>7</v>
      </c>
      <c r="R6" s="50"/>
      <c r="S6" s="50"/>
    </row>
    <row r="7" spans="1:24" ht="12.2" customHeight="1">
      <c r="A7" s="28" t="s">
        <v>129</v>
      </c>
      <c r="B7" s="29">
        <v>17023</v>
      </c>
      <c r="C7" s="127">
        <v>15729</v>
      </c>
      <c r="D7" s="30">
        <v>1475</v>
      </c>
      <c r="E7" s="2782">
        <v>9.3775828088244637</v>
      </c>
      <c r="F7" s="2792">
        <v>670</v>
      </c>
      <c r="G7" s="2793">
        <v>805</v>
      </c>
      <c r="H7" s="2792">
        <v>201</v>
      </c>
      <c r="I7" s="30">
        <v>20</v>
      </c>
      <c r="J7" s="2782">
        <v>9.9502487562189064</v>
      </c>
      <c r="K7" s="2792">
        <v>18</v>
      </c>
      <c r="L7" s="129">
        <v>2</v>
      </c>
      <c r="M7" s="127">
        <v>151</v>
      </c>
      <c r="N7" s="153">
        <v>16</v>
      </c>
      <c r="O7" s="2780">
        <v>10.596026490066226</v>
      </c>
      <c r="P7" s="31">
        <v>13</v>
      </c>
      <c r="Q7" s="2793">
        <v>3</v>
      </c>
      <c r="R7" s="50"/>
      <c r="S7" s="50"/>
    </row>
    <row r="8" spans="1:24" ht="12.2" customHeight="1">
      <c r="A8" s="38" t="s">
        <v>130</v>
      </c>
      <c r="B8" s="39">
        <v>17075</v>
      </c>
      <c r="C8" s="134">
        <v>15759</v>
      </c>
      <c r="D8" s="2684">
        <v>1473</v>
      </c>
      <c r="E8" s="2685">
        <v>9.3470397867885033</v>
      </c>
      <c r="F8" s="2686">
        <v>665</v>
      </c>
      <c r="G8" s="2687">
        <v>808</v>
      </c>
      <c r="H8" s="2686">
        <v>257</v>
      </c>
      <c r="I8" s="2684">
        <v>12</v>
      </c>
      <c r="J8" s="2685">
        <v>4.6692607003891053</v>
      </c>
      <c r="K8" s="2686">
        <v>6</v>
      </c>
      <c r="L8" s="136">
        <v>6</v>
      </c>
      <c r="M8" s="134">
        <v>205</v>
      </c>
      <c r="N8" s="160">
        <v>15</v>
      </c>
      <c r="O8" s="2796">
        <v>7.3170731707317067</v>
      </c>
      <c r="P8" s="41">
        <v>7</v>
      </c>
      <c r="Q8" s="2687">
        <v>8</v>
      </c>
      <c r="R8" s="50"/>
      <c r="S8" s="50"/>
    </row>
    <row r="9" spans="1:24" ht="12.2" customHeight="1">
      <c r="A9" s="28" t="s">
        <v>131</v>
      </c>
      <c r="B9" s="29">
        <v>16988</v>
      </c>
      <c r="C9" s="127">
        <v>15701</v>
      </c>
      <c r="D9" s="30">
        <v>1476</v>
      </c>
      <c r="E9" s="2782">
        <f>SUM(D9/C9)*100</f>
        <v>9.400675116234634</v>
      </c>
      <c r="F9" s="2792">
        <v>665</v>
      </c>
      <c r="G9" s="2793">
        <v>811</v>
      </c>
      <c r="H9" s="2792">
        <v>354</v>
      </c>
      <c r="I9" s="30">
        <v>20</v>
      </c>
      <c r="J9" s="2782">
        <f>SUM(I9/H9)*100</f>
        <v>5.6497175141242941</v>
      </c>
      <c r="K9" s="2792">
        <v>6</v>
      </c>
      <c r="L9" s="129">
        <v>14</v>
      </c>
      <c r="M9" s="127">
        <v>438</v>
      </c>
      <c r="N9" s="153">
        <v>28</v>
      </c>
      <c r="O9" s="2780">
        <f>SUM(N9/M9)*100</f>
        <v>6.3926940639269407</v>
      </c>
      <c r="P9" s="31">
        <v>7</v>
      </c>
      <c r="Q9" s="2793">
        <v>7</v>
      </c>
      <c r="R9" s="50"/>
      <c r="S9" s="50"/>
    </row>
    <row r="10" spans="1:24" ht="12.2" customHeight="1">
      <c r="A10" s="28" t="s">
        <v>132</v>
      </c>
      <c r="B10" s="29">
        <v>17143</v>
      </c>
      <c r="C10" s="127">
        <v>15840</v>
      </c>
      <c r="D10" s="30">
        <v>1487</v>
      </c>
      <c r="E10" s="2782">
        <f>SUM(D10/C10)*100</f>
        <v>9.387626262626263</v>
      </c>
      <c r="F10" s="2792">
        <v>664</v>
      </c>
      <c r="G10" s="2793">
        <v>823</v>
      </c>
      <c r="H10" s="2792">
        <v>292</v>
      </c>
      <c r="I10" s="30">
        <v>18</v>
      </c>
      <c r="J10" s="2782">
        <f>SUM(I10/H10)*100</f>
        <v>6.1643835616438354</v>
      </c>
      <c r="K10" s="2792">
        <v>12</v>
      </c>
      <c r="L10" s="129">
        <v>6</v>
      </c>
      <c r="M10" s="127">
        <v>135</v>
      </c>
      <c r="N10" s="153">
        <v>16</v>
      </c>
      <c r="O10" s="2780">
        <f>SUM(N10/M10)*100</f>
        <v>11.851851851851853</v>
      </c>
      <c r="P10" s="31">
        <v>13</v>
      </c>
      <c r="Q10" s="2793">
        <v>3</v>
      </c>
      <c r="R10" s="50"/>
      <c r="S10" s="50"/>
    </row>
    <row r="11" spans="1:24" ht="12.2" customHeight="1">
      <c r="A11" s="28" t="s">
        <v>133</v>
      </c>
      <c r="B11" s="29">
        <v>17132</v>
      </c>
      <c r="C11" s="127">
        <v>15864</v>
      </c>
      <c r="D11" s="30">
        <v>1490</v>
      </c>
      <c r="E11" s="2782">
        <f>SUM(D11/C11)*100</f>
        <v>9.3923348461926377</v>
      </c>
      <c r="F11" s="2792">
        <v>667</v>
      </c>
      <c r="G11" s="2793">
        <v>823</v>
      </c>
      <c r="H11" s="2792">
        <v>196</v>
      </c>
      <c r="I11" s="30">
        <v>12</v>
      </c>
      <c r="J11" s="2782">
        <f>SUM(I11/H11)*100</f>
        <v>6.1224489795918364</v>
      </c>
      <c r="K11" s="2792">
        <v>9</v>
      </c>
      <c r="L11" s="129">
        <v>3</v>
      </c>
      <c r="M11" s="127">
        <v>170</v>
      </c>
      <c r="N11" s="153">
        <v>10</v>
      </c>
      <c r="O11" s="2780">
        <f>SUM(N11/M11)*100</f>
        <v>5.8823529411764701</v>
      </c>
      <c r="P11" s="31">
        <v>9</v>
      </c>
      <c r="Q11" s="2793">
        <v>1</v>
      </c>
      <c r="R11" s="50"/>
      <c r="S11" s="50"/>
    </row>
    <row r="12" spans="1:24" ht="12.2" customHeight="1">
      <c r="A12" s="38" t="s">
        <v>419</v>
      </c>
      <c r="B12" s="39">
        <v>17158</v>
      </c>
      <c r="C12" s="134">
        <v>15871</v>
      </c>
      <c r="D12" s="2684">
        <v>1493</v>
      </c>
      <c r="E12" s="2685">
        <f t="shared" ref="E12:E23" si="0">SUM(D12/C12)*100</f>
        <v>9.4070947010270309</v>
      </c>
      <c r="F12" s="2686">
        <v>674</v>
      </c>
      <c r="G12" s="2687">
        <f>D12-F12</f>
        <v>819</v>
      </c>
      <c r="H12" s="2686">
        <v>235</v>
      </c>
      <c r="I12" s="2684">
        <v>20</v>
      </c>
      <c r="J12" s="2685">
        <f t="shared" ref="J12:J30" si="1">SUM(I12/H12)*100</f>
        <v>8.5106382978723403</v>
      </c>
      <c r="K12" s="2686">
        <v>15</v>
      </c>
      <c r="L12" s="136">
        <f>I12-K12</f>
        <v>5</v>
      </c>
      <c r="M12" s="134">
        <v>207</v>
      </c>
      <c r="N12" s="160">
        <v>23</v>
      </c>
      <c r="O12" s="2796">
        <f t="shared" ref="O12:O30" si="2">SUM(N12/M12)*100</f>
        <v>11.111111111111111</v>
      </c>
      <c r="P12" s="41">
        <v>8</v>
      </c>
      <c r="Q12" s="2687">
        <f>N12-P12</f>
        <v>15</v>
      </c>
      <c r="R12" s="50"/>
      <c r="S12" s="50"/>
    </row>
    <row r="13" spans="1:24" ht="12.2" customHeight="1">
      <c r="A13" s="28" t="s">
        <v>439</v>
      </c>
      <c r="B13" s="29">
        <v>17069</v>
      </c>
      <c r="C13" s="2791">
        <v>15798</v>
      </c>
      <c r="D13" s="2689">
        <v>1490</v>
      </c>
      <c r="E13" s="2780">
        <f t="shared" si="0"/>
        <v>9.431573616913532</v>
      </c>
      <c r="F13" s="2690">
        <v>669</v>
      </c>
      <c r="G13" s="2793">
        <f>D13-F13</f>
        <v>821</v>
      </c>
      <c r="H13" s="2691">
        <v>367</v>
      </c>
      <c r="I13" s="159">
        <v>20</v>
      </c>
      <c r="J13" s="2692">
        <f t="shared" si="1"/>
        <v>5.4495912806539506</v>
      </c>
      <c r="K13" s="2690">
        <v>17</v>
      </c>
      <c r="L13" s="2793">
        <f>I13-K13</f>
        <v>3</v>
      </c>
      <c r="M13" s="2693">
        <v>455</v>
      </c>
      <c r="N13" s="2689">
        <v>34</v>
      </c>
      <c r="O13" s="2692">
        <f t="shared" si="2"/>
        <v>7.4725274725274726</v>
      </c>
      <c r="P13" s="2690">
        <v>22</v>
      </c>
      <c r="Q13" s="2793">
        <f>N13-P13</f>
        <v>12</v>
      </c>
      <c r="R13" s="50"/>
      <c r="S13" s="50"/>
    </row>
    <row r="14" spans="1:24" ht="12.2" customHeight="1">
      <c r="A14" s="28" t="s">
        <v>593</v>
      </c>
      <c r="B14" s="29">
        <v>17125</v>
      </c>
      <c r="C14" s="2791">
        <v>15858</v>
      </c>
      <c r="D14" s="153">
        <v>1486</v>
      </c>
      <c r="E14" s="2780">
        <f t="shared" si="0"/>
        <v>9.3706646487577245</v>
      </c>
      <c r="F14" s="31">
        <v>665</v>
      </c>
      <c r="G14" s="2793">
        <f>D14-F14</f>
        <v>821</v>
      </c>
      <c r="H14" s="2792">
        <v>262</v>
      </c>
      <c r="I14" s="159">
        <v>17</v>
      </c>
      <c r="J14" s="32">
        <f t="shared" si="1"/>
        <v>6.4885496183206106</v>
      </c>
      <c r="K14" s="31">
        <v>14</v>
      </c>
      <c r="L14" s="2793">
        <f>I14-K14</f>
        <v>3</v>
      </c>
      <c r="M14" s="127">
        <v>201</v>
      </c>
      <c r="N14" s="153">
        <v>20</v>
      </c>
      <c r="O14" s="32">
        <f t="shared" si="2"/>
        <v>9.9502487562189064</v>
      </c>
      <c r="P14" s="31">
        <v>16</v>
      </c>
      <c r="Q14" s="2793">
        <f>N14-P14</f>
        <v>4</v>
      </c>
      <c r="R14" s="50"/>
      <c r="S14" s="629"/>
      <c r="X14" s="20"/>
    </row>
    <row r="15" spans="1:24" ht="12.2" customHeight="1">
      <c r="A15" s="28" t="s">
        <v>440</v>
      </c>
      <c r="B15" s="29">
        <v>17121</v>
      </c>
      <c r="C15" s="2791">
        <v>15862</v>
      </c>
      <c r="D15" s="153">
        <v>1499</v>
      </c>
      <c r="E15" s="2780">
        <f t="shared" si="0"/>
        <v>9.4502584793846935</v>
      </c>
      <c r="F15" s="31">
        <v>672</v>
      </c>
      <c r="G15" s="2793">
        <v>827</v>
      </c>
      <c r="H15" s="2792">
        <v>172</v>
      </c>
      <c r="I15" s="159">
        <v>17</v>
      </c>
      <c r="J15" s="32">
        <f t="shared" si="1"/>
        <v>9.8837209302325579</v>
      </c>
      <c r="K15" s="31">
        <v>11</v>
      </c>
      <c r="L15" s="2793">
        <v>6</v>
      </c>
      <c r="M15" s="127">
        <v>172</v>
      </c>
      <c r="N15" s="153">
        <v>11</v>
      </c>
      <c r="O15" s="32">
        <f t="shared" si="2"/>
        <v>6.395348837209303</v>
      </c>
      <c r="P15" s="31">
        <v>7</v>
      </c>
      <c r="Q15" s="2793">
        <v>4</v>
      </c>
      <c r="R15" s="50"/>
      <c r="S15" s="629"/>
    </row>
    <row r="16" spans="1:24" ht="12.2" customHeight="1">
      <c r="A16" s="38" t="s">
        <v>496</v>
      </c>
      <c r="B16" s="39">
        <v>16936</v>
      </c>
      <c r="C16" s="2790">
        <v>15658</v>
      </c>
      <c r="D16" s="160">
        <v>1477</v>
      </c>
      <c r="E16" s="2796">
        <f t="shared" si="0"/>
        <v>9.4328777621663047</v>
      </c>
      <c r="F16" s="41">
        <v>660</v>
      </c>
      <c r="G16" s="2687">
        <v>817</v>
      </c>
      <c r="H16" s="2686">
        <v>188</v>
      </c>
      <c r="I16" s="2694">
        <v>16</v>
      </c>
      <c r="J16" s="42">
        <f t="shared" si="1"/>
        <v>8.5106382978723403</v>
      </c>
      <c r="K16" s="41">
        <v>14</v>
      </c>
      <c r="L16" s="2687">
        <v>2</v>
      </c>
      <c r="M16" s="134">
        <v>243</v>
      </c>
      <c r="N16" s="160">
        <v>25</v>
      </c>
      <c r="O16" s="42">
        <f t="shared" si="2"/>
        <v>10.2880658436214</v>
      </c>
      <c r="P16" s="41">
        <v>17</v>
      </c>
      <c r="Q16" s="2687">
        <v>8</v>
      </c>
      <c r="R16" s="50"/>
      <c r="S16" s="629"/>
    </row>
    <row r="17" spans="1:21" ht="12.2" customHeight="1">
      <c r="A17" s="28" t="s">
        <v>544</v>
      </c>
      <c r="B17" s="2695">
        <v>16624</v>
      </c>
      <c r="C17" s="2791">
        <v>15594</v>
      </c>
      <c r="D17" s="2696">
        <v>1469</v>
      </c>
      <c r="E17" s="2692">
        <f t="shared" si="0"/>
        <v>9.4202898550724647</v>
      </c>
      <c r="F17" s="2697">
        <v>660</v>
      </c>
      <c r="G17" s="2698">
        <f t="shared" ref="G17:G30" si="3">SUM(D17-F17)</f>
        <v>809</v>
      </c>
      <c r="H17" s="2785">
        <v>339</v>
      </c>
      <c r="I17" s="2696">
        <v>28</v>
      </c>
      <c r="J17" s="2699">
        <f t="shared" si="1"/>
        <v>8.2595870206489668</v>
      </c>
      <c r="K17" s="2690">
        <v>20</v>
      </c>
      <c r="L17" s="2698">
        <f t="shared" ref="L17:L30" si="4">SUM(I17-K17)</f>
        <v>8</v>
      </c>
      <c r="M17" s="431">
        <v>516</v>
      </c>
      <c r="N17" s="2696">
        <v>38</v>
      </c>
      <c r="O17" s="2692">
        <f t="shared" si="2"/>
        <v>7.3643410852713185</v>
      </c>
      <c r="P17" s="2697">
        <v>17</v>
      </c>
      <c r="Q17" s="2698">
        <f t="shared" ref="Q17:Q30" si="5">SUM(N17-P17)</f>
        <v>21</v>
      </c>
      <c r="R17" s="50"/>
      <c r="S17" s="629"/>
    </row>
    <row r="18" spans="1:21" ht="12.2" customHeight="1">
      <c r="A18" s="28" t="s">
        <v>501</v>
      </c>
      <c r="B18" s="29">
        <v>16673</v>
      </c>
      <c r="C18" s="2791">
        <v>15494</v>
      </c>
      <c r="D18" s="155">
        <v>1466</v>
      </c>
      <c r="E18" s="32">
        <f t="shared" si="0"/>
        <v>9.4617271201755511</v>
      </c>
      <c r="F18" s="2784">
        <v>657</v>
      </c>
      <c r="G18" s="129">
        <f t="shared" si="3"/>
        <v>809</v>
      </c>
      <c r="H18" s="2785">
        <v>263</v>
      </c>
      <c r="I18" s="155">
        <v>17</v>
      </c>
      <c r="J18" s="2779">
        <f t="shared" si="1"/>
        <v>6.4638783269961975</v>
      </c>
      <c r="K18" s="31">
        <v>14</v>
      </c>
      <c r="L18" s="129">
        <f t="shared" si="4"/>
        <v>3</v>
      </c>
      <c r="M18" s="431">
        <v>193</v>
      </c>
      <c r="N18" s="155">
        <v>22</v>
      </c>
      <c r="O18" s="32">
        <f t="shared" si="2"/>
        <v>11.398963730569948</v>
      </c>
      <c r="P18" s="2784">
        <v>18</v>
      </c>
      <c r="Q18" s="129">
        <f t="shared" si="5"/>
        <v>4</v>
      </c>
      <c r="R18" s="50"/>
      <c r="S18" s="629"/>
    </row>
    <row r="19" spans="1:21" ht="12.2" customHeight="1">
      <c r="A19" s="28" t="s">
        <v>516</v>
      </c>
      <c r="B19" s="29">
        <v>16687</v>
      </c>
      <c r="C19" s="2791">
        <v>15667</v>
      </c>
      <c r="D19" s="155">
        <v>1491</v>
      </c>
      <c r="E19" s="32">
        <f t="shared" si="0"/>
        <v>9.5168187910895519</v>
      </c>
      <c r="F19" s="2784">
        <v>663</v>
      </c>
      <c r="G19" s="129">
        <f t="shared" si="3"/>
        <v>828</v>
      </c>
      <c r="H19" s="2785">
        <v>171</v>
      </c>
      <c r="I19" s="153">
        <v>17</v>
      </c>
      <c r="J19" s="2779">
        <f t="shared" si="1"/>
        <v>9.9415204678362574</v>
      </c>
      <c r="K19" s="31">
        <v>13</v>
      </c>
      <c r="L19" s="129">
        <f t="shared" si="4"/>
        <v>4</v>
      </c>
      <c r="M19" s="431">
        <v>154</v>
      </c>
      <c r="N19" s="155">
        <v>12</v>
      </c>
      <c r="O19" s="32">
        <f t="shared" si="2"/>
        <v>7.7922077922077921</v>
      </c>
      <c r="P19" s="2784">
        <v>7</v>
      </c>
      <c r="Q19" s="129">
        <f t="shared" si="5"/>
        <v>5</v>
      </c>
      <c r="R19" s="50"/>
      <c r="S19" s="629"/>
    </row>
    <row r="20" spans="1:21" ht="12.2" customHeight="1">
      <c r="A20" s="38" t="s">
        <v>444</v>
      </c>
      <c r="B20" s="39">
        <v>16631</v>
      </c>
      <c r="C20" s="2790">
        <v>15600</v>
      </c>
      <c r="D20" s="638">
        <v>1486</v>
      </c>
      <c r="E20" s="42">
        <f t="shared" si="0"/>
        <v>9.5256410256410255</v>
      </c>
      <c r="F20" s="2786">
        <v>662</v>
      </c>
      <c r="G20" s="136">
        <f t="shared" si="3"/>
        <v>824</v>
      </c>
      <c r="H20" s="2800">
        <v>187</v>
      </c>
      <c r="I20" s="160">
        <v>17</v>
      </c>
      <c r="J20" s="2781">
        <f t="shared" si="1"/>
        <v>9.0909090909090917</v>
      </c>
      <c r="K20" s="41">
        <v>15</v>
      </c>
      <c r="L20" s="136">
        <f t="shared" si="4"/>
        <v>2</v>
      </c>
      <c r="M20" s="435">
        <v>244</v>
      </c>
      <c r="N20" s="638">
        <v>34</v>
      </c>
      <c r="O20" s="42">
        <f t="shared" si="2"/>
        <v>13.934426229508196</v>
      </c>
      <c r="P20" s="2786">
        <v>17</v>
      </c>
      <c r="Q20" s="136">
        <f t="shared" si="5"/>
        <v>17</v>
      </c>
      <c r="R20" s="50"/>
      <c r="S20" s="629"/>
    </row>
    <row r="21" spans="1:21" ht="12.2" customHeight="1">
      <c r="A21" s="28" t="s">
        <v>430</v>
      </c>
      <c r="B21" s="29">
        <v>16419</v>
      </c>
      <c r="C21" s="431">
        <v>15446</v>
      </c>
      <c r="D21" s="155">
        <v>1497</v>
      </c>
      <c r="E21" s="32">
        <f t="shared" si="0"/>
        <v>9.6918295998964137</v>
      </c>
      <c r="F21" s="2691">
        <v>664</v>
      </c>
      <c r="G21" s="2793">
        <f t="shared" si="3"/>
        <v>833</v>
      </c>
      <c r="H21" s="2785">
        <v>319</v>
      </c>
      <c r="I21" s="2689">
        <v>28</v>
      </c>
      <c r="J21" s="2779">
        <f t="shared" si="1"/>
        <v>8.7774294670846391</v>
      </c>
      <c r="K21" s="31">
        <v>25</v>
      </c>
      <c r="L21" s="2793">
        <f t="shared" si="4"/>
        <v>3</v>
      </c>
      <c r="M21" s="431">
        <v>527</v>
      </c>
      <c r="N21" s="155">
        <v>38</v>
      </c>
      <c r="O21" s="32">
        <f t="shared" si="2"/>
        <v>7.2106261859582546</v>
      </c>
      <c r="P21" s="2690">
        <v>23</v>
      </c>
      <c r="Q21" s="2793">
        <f t="shared" si="5"/>
        <v>15</v>
      </c>
      <c r="R21" s="50"/>
      <c r="S21" s="629"/>
    </row>
    <row r="22" spans="1:21" ht="12.2" customHeight="1">
      <c r="A22" s="51" t="s">
        <v>213</v>
      </c>
      <c r="B22" s="29">
        <v>16479</v>
      </c>
      <c r="C22" s="431">
        <v>15517</v>
      </c>
      <c r="D22" s="153">
        <v>1505</v>
      </c>
      <c r="E22" s="32">
        <f t="shared" si="0"/>
        <v>9.699039762840755</v>
      </c>
      <c r="F22" s="2792">
        <v>678</v>
      </c>
      <c r="G22" s="2793">
        <f t="shared" si="3"/>
        <v>827</v>
      </c>
      <c r="H22" s="2785">
        <v>226</v>
      </c>
      <c r="I22" s="153">
        <v>21</v>
      </c>
      <c r="J22" s="32">
        <f t="shared" si="1"/>
        <v>9.2920353982300892</v>
      </c>
      <c r="K22" s="2792">
        <v>20</v>
      </c>
      <c r="L22" s="129">
        <f t="shared" si="4"/>
        <v>1</v>
      </c>
      <c r="M22" s="124">
        <v>168</v>
      </c>
      <c r="N22" s="155">
        <v>15</v>
      </c>
      <c r="O22" s="2779">
        <f t="shared" si="2"/>
        <v>8.9285714285714288</v>
      </c>
      <c r="P22" s="31">
        <v>9</v>
      </c>
      <c r="Q22" s="129">
        <f t="shared" si="5"/>
        <v>6</v>
      </c>
      <c r="R22" s="50"/>
      <c r="S22" s="629"/>
    </row>
    <row r="23" spans="1:21" ht="12.2" customHeight="1">
      <c r="A23" s="51" t="s">
        <v>64</v>
      </c>
      <c r="B23" s="29">
        <v>16510</v>
      </c>
      <c r="C23" s="431">
        <v>15527</v>
      </c>
      <c r="D23" s="153">
        <v>1633</v>
      </c>
      <c r="E23" s="32">
        <f t="shared" si="0"/>
        <v>10.517163650415405</v>
      </c>
      <c r="F23" s="2792">
        <v>751</v>
      </c>
      <c r="G23" s="2793">
        <f t="shared" si="3"/>
        <v>882</v>
      </c>
      <c r="H23" s="2785">
        <v>178</v>
      </c>
      <c r="I23" s="153">
        <v>27</v>
      </c>
      <c r="J23" s="32">
        <f t="shared" si="1"/>
        <v>15.168539325842698</v>
      </c>
      <c r="K23" s="2792">
        <v>21</v>
      </c>
      <c r="L23" s="2793">
        <f t="shared" si="4"/>
        <v>6</v>
      </c>
      <c r="M23" s="124">
        <v>145</v>
      </c>
      <c r="N23" s="155">
        <v>14</v>
      </c>
      <c r="O23" s="2779">
        <f t="shared" si="2"/>
        <v>9.6551724137931032</v>
      </c>
      <c r="P23" s="31">
        <v>12</v>
      </c>
      <c r="Q23" s="2793">
        <f t="shared" si="5"/>
        <v>2</v>
      </c>
      <c r="R23" s="50"/>
      <c r="S23" s="629"/>
    </row>
    <row r="24" spans="1:21" ht="12.2" customHeight="1">
      <c r="A24" s="52" t="s">
        <v>569</v>
      </c>
      <c r="B24" s="39">
        <v>16482</v>
      </c>
      <c r="C24" s="435">
        <v>15487</v>
      </c>
      <c r="D24" s="160">
        <v>1628</v>
      </c>
      <c r="E24" s="42">
        <f t="shared" ref="E24:E30" si="6">SUM(D24/C24)*100</f>
        <v>10.512042358106799</v>
      </c>
      <c r="F24" s="2686">
        <v>743</v>
      </c>
      <c r="G24" s="2687">
        <f t="shared" si="3"/>
        <v>885</v>
      </c>
      <c r="H24" s="2800">
        <v>199</v>
      </c>
      <c r="I24" s="160">
        <v>12</v>
      </c>
      <c r="J24" s="42">
        <f t="shared" si="1"/>
        <v>6.0301507537688437</v>
      </c>
      <c r="K24" s="2686">
        <v>9</v>
      </c>
      <c r="L24" s="2687">
        <f t="shared" si="4"/>
        <v>3</v>
      </c>
      <c r="M24" s="131">
        <v>224</v>
      </c>
      <c r="N24" s="638">
        <v>29</v>
      </c>
      <c r="O24" s="2781">
        <f t="shared" si="2"/>
        <v>12.946428571428573</v>
      </c>
      <c r="P24" s="41">
        <v>14</v>
      </c>
      <c r="Q24" s="2687">
        <f t="shared" si="5"/>
        <v>15</v>
      </c>
      <c r="R24" s="50"/>
      <c r="S24" s="629"/>
    </row>
    <row r="25" spans="1:21" ht="12.2" customHeight="1">
      <c r="A25" s="2701" t="s">
        <v>623</v>
      </c>
      <c r="B25" s="2695">
        <v>16300</v>
      </c>
      <c r="C25" s="2702">
        <v>15360</v>
      </c>
      <c r="D25" s="2689">
        <v>1627</v>
      </c>
      <c r="E25" s="2699">
        <f t="shared" si="6"/>
        <v>10.592447916666666</v>
      </c>
      <c r="F25" s="2697">
        <v>752</v>
      </c>
      <c r="G25" s="2698">
        <f t="shared" si="3"/>
        <v>875</v>
      </c>
      <c r="H25" s="2703">
        <v>288</v>
      </c>
      <c r="I25" s="2689">
        <v>24</v>
      </c>
      <c r="J25" s="2692">
        <f t="shared" si="1"/>
        <v>8.3333333333333321</v>
      </c>
      <c r="K25" s="2703">
        <v>22</v>
      </c>
      <c r="L25" s="2698">
        <f t="shared" si="4"/>
        <v>2</v>
      </c>
      <c r="M25" s="2702">
        <v>426</v>
      </c>
      <c r="N25" s="2696">
        <v>31</v>
      </c>
      <c r="O25" s="2699">
        <f t="shared" si="2"/>
        <v>7.276995305164319</v>
      </c>
      <c r="P25" s="2690">
        <v>18</v>
      </c>
      <c r="Q25" s="2704">
        <f t="shared" si="5"/>
        <v>13</v>
      </c>
      <c r="R25" s="50"/>
      <c r="S25" s="629"/>
    </row>
    <row r="26" spans="1:21" ht="12.2" customHeight="1">
      <c r="A26" s="51" t="s">
        <v>663</v>
      </c>
      <c r="B26" s="29">
        <v>16350</v>
      </c>
      <c r="C26" s="431">
        <v>15395</v>
      </c>
      <c r="D26" s="155">
        <v>1629</v>
      </c>
      <c r="E26" s="32">
        <f t="shared" si="6"/>
        <v>10.581357583631048</v>
      </c>
      <c r="F26" s="2784">
        <v>747</v>
      </c>
      <c r="G26" s="129">
        <f t="shared" si="3"/>
        <v>882</v>
      </c>
      <c r="H26" s="2785">
        <v>232</v>
      </c>
      <c r="I26" s="155">
        <v>20</v>
      </c>
      <c r="J26" s="32">
        <f t="shared" si="1"/>
        <v>8.6206896551724146</v>
      </c>
      <c r="K26" s="2784">
        <v>12</v>
      </c>
      <c r="L26" s="129">
        <f t="shared" si="4"/>
        <v>8</v>
      </c>
      <c r="M26" s="431">
        <v>158</v>
      </c>
      <c r="N26" s="155">
        <v>23</v>
      </c>
      <c r="O26" s="32">
        <f t="shared" si="2"/>
        <v>14.556962025316455</v>
      </c>
      <c r="P26" s="2784">
        <v>19</v>
      </c>
      <c r="Q26" s="129">
        <f t="shared" si="5"/>
        <v>4</v>
      </c>
      <c r="R26" s="50"/>
      <c r="S26" s="629"/>
      <c r="U26" s="20"/>
    </row>
    <row r="27" spans="1:21" ht="12.2" customHeight="1">
      <c r="A27" s="51" t="s">
        <v>676</v>
      </c>
      <c r="B27" s="29">
        <v>16380</v>
      </c>
      <c r="C27" s="431">
        <v>15430</v>
      </c>
      <c r="D27" s="155">
        <v>1643</v>
      </c>
      <c r="E27" s="32">
        <f t="shared" si="6"/>
        <v>10.648088139987038</v>
      </c>
      <c r="F27" s="2784">
        <v>753</v>
      </c>
      <c r="G27" s="129">
        <f t="shared" si="3"/>
        <v>890</v>
      </c>
      <c r="H27" s="2785">
        <v>172</v>
      </c>
      <c r="I27" s="153">
        <v>21</v>
      </c>
      <c r="J27" s="32">
        <f t="shared" si="1"/>
        <v>12.209302325581394</v>
      </c>
      <c r="K27" s="2784">
        <v>16</v>
      </c>
      <c r="L27" s="129">
        <f t="shared" si="4"/>
        <v>5</v>
      </c>
      <c r="M27" s="431">
        <v>141</v>
      </c>
      <c r="N27" s="155">
        <v>20</v>
      </c>
      <c r="O27" s="32">
        <f t="shared" si="2"/>
        <v>14.184397163120568</v>
      </c>
      <c r="P27" s="2784">
        <v>15</v>
      </c>
      <c r="Q27" s="129">
        <f t="shared" si="5"/>
        <v>5</v>
      </c>
      <c r="R27" s="50"/>
      <c r="S27" s="629"/>
    </row>
    <row r="28" spans="1:21" ht="12.2" customHeight="1">
      <c r="A28" s="52" t="s">
        <v>677</v>
      </c>
      <c r="B28" s="39">
        <v>16335</v>
      </c>
      <c r="C28" s="435">
        <v>15376</v>
      </c>
      <c r="D28" s="638">
        <v>1636</v>
      </c>
      <c r="E28" s="42">
        <f t="shared" si="6"/>
        <v>10.639958376690947</v>
      </c>
      <c r="F28" s="2786">
        <v>751</v>
      </c>
      <c r="G28" s="136">
        <f t="shared" si="3"/>
        <v>885</v>
      </c>
      <c r="H28" s="2800">
        <v>183</v>
      </c>
      <c r="I28" s="160">
        <v>16</v>
      </c>
      <c r="J28" s="42">
        <f t="shared" si="1"/>
        <v>8.7431693989071047</v>
      </c>
      <c r="K28" s="2786">
        <v>13</v>
      </c>
      <c r="L28" s="136">
        <f t="shared" si="4"/>
        <v>3</v>
      </c>
      <c r="M28" s="435">
        <v>228</v>
      </c>
      <c r="N28" s="638">
        <v>37</v>
      </c>
      <c r="O28" s="42">
        <f t="shared" si="2"/>
        <v>16.228070175438596</v>
      </c>
      <c r="P28" s="2786">
        <v>19</v>
      </c>
      <c r="Q28" s="136">
        <f t="shared" si="5"/>
        <v>18</v>
      </c>
      <c r="R28" s="50"/>
      <c r="S28" s="629"/>
    </row>
    <row r="29" spans="1:21" ht="12.2" customHeight="1">
      <c r="A29" s="2701" t="s">
        <v>728</v>
      </c>
      <c r="B29" s="2695">
        <v>16163</v>
      </c>
      <c r="C29" s="2705">
        <v>15213</v>
      </c>
      <c r="D29" s="2689">
        <v>1654</v>
      </c>
      <c r="E29" s="2692">
        <f t="shared" si="6"/>
        <v>10.87228028659699</v>
      </c>
      <c r="F29" s="2690">
        <v>761</v>
      </c>
      <c r="G29" s="2698">
        <f t="shared" si="3"/>
        <v>893</v>
      </c>
      <c r="H29" s="2691">
        <v>262</v>
      </c>
      <c r="I29" s="2706">
        <v>25</v>
      </c>
      <c r="J29" s="2692">
        <f t="shared" si="1"/>
        <v>9.5419847328244281</v>
      </c>
      <c r="K29" s="2690">
        <v>21</v>
      </c>
      <c r="L29" s="2704">
        <f t="shared" si="4"/>
        <v>4</v>
      </c>
      <c r="M29" s="2702">
        <v>432</v>
      </c>
      <c r="N29" s="2689">
        <v>24</v>
      </c>
      <c r="O29" s="2692">
        <f t="shared" si="2"/>
        <v>5.5555555555555554</v>
      </c>
      <c r="P29" s="2690">
        <v>18</v>
      </c>
      <c r="Q29" s="2698">
        <f t="shared" si="5"/>
        <v>6</v>
      </c>
      <c r="R29" s="50"/>
      <c r="S29" s="629"/>
    </row>
    <row r="30" spans="1:21" ht="12.75" customHeight="1">
      <c r="A30" s="28" t="s">
        <v>745</v>
      </c>
      <c r="B30" s="1647">
        <v>16246</v>
      </c>
      <c r="C30" s="2791">
        <v>15268</v>
      </c>
      <c r="D30" s="153">
        <v>1644</v>
      </c>
      <c r="E30" s="32">
        <f t="shared" si="6"/>
        <v>10.767618548598376</v>
      </c>
      <c r="F30" s="31">
        <v>762</v>
      </c>
      <c r="G30" s="2793">
        <f t="shared" si="3"/>
        <v>882</v>
      </c>
      <c r="H30" s="2792">
        <v>231</v>
      </c>
      <c r="I30" s="153">
        <v>19</v>
      </c>
      <c r="J30" s="32">
        <f t="shared" si="1"/>
        <v>8.2251082251082259</v>
      </c>
      <c r="K30" s="31">
        <v>17</v>
      </c>
      <c r="L30" s="129">
        <f t="shared" si="4"/>
        <v>2</v>
      </c>
      <c r="M30" s="127">
        <v>150</v>
      </c>
      <c r="N30" s="153">
        <v>24</v>
      </c>
      <c r="O30" s="32">
        <f t="shared" si="2"/>
        <v>16</v>
      </c>
      <c r="P30" s="31">
        <v>18</v>
      </c>
      <c r="Q30" s="2793">
        <f t="shared" si="5"/>
        <v>6</v>
      </c>
      <c r="R30" s="50"/>
      <c r="S30" s="50"/>
    </row>
    <row r="31" spans="1:21" ht="12.75" customHeight="1">
      <c r="A31" s="28" t="s">
        <v>746</v>
      </c>
      <c r="B31" s="1647">
        <v>16260</v>
      </c>
      <c r="C31" s="2791">
        <v>15305</v>
      </c>
      <c r="D31" s="153">
        <v>1662</v>
      </c>
      <c r="E31" s="2780">
        <f t="shared" ref="E31:E44" si="7">SUM(D31/C31)*100</f>
        <v>10.859196341065012</v>
      </c>
      <c r="F31" s="31">
        <v>767</v>
      </c>
      <c r="G31" s="2793">
        <f t="shared" ref="G31:G44" si="8">SUM(D31-F31)</f>
        <v>895</v>
      </c>
      <c r="H31" s="2785">
        <v>145</v>
      </c>
      <c r="I31" s="155">
        <v>9</v>
      </c>
      <c r="J31" s="2779">
        <f t="shared" ref="J31:J44" si="9">SUM(I31/H31)*100</f>
        <v>6.2068965517241379</v>
      </c>
      <c r="K31" s="2784">
        <v>7</v>
      </c>
      <c r="L31" s="129">
        <f t="shared" ref="L31:L44" si="10">SUM(I31-K31)</f>
        <v>2</v>
      </c>
      <c r="M31" s="127">
        <v>134</v>
      </c>
      <c r="N31" s="159">
        <v>13</v>
      </c>
      <c r="O31" s="2779">
        <f t="shared" ref="O31:O44" si="11">SUM(N31/M31)*100</f>
        <v>9.7014925373134329</v>
      </c>
      <c r="P31" s="31">
        <v>11</v>
      </c>
      <c r="Q31" s="2793">
        <f t="shared" ref="Q31:Q44" si="12">SUM(N31-P31)</f>
        <v>2</v>
      </c>
      <c r="R31" s="50"/>
      <c r="S31" s="50"/>
    </row>
    <row r="32" spans="1:21" ht="12.75" customHeight="1">
      <c r="A32" s="38" t="s">
        <v>747</v>
      </c>
      <c r="B32" s="1648">
        <v>16103</v>
      </c>
      <c r="C32" s="2790">
        <v>15186</v>
      </c>
      <c r="D32" s="160">
        <v>1648</v>
      </c>
      <c r="E32" s="2796">
        <f t="shared" si="7"/>
        <v>10.852100618991175</v>
      </c>
      <c r="F32" s="31">
        <v>774</v>
      </c>
      <c r="G32" s="2687">
        <f t="shared" si="8"/>
        <v>874</v>
      </c>
      <c r="H32" s="2800">
        <v>173</v>
      </c>
      <c r="I32" s="638">
        <v>34</v>
      </c>
      <c r="J32" s="2781">
        <f t="shared" si="9"/>
        <v>19.653179190751445</v>
      </c>
      <c r="K32" s="2786">
        <v>24</v>
      </c>
      <c r="L32" s="136">
        <f t="shared" si="10"/>
        <v>10</v>
      </c>
      <c r="M32" s="134">
        <v>236</v>
      </c>
      <c r="N32" s="2694">
        <v>38</v>
      </c>
      <c r="O32" s="2781">
        <f t="shared" si="11"/>
        <v>16.101694915254235</v>
      </c>
      <c r="P32" s="31">
        <v>16</v>
      </c>
      <c r="Q32" s="2687">
        <f t="shared" si="12"/>
        <v>22</v>
      </c>
      <c r="R32" s="50"/>
      <c r="S32" s="50"/>
    </row>
    <row r="33" spans="1:21" ht="12.75" customHeight="1">
      <c r="A33" s="2701" t="s">
        <v>769</v>
      </c>
      <c r="B33" s="2695">
        <v>15889</v>
      </c>
      <c r="C33" s="2705">
        <v>15018</v>
      </c>
      <c r="D33" s="2689">
        <v>1649</v>
      </c>
      <c r="E33" s="2692">
        <f t="shared" si="7"/>
        <v>10.980157144759623</v>
      </c>
      <c r="F33" s="2690">
        <v>771</v>
      </c>
      <c r="G33" s="2698">
        <f t="shared" si="8"/>
        <v>878</v>
      </c>
      <c r="H33" s="2691">
        <v>271</v>
      </c>
      <c r="I33" s="2706">
        <v>19</v>
      </c>
      <c r="J33" s="2692">
        <f t="shared" si="9"/>
        <v>7.0110701107011062</v>
      </c>
      <c r="K33" s="2690">
        <v>12</v>
      </c>
      <c r="L33" s="2704">
        <f t="shared" si="10"/>
        <v>7</v>
      </c>
      <c r="M33" s="2702">
        <v>427</v>
      </c>
      <c r="N33" s="2689">
        <v>28</v>
      </c>
      <c r="O33" s="2692">
        <f t="shared" si="11"/>
        <v>6.557377049180328</v>
      </c>
      <c r="P33" s="2690">
        <v>19</v>
      </c>
      <c r="Q33" s="2698">
        <f t="shared" si="12"/>
        <v>9</v>
      </c>
      <c r="R33" s="50"/>
      <c r="S33" s="50"/>
    </row>
    <row r="34" spans="1:21" ht="12.75" customHeight="1">
      <c r="A34" s="28" t="s">
        <v>770</v>
      </c>
      <c r="B34" s="1647">
        <v>15954</v>
      </c>
      <c r="C34" s="2791">
        <v>15057</v>
      </c>
      <c r="D34" s="153">
        <v>1673</v>
      </c>
      <c r="E34" s="32">
        <f t="shared" si="7"/>
        <v>11.111111111111111</v>
      </c>
      <c r="F34" s="31">
        <v>784</v>
      </c>
      <c r="G34" s="2793">
        <f t="shared" si="8"/>
        <v>889</v>
      </c>
      <c r="H34" s="2792">
        <v>220</v>
      </c>
      <c r="I34" s="153">
        <v>29</v>
      </c>
      <c r="J34" s="32">
        <f t="shared" si="9"/>
        <v>13.18181818181818</v>
      </c>
      <c r="K34" s="31">
        <v>20</v>
      </c>
      <c r="L34" s="129">
        <f t="shared" si="10"/>
        <v>9</v>
      </c>
      <c r="M34" s="127">
        <v>155</v>
      </c>
      <c r="N34" s="153">
        <v>16</v>
      </c>
      <c r="O34" s="32">
        <f t="shared" si="11"/>
        <v>10.32258064516129</v>
      </c>
      <c r="P34" s="31">
        <v>14</v>
      </c>
      <c r="Q34" s="2793">
        <f t="shared" si="12"/>
        <v>2</v>
      </c>
      <c r="R34" s="50"/>
      <c r="S34" s="50"/>
      <c r="U34" s="20"/>
    </row>
    <row r="35" spans="1:21" ht="14.25" customHeight="1">
      <c r="A35" s="28" t="s">
        <v>771</v>
      </c>
      <c r="B35" s="1647">
        <v>15932</v>
      </c>
      <c r="C35" s="2791">
        <v>15028</v>
      </c>
      <c r="D35" s="153">
        <v>1676</v>
      </c>
      <c r="E35" s="2780">
        <f t="shared" si="7"/>
        <v>11.152515304764439</v>
      </c>
      <c r="F35" s="31">
        <v>782</v>
      </c>
      <c r="G35" s="2793">
        <f t="shared" si="8"/>
        <v>894</v>
      </c>
      <c r="H35" s="2785">
        <v>139</v>
      </c>
      <c r="I35" s="155">
        <v>19</v>
      </c>
      <c r="J35" s="2779">
        <f t="shared" si="9"/>
        <v>13.669064748201439</v>
      </c>
      <c r="K35" s="2784">
        <v>14</v>
      </c>
      <c r="L35" s="129">
        <f t="shared" si="10"/>
        <v>5</v>
      </c>
      <c r="M35" s="127">
        <v>145</v>
      </c>
      <c r="N35" s="159">
        <v>27</v>
      </c>
      <c r="O35" s="2779">
        <f t="shared" si="11"/>
        <v>18.620689655172416</v>
      </c>
      <c r="P35" s="31">
        <v>20</v>
      </c>
      <c r="Q35" s="2793">
        <f t="shared" si="12"/>
        <v>7</v>
      </c>
      <c r="R35" s="50"/>
      <c r="S35" s="50"/>
      <c r="T35" s="20"/>
    </row>
    <row r="36" spans="1:21" ht="14.25" customHeight="1">
      <c r="A36" s="38" t="s">
        <v>772</v>
      </c>
      <c r="B36" s="1648">
        <v>15688</v>
      </c>
      <c r="C36" s="2790">
        <v>14803</v>
      </c>
      <c r="D36" s="160">
        <v>1662</v>
      </c>
      <c r="E36" s="2796">
        <f t="shared" si="7"/>
        <v>11.227453894480849</v>
      </c>
      <c r="F36" s="41">
        <v>771</v>
      </c>
      <c r="G36" s="2687">
        <f t="shared" si="8"/>
        <v>891</v>
      </c>
      <c r="H36" s="2800">
        <v>142</v>
      </c>
      <c r="I36" s="638">
        <v>23</v>
      </c>
      <c r="J36" s="2781">
        <f t="shared" si="9"/>
        <v>16.197183098591552</v>
      </c>
      <c r="K36" s="2786">
        <v>17</v>
      </c>
      <c r="L36" s="136">
        <f t="shared" si="10"/>
        <v>6</v>
      </c>
      <c r="M36" s="134">
        <v>239</v>
      </c>
      <c r="N36" s="2694">
        <v>36</v>
      </c>
      <c r="O36" s="2781">
        <f t="shared" si="11"/>
        <v>15.062761506276152</v>
      </c>
      <c r="P36" s="41">
        <v>21</v>
      </c>
      <c r="Q36" s="2687">
        <f t="shared" si="12"/>
        <v>15</v>
      </c>
      <c r="R36" s="50"/>
      <c r="S36" s="50"/>
      <c r="T36" s="20"/>
    </row>
    <row r="37" spans="1:21" ht="14.25" customHeight="1">
      <c r="A37" s="2701" t="s">
        <v>837</v>
      </c>
      <c r="B37" s="1647">
        <v>15445</v>
      </c>
      <c r="C37" s="2791">
        <v>14599</v>
      </c>
      <c r="D37" s="153">
        <v>1653</v>
      </c>
      <c r="E37" s="2780">
        <f t="shared" si="7"/>
        <v>11.322693335159942</v>
      </c>
      <c r="F37" s="31">
        <v>761</v>
      </c>
      <c r="G37" s="2793">
        <f t="shared" si="8"/>
        <v>892</v>
      </c>
      <c r="H37" s="2785">
        <v>239</v>
      </c>
      <c r="I37" s="155">
        <v>20</v>
      </c>
      <c r="J37" s="2779">
        <f t="shared" si="9"/>
        <v>8.3682008368200833</v>
      </c>
      <c r="K37" s="2784">
        <v>10</v>
      </c>
      <c r="L37" s="129">
        <f t="shared" si="10"/>
        <v>10</v>
      </c>
      <c r="M37" s="127">
        <v>425</v>
      </c>
      <c r="N37" s="159">
        <v>32</v>
      </c>
      <c r="O37" s="2779">
        <f t="shared" si="11"/>
        <v>7.5294117647058814</v>
      </c>
      <c r="P37" s="31">
        <v>23</v>
      </c>
      <c r="Q37" s="2793">
        <f t="shared" si="12"/>
        <v>9</v>
      </c>
      <c r="R37" s="50"/>
      <c r="S37" s="50"/>
      <c r="T37" s="20"/>
    </row>
    <row r="38" spans="1:21" ht="14.25" customHeight="1">
      <c r="A38" s="28" t="s">
        <v>844</v>
      </c>
      <c r="B38" s="1962">
        <v>15440</v>
      </c>
      <c r="C38" s="2791">
        <v>14575</v>
      </c>
      <c r="D38" s="153">
        <v>1656</v>
      </c>
      <c r="E38" s="2780">
        <f t="shared" si="7"/>
        <v>11.361921097770153</v>
      </c>
      <c r="F38" s="31">
        <v>761</v>
      </c>
      <c r="G38" s="2793">
        <f t="shared" si="8"/>
        <v>895</v>
      </c>
      <c r="H38" s="2785">
        <v>195</v>
      </c>
      <c r="I38" s="155">
        <v>17</v>
      </c>
      <c r="J38" s="2779">
        <f t="shared" si="9"/>
        <v>8.7179487179487172</v>
      </c>
      <c r="K38" s="2784">
        <v>12</v>
      </c>
      <c r="L38" s="129">
        <f t="shared" si="10"/>
        <v>5</v>
      </c>
      <c r="M38" s="127">
        <v>202</v>
      </c>
      <c r="N38" s="159">
        <v>22</v>
      </c>
      <c r="O38" s="2779">
        <f t="shared" si="11"/>
        <v>10.891089108910892</v>
      </c>
      <c r="P38" s="31">
        <v>19</v>
      </c>
      <c r="Q38" s="2793">
        <f t="shared" si="12"/>
        <v>3</v>
      </c>
      <c r="R38" s="50"/>
      <c r="S38" s="50"/>
      <c r="T38" s="20"/>
    </row>
    <row r="39" spans="1:21" ht="14.25" customHeight="1">
      <c r="A39" s="28" t="s">
        <v>824</v>
      </c>
      <c r="B39" s="1962">
        <v>15463</v>
      </c>
      <c r="C39" s="2791">
        <v>14578</v>
      </c>
      <c r="D39" s="153">
        <v>1658</v>
      </c>
      <c r="E39" s="2780">
        <f t="shared" si="7"/>
        <v>11.373302236246399</v>
      </c>
      <c r="F39" s="31">
        <v>765</v>
      </c>
      <c r="G39" s="2793">
        <f t="shared" si="8"/>
        <v>893</v>
      </c>
      <c r="H39" s="2785">
        <v>168</v>
      </c>
      <c r="I39" s="155">
        <v>16</v>
      </c>
      <c r="J39" s="2779">
        <f t="shared" si="9"/>
        <v>9.5238095238095237</v>
      </c>
      <c r="K39" s="2784">
        <v>14</v>
      </c>
      <c r="L39" s="129">
        <f t="shared" si="10"/>
        <v>2</v>
      </c>
      <c r="M39" s="127">
        <v>144</v>
      </c>
      <c r="N39" s="159">
        <v>20</v>
      </c>
      <c r="O39" s="2779">
        <f t="shared" si="11"/>
        <v>13.888888888888889</v>
      </c>
      <c r="P39" s="31">
        <v>15</v>
      </c>
      <c r="Q39" s="2793">
        <f t="shared" si="12"/>
        <v>5</v>
      </c>
      <c r="R39" s="50"/>
      <c r="S39" s="50"/>
      <c r="T39" s="20"/>
    </row>
    <row r="40" spans="1:21" ht="14.25" customHeight="1">
      <c r="A40" s="38" t="s">
        <v>845</v>
      </c>
      <c r="B40" s="1962">
        <v>15383</v>
      </c>
      <c r="C40" s="2790">
        <v>14493</v>
      </c>
      <c r="D40" s="160">
        <v>1648</v>
      </c>
      <c r="E40" s="2796">
        <f t="shared" si="7"/>
        <v>11.371006692886221</v>
      </c>
      <c r="F40" s="41">
        <v>758</v>
      </c>
      <c r="G40" s="2687">
        <f t="shared" si="8"/>
        <v>890</v>
      </c>
      <c r="H40" s="134">
        <v>161</v>
      </c>
      <c r="I40" s="160">
        <v>26</v>
      </c>
      <c r="J40" s="42">
        <f t="shared" si="9"/>
        <v>16.149068322981368</v>
      </c>
      <c r="K40" s="41">
        <v>17</v>
      </c>
      <c r="L40" s="136">
        <f t="shared" si="10"/>
        <v>9</v>
      </c>
      <c r="M40" s="134">
        <v>237</v>
      </c>
      <c r="N40" s="2694">
        <v>37</v>
      </c>
      <c r="O40" s="2781">
        <f t="shared" si="11"/>
        <v>15.611814345991561</v>
      </c>
      <c r="P40" s="41">
        <v>23</v>
      </c>
      <c r="Q40" s="2687">
        <f t="shared" si="12"/>
        <v>14</v>
      </c>
      <c r="R40" s="50"/>
      <c r="S40" s="50"/>
    </row>
    <row r="41" spans="1:21" ht="14.25" customHeight="1">
      <c r="A41" s="51" t="s">
        <v>894</v>
      </c>
      <c r="B41" s="2819">
        <v>15201</v>
      </c>
      <c r="C41" s="2785">
        <v>14337</v>
      </c>
      <c r="D41" s="153">
        <v>1645</v>
      </c>
      <c r="E41" s="2780">
        <f t="shared" si="7"/>
        <v>11.473809025598102</v>
      </c>
      <c r="F41" s="31">
        <v>754</v>
      </c>
      <c r="G41" s="2785">
        <f t="shared" si="8"/>
        <v>891</v>
      </c>
      <c r="H41" s="2791">
        <v>217</v>
      </c>
      <c r="I41" s="155">
        <v>20</v>
      </c>
      <c r="J41" s="2779">
        <f t="shared" si="9"/>
        <v>9.216589861751153</v>
      </c>
      <c r="K41" s="2784">
        <v>13</v>
      </c>
      <c r="L41" s="129">
        <f t="shared" si="10"/>
        <v>7</v>
      </c>
      <c r="M41" s="2792">
        <v>391</v>
      </c>
      <c r="N41" s="159">
        <v>32</v>
      </c>
      <c r="O41" s="2779">
        <f t="shared" si="11"/>
        <v>8.1841432225063944</v>
      </c>
      <c r="P41" s="31">
        <v>22</v>
      </c>
      <c r="Q41" s="2793">
        <f t="shared" si="12"/>
        <v>10</v>
      </c>
      <c r="R41" s="50"/>
      <c r="S41" s="50"/>
    </row>
    <row r="42" spans="1:21" ht="14.25" customHeight="1">
      <c r="A42" s="51" t="s">
        <v>900</v>
      </c>
      <c r="B42" s="1962">
        <v>15239</v>
      </c>
      <c r="C42" s="2785">
        <v>14355</v>
      </c>
      <c r="D42" s="153">
        <v>1665</v>
      </c>
      <c r="E42" s="32">
        <f t="shared" si="7"/>
        <v>11.598746081504702</v>
      </c>
      <c r="F42" s="31">
        <v>766</v>
      </c>
      <c r="G42" s="2785">
        <f t="shared" si="8"/>
        <v>899</v>
      </c>
      <c r="H42" s="2791">
        <v>177</v>
      </c>
      <c r="I42" s="155">
        <v>29</v>
      </c>
      <c r="J42" s="2779">
        <f t="shared" si="9"/>
        <v>16.38418079096045</v>
      </c>
      <c r="K42" s="2784">
        <v>20</v>
      </c>
      <c r="L42" s="129">
        <f t="shared" si="10"/>
        <v>9</v>
      </c>
      <c r="M42" s="2792">
        <v>121</v>
      </c>
      <c r="N42" s="159">
        <v>21</v>
      </c>
      <c r="O42" s="2779">
        <f t="shared" si="11"/>
        <v>17.355371900826448</v>
      </c>
      <c r="P42" s="31">
        <v>15</v>
      </c>
      <c r="Q42" s="2793">
        <f t="shared" si="12"/>
        <v>6</v>
      </c>
      <c r="R42" s="50"/>
      <c r="S42" s="50"/>
    </row>
    <row r="43" spans="1:21" ht="15.75" customHeight="1">
      <c r="A43" s="51" t="s">
        <v>888</v>
      </c>
      <c r="B43" s="1647">
        <v>15221</v>
      </c>
      <c r="C43" s="2792">
        <v>14316</v>
      </c>
      <c r="D43" s="153">
        <v>1669</v>
      </c>
      <c r="E43" s="32">
        <f t="shared" si="7"/>
        <v>11.658284436993574</v>
      </c>
      <c r="F43" s="31">
        <v>774</v>
      </c>
      <c r="G43" s="2784">
        <f t="shared" si="8"/>
        <v>895</v>
      </c>
      <c r="H43" s="127">
        <v>127</v>
      </c>
      <c r="I43" s="153">
        <v>20</v>
      </c>
      <c r="J43" s="32">
        <f t="shared" si="9"/>
        <v>15.748031496062993</v>
      </c>
      <c r="K43" s="31">
        <v>17</v>
      </c>
      <c r="L43" s="129">
        <f t="shared" si="10"/>
        <v>3</v>
      </c>
      <c r="M43" s="2792">
        <v>144</v>
      </c>
      <c r="N43" s="153">
        <v>20</v>
      </c>
      <c r="O43" s="32">
        <f t="shared" si="11"/>
        <v>13.888888888888889</v>
      </c>
      <c r="P43" s="31">
        <v>15</v>
      </c>
      <c r="Q43" s="129">
        <f t="shared" si="12"/>
        <v>5</v>
      </c>
      <c r="R43" s="50"/>
      <c r="S43" s="50"/>
    </row>
    <row r="44" spans="1:21" ht="14.25" customHeight="1">
      <c r="A44" s="38" t="s">
        <v>901</v>
      </c>
      <c r="B44" s="1648">
        <v>15064</v>
      </c>
      <c r="C44" s="2943">
        <v>14193</v>
      </c>
      <c r="D44" s="160">
        <v>1646</v>
      </c>
      <c r="E44" s="2941">
        <f t="shared" si="7"/>
        <v>11.597266258014514</v>
      </c>
      <c r="F44" s="41">
        <v>768</v>
      </c>
      <c r="G44" s="2687">
        <f t="shared" si="8"/>
        <v>878</v>
      </c>
      <c r="H44" s="134">
        <v>159</v>
      </c>
      <c r="I44" s="160">
        <v>29</v>
      </c>
      <c r="J44" s="42">
        <f t="shared" si="9"/>
        <v>18.238993710691823</v>
      </c>
      <c r="K44" s="41">
        <v>22</v>
      </c>
      <c r="L44" s="136">
        <f t="shared" si="10"/>
        <v>7</v>
      </c>
      <c r="M44" s="134">
        <v>316</v>
      </c>
      <c r="N44" s="2694">
        <v>64</v>
      </c>
      <c r="O44" s="2940">
        <f t="shared" si="11"/>
        <v>20.253164556962027</v>
      </c>
      <c r="P44" s="41">
        <v>24</v>
      </c>
      <c r="Q44" s="2687">
        <f t="shared" si="12"/>
        <v>40</v>
      </c>
      <c r="R44" s="50"/>
      <c r="S44" s="50"/>
    </row>
    <row r="45" spans="1:21" ht="14.25" customHeight="1" thickBot="1">
      <c r="A45" s="3407" t="s">
        <v>939</v>
      </c>
      <c r="B45" s="3387">
        <v>14953</v>
      </c>
      <c r="C45" s="3411">
        <v>14066</v>
      </c>
      <c r="D45" s="3438">
        <v>1653</v>
      </c>
      <c r="E45" s="3410">
        <f t="shared" ref="E45" si="13">SUM(D45/C45)*100</f>
        <v>11.751741788710365</v>
      </c>
      <c r="F45" s="1839">
        <v>763</v>
      </c>
      <c r="G45" s="3411">
        <f t="shared" ref="G45" si="14">SUM(D45-F45)</f>
        <v>890</v>
      </c>
      <c r="H45" s="3435">
        <v>228</v>
      </c>
      <c r="I45" s="3459">
        <v>22</v>
      </c>
      <c r="J45" s="3413">
        <f t="shared" ref="J45" si="15">SUM(I45/H45)*100</f>
        <v>9.6491228070175428</v>
      </c>
      <c r="K45" s="1740">
        <v>15</v>
      </c>
      <c r="L45" s="3436">
        <f t="shared" ref="L45" si="16">SUM(I45-K45)</f>
        <v>7</v>
      </c>
      <c r="M45" s="3412">
        <v>335</v>
      </c>
      <c r="N45" s="3409">
        <v>33</v>
      </c>
      <c r="O45" s="3413">
        <f t="shared" ref="O45" si="17">SUM(N45/M45)*100</f>
        <v>9.8507462686567173</v>
      </c>
      <c r="P45" s="1839">
        <v>21</v>
      </c>
      <c r="Q45" s="1961">
        <f t="shared" ref="Q45" si="18">SUM(N45-P45)</f>
        <v>12</v>
      </c>
      <c r="R45" s="50"/>
      <c r="S45" s="50"/>
    </row>
    <row r="46" spans="1:21" ht="13.5" customHeight="1">
      <c r="A46" s="23" t="s">
        <v>902</v>
      </c>
    </row>
    <row r="47" spans="1:21" ht="11.25" customHeight="1">
      <c r="A47" s="3633" t="s">
        <v>68</v>
      </c>
      <c r="B47" s="3634"/>
      <c r="C47" s="3634"/>
      <c r="D47" s="3634"/>
      <c r="E47" s="3634"/>
      <c r="F47" s="3634"/>
      <c r="G47" s="3634"/>
      <c r="H47" s="3634"/>
      <c r="I47" s="3634"/>
      <c r="J47" s="3634"/>
      <c r="K47" s="3634"/>
      <c r="L47" s="3634"/>
      <c r="M47" s="3634"/>
      <c r="N47" s="3634"/>
      <c r="O47" s="3635"/>
      <c r="P47" s="3635"/>
    </row>
    <row r="48" spans="1:21" ht="12.75" customHeight="1"/>
    <row r="49" spans="1:18" ht="19.5" customHeight="1">
      <c r="A49" s="14" t="s">
        <v>38</v>
      </c>
      <c r="B49" s="14"/>
      <c r="D49" s="15" t="s">
        <v>204</v>
      </c>
      <c r="E49" s="16"/>
      <c r="F49" s="17"/>
      <c r="G49" s="17"/>
      <c r="H49" s="17"/>
      <c r="I49" s="18"/>
      <c r="J49" s="18"/>
      <c r="K49" s="18"/>
      <c r="L49" s="18"/>
      <c r="M49" s="18"/>
      <c r="N49" s="18"/>
      <c r="O49" s="18"/>
      <c r="P49" s="17"/>
      <c r="Q49" s="163"/>
    </row>
    <row r="50" spans="1:18" ht="19.5" customHeight="1">
      <c r="A50" s="14"/>
      <c r="B50" s="14"/>
      <c r="D50" s="2061"/>
      <c r="E50" s="2062"/>
      <c r="F50" s="2063"/>
      <c r="G50" s="2063"/>
      <c r="H50" s="2063"/>
      <c r="I50" s="2064"/>
      <c r="J50" s="2064"/>
      <c r="K50" s="2064"/>
      <c r="L50" s="2064"/>
      <c r="M50" s="2064"/>
      <c r="N50" s="2064"/>
      <c r="O50" s="2064"/>
      <c r="P50" s="2063"/>
      <c r="Q50" s="2065"/>
    </row>
    <row r="51" spans="1:18" ht="11.25" customHeight="1" thickBot="1">
      <c r="A51" s="464"/>
      <c r="B51" s="21"/>
      <c r="D51" s="3626" t="s">
        <v>735</v>
      </c>
      <c r="E51" s="3858"/>
      <c r="F51" s="3858"/>
      <c r="G51" s="3858"/>
      <c r="H51" s="3858"/>
      <c r="I51" s="3858"/>
      <c r="J51" s="3858"/>
      <c r="K51" s="3858"/>
      <c r="L51" s="3858"/>
      <c r="M51" s="3858"/>
      <c r="N51" s="3858"/>
      <c r="O51" s="3858"/>
      <c r="P51" s="3858"/>
      <c r="Q51" s="3859"/>
    </row>
    <row r="52" spans="1:18" s="146" customFormat="1" ht="21.2" customHeight="1" thickBot="1">
      <c r="A52" s="3831" t="s">
        <v>219</v>
      </c>
      <c r="B52" s="3841"/>
      <c r="C52" s="3842"/>
      <c r="D52" s="3831" t="s">
        <v>206</v>
      </c>
      <c r="E52" s="3832"/>
      <c r="F52" s="3832"/>
      <c r="G52" s="3832"/>
      <c r="H52" s="3833"/>
      <c r="I52" s="3832" t="s">
        <v>105</v>
      </c>
      <c r="J52" s="3832"/>
      <c r="K52" s="3832"/>
      <c r="L52" s="3832"/>
      <c r="M52" s="3832"/>
      <c r="N52" s="3831" t="s">
        <v>106</v>
      </c>
      <c r="O52" s="3856"/>
      <c r="P52" s="3856"/>
      <c r="Q52" s="3857"/>
    </row>
    <row r="53" spans="1:18" ht="24.75" customHeight="1">
      <c r="A53" s="247" t="s">
        <v>107</v>
      </c>
      <c r="B53" s="484" t="s">
        <v>108</v>
      </c>
      <c r="C53" s="2148"/>
      <c r="D53" s="230" t="s">
        <v>108</v>
      </c>
      <c r="E53" s="3710" t="s">
        <v>228</v>
      </c>
      <c r="F53" s="3629"/>
      <c r="G53" s="3710" t="s">
        <v>229</v>
      </c>
      <c r="H53" s="3632"/>
      <c r="I53" s="208" t="s">
        <v>108</v>
      </c>
      <c r="J53" s="3710" t="s">
        <v>228</v>
      </c>
      <c r="K53" s="3629"/>
      <c r="L53" s="3710" t="s">
        <v>230</v>
      </c>
      <c r="M53" s="3632"/>
      <c r="N53" s="208" t="s">
        <v>108</v>
      </c>
      <c r="O53" s="3710" t="s">
        <v>228</v>
      </c>
      <c r="P53" s="3629"/>
      <c r="Q53" s="183" t="s">
        <v>231</v>
      </c>
      <c r="R53" s="207"/>
    </row>
    <row r="54" spans="1:18" ht="12.2" customHeight="1">
      <c r="A54" s="28" t="s">
        <v>127</v>
      </c>
      <c r="B54" s="61">
        <v>0.41763617922558183</v>
      </c>
      <c r="C54" s="1846"/>
      <c r="D54" s="60">
        <v>2.1754385964912331</v>
      </c>
      <c r="E54" s="3728">
        <v>0.15197568389058347</v>
      </c>
      <c r="F54" s="3852"/>
      <c r="G54" s="3826">
        <v>3.9113428943937407</v>
      </c>
      <c r="H54" s="3828"/>
      <c r="I54" s="60">
        <v>0</v>
      </c>
      <c r="J54" s="3589">
        <v>-8.3333333333333428</v>
      </c>
      <c r="K54" s="3639"/>
      <c r="L54" s="3587">
        <v>16.666666666666671</v>
      </c>
      <c r="M54" s="3637"/>
      <c r="N54" s="60">
        <v>-14.81481481481481</v>
      </c>
      <c r="O54" s="3589">
        <v>-35.294117647058826</v>
      </c>
      <c r="P54" s="3639"/>
      <c r="Q54" s="2783">
        <v>20</v>
      </c>
    </row>
    <row r="55" spans="1:18" ht="12.2" customHeight="1">
      <c r="A55" s="28" t="s">
        <v>128</v>
      </c>
      <c r="B55" s="61">
        <v>0.40823571175008055</v>
      </c>
      <c r="C55" s="1846"/>
      <c r="D55" s="60">
        <v>2.0949720670391088</v>
      </c>
      <c r="E55" s="3728">
        <v>1.5290519877675877</v>
      </c>
      <c r="F55" s="3852"/>
      <c r="G55" s="3589">
        <v>2.5706940874036093</v>
      </c>
      <c r="H55" s="3637"/>
      <c r="I55" s="60">
        <v>46.153846153846132</v>
      </c>
      <c r="J55" s="3589">
        <v>33.333333333333314</v>
      </c>
      <c r="K55" s="3639"/>
      <c r="L55" s="3587">
        <v>75</v>
      </c>
      <c r="M55" s="3637"/>
      <c r="N55" s="60">
        <v>21.428571428571416</v>
      </c>
      <c r="O55" s="3589">
        <v>-16.666666666666657</v>
      </c>
      <c r="P55" s="3639"/>
      <c r="Q55" s="2783">
        <v>250</v>
      </c>
    </row>
    <row r="56" spans="1:18" ht="12.2" customHeight="1">
      <c r="A56" s="28" t="s">
        <v>129</v>
      </c>
      <c r="B56" s="61">
        <v>0.43660392943536408</v>
      </c>
      <c r="C56" s="1846"/>
      <c r="D56" s="60">
        <v>2.1468144044321349</v>
      </c>
      <c r="E56" s="3728">
        <v>1.0558069381598756</v>
      </c>
      <c r="F56" s="3852"/>
      <c r="G56" s="3589">
        <v>3.0729833546734966</v>
      </c>
      <c r="H56" s="3637"/>
      <c r="I56" s="60">
        <v>17.64705882352942</v>
      </c>
      <c r="J56" s="3589">
        <v>28.571428571428584</v>
      </c>
      <c r="K56" s="3639"/>
      <c r="L56" s="3587">
        <v>-33.333333333333343</v>
      </c>
      <c r="M56" s="3637"/>
      <c r="N56" s="60">
        <v>60</v>
      </c>
      <c r="O56" s="3589">
        <v>160</v>
      </c>
      <c r="P56" s="3639"/>
      <c r="Q56" s="2783">
        <v>-40</v>
      </c>
    </row>
    <row r="57" spans="1:18" ht="12.2" customHeight="1">
      <c r="A57" s="38" t="s">
        <v>130</v>
      </c>
      <c r="B57" s="62">
        <v>0.6187389510901653</v>
      </c>
      <c r="C57" s="1851"/>
      <c r="D57" s="63">
        <v>2.2206800832754965</v>
      </c>
      <c r="E57" s="3724">
        <v>1.6819571865443379</v>
      </c>
      <c r="F57" s="3855"/>
      <c r="G57" s="3601">
        <v>2.6683608640406504</v>
      </c>
      <c r="H57" s="3822"/>
      <c r="I57" s="63">
        <v>-25</v>
      </c>
      <c r="J57" s="3601">
        <v>-33.333333333333343</v>
      </c>
      <c r="K57" s="3823"/>
      <c r="L57" s="3601">
        <v>0</v>
      </c>
      <c r="M57" s="3822"/>
      <c r="N57" s="63">
        <v>-44.444444444444443</v>
      </c>
      <c r="O57" s="3601">
        <v>-63.15789473684211</v>
      </c>
      <c r="P57" s="3823"/>
      <c r="Q57" s="2812">
        <v>0</v>
      </c>
    </row>
    <row r="58" spans="1:18" ht="12.2" customHeight="1">
      <c r="A58" s="28" t="s">
        <v>131</v>
      </c>
      <c r="B58" s="61">
        <v>0.93280256669241624</v>
      </c>
      <c r="C58" s="1846"/>
      <c r="D58" s="60">
        <v>1.3736263736263652</v>
      </c>
      <c r="E58" s="3728">
        <v>0.91047040971167803</v>
      </c>
      <c r="F58" s="3852"/>
      <c r="G58" s="3589">
        <v>1.7565872020075375</v>
      </c>
      <c r="H58" s="3637"/>
      <c r="I58" s="60">
        <v>11.111111111111114</v>
      </c>
      <c r="J58" s="3589">
        <v>-45.45454545454546</v>
      </c>
      <c r="K58" s="3639"/>
      <c r="L58" s="3589">
        <v>100</v>
      </c>
      <c r="M58" s="3637"/>
      <c r="N58" s="60">
        <v>21.739130434782624</v>
      </c>
      <c r="O58" s="3589">
        <v>-36.363636363636367</v>
      </c>
      <c r="P58" s="3639"/>
      <c r="Q58" s="2783">
        <v>-41.666666666666664</v>
      </c>
    </row>
    <row r="59" spans="1:18" ht="12.2" customHeight="1">
      <c r="A59" s="28" t="s">
        <v>132</v>
      </c>
      <c r="B59" s="61">
        <v>1.0134936067408944</v>
      </c>
      <c r="C59" s="1846"/>
      <c r="D59" s="60">
        <v>1.7099863201094365</v>
      </c>
      <c r="E59" s="3728">
        <v>0</v>
      </c>
      <c r="F59" s="3852"/>
      <c r="G59" s="3589">
        <v>3.132832080200501</v>
      </c>
      <c r="H59" s="3637"/>
      <c r="I59" s="60">
        <v>-5.2631578947368496</v>
      </c>
      <c r="J59" s="3589">
        <v>0</v>
      </c>
      <c r="K59" s="3639"/>
      <c r="L59" s="3589">
        <v>-14.285714285714292</v>
      </c>
      <c r="M59" s="3637"/>
      <c r="N59" s="60">
        <v>-5.8823529411764781</v>
      </c>
      <c r="O59" s="3589">
        <v>30</v>
      </c>
      <c r="P59" s="3639"/>
      <c r="Q59" s="2783">
        <v>-57.142857142857146</v>
      </c>
    </row>
    <row r="60" spans="1:18" ht="12.2" customHeight="1">
      <c r="A60" s="28" t="s">
        <v>133</v>
      </c>
      <c r="B60" s="61">
        <v>0.64031016859541978</v>
      </c>
      <c r="C60" s="1846"/>
      <c r="D60" s="60">
        <v>1.0169491525423808</v>
      </c>
      <c r="E60" s="3728">
        <v>-0.44776119402985159</v>
      </c>
      <c r="F60" s="3852"/>
      <c r="G60" s="3589">
        <v>2.2360248447205038</v>
      </c>
      <c r="H60" s="3637"/>
      <c r="I60" s="60">
        <v>-40</v>
      </c>
      <c r="J60" s="3589">
        <v>-50</v>
      </c>
      <c r="K60" s="3639"/>
      <c r="L60" s="3589">
        <v>50</v>
      </c>
      <c r="M60" s="3637"/>
      <c r="N60" s="60">
        <v>-37.5</v>
      </c>
      <c r="O60" s="3589">
        <v>-30.769230769230774</v>
      </c>
      <c r="P60" s="3639"/>
      <c r="Q60" s="2783">
        <v>-66.666666666666671</v>
      </c>
    </row>
    <row r="61" spans="1:18" ht="12.2" customHeight="1">
      <c r="A61" s="38" t="s">
        <v>419</v>
      </c>
      <c r="B61" s="62">
        <v>0.48609077598828776</v>
      </c>
      <c r="C61" s="1851"/>
      <c r="D61" s="63">
        <v>1.357773251866945</v>
      </c>
      <c r="E61" s="3724">
        <v>1.3533834586466185</v>
      </c>
      <c r="F61" s="3855"/>
      <c r="G61" s="3601">
        <v>1.3613861386138524</v>
      </c>
      <c r="H61" s="3822"/>
      <c r="I61" s="63">
        <v>66.666666666666686</v>
      </c>
      <c r="J61" s="3601">
        <v>150</v>
      </c>
      <c r="K61" s="3823"/>
      <c r="L61" s="3601">
        <v>-16.666666666666657</v>
      </c>
      <c r="M61" s="3822"/>
      <c r="N61" s="63">
        <v>53.333333333333343</v>
      </c>
      <c r="O61" s="3601">
        <v>14.285714285714278</v>
      </c>
      <c r="P61" s="3823"/>
      <c r="Q61" s="2812">
        <v>87.5</v>
      </c>
    </row>
    <row r="62" spans="1:18" ht="12.2" customHeight="1">
      <c r="A62" s="28" t="s">
        <v>439</v>
      </c>
      <c r="B62" s="61">
        <f t="shared" ref="B62:B76" si="19">SUM(B13/B9)*100-100</f>
        <v>0.47680715799387485</v>
      </c>
      <c r="C62" s="1846"/>
      <c r="D62" s="60">
        <f t="shared" ref="D62:D76" si="20">SUM(D13/D9)*100-100</f>
        <v>0.94850948509485988</v>
      </c>
      <c r="E62" s="3824">
        <f t="shared" ref="E62:E75" si="21">SUM(F13/F9)*100-100</f>
        <v>0.6015037593984971</v>
      </c>
      <c r="F62" s="3854"/>
      <c r="G62" s="3589">
        <f t="shared" ref="G62:G84" si="22">SUM(G13/G9)*100-100</f>
        <v>1.2330456226880386</v>
      </c>
      <c r="H62" s="3637"/>
      <c r="I62" s="60">
        <f t="shared" ref="I62:I76" si="23">SUM(I13/I9)*100-100</f>
        <v>0</v>
      </c>
      <c r="J62" s="3589">
        <f t="shared" ref="J62:J75" si="24">SUM(K13/K9)*100-100</f>
        <v>183.33333333333337</v>
      </c>
      <c r="K62" s="3639"/>
      <c r="L62" s="3826">
        <f t="shared" ref="L62:L84" si="25">SUM(L13/L9)*100-100</f>
        <v>-78.571428571428569</v>
      </c>
      <c r="M62" s="3828"/>
      <c r="N62" s="60">
        <f t="shared" ref="N62:N83" si="26">SUM(N13/N9)*100-100</f>
        <v>21.428571428571416</v>
      </c>
      <c r="O62" s="3826">
        <f t="shared" ref="O62:O75" si="27">SUM(P13/P9)*100-100</f>
        <v>214.28571428571428</v>
      </c>
      <c r="P62" s="3843"/>
      <c r="Q62" s="2783">
        <f t="shared" ref="Q62:Q76" si="28">SUM(Q13/Q9)*100-100</f>
        <v>71.428571428571416</v>
      </c>
    </row>
    <row r="63" spans="1:18" ht="12.2" customHeight="1">
      <c r="A63" s="28" t="s">
        <v>593</v>
      </c>
      <c r="B63" s="61">
        <f t="shared" si="19"/>
        <v>-0.10499912500728215</v>
      </c>
      <c r="C63" s="1846"/>
      <c r="D63" s="60">
        <f t="shared" si="20"/>
        <v>-6.7249495628786349E-2</v>
      </c>
      <c r="E63" s="3728">
        <f>SUM(F14/F10)*100-100</f>
        <v>0.15060240963855165</v>
      </c>
      <c r="F63" s="3729"/>
      <c r="G63" s="3589">
        <f t="shared" si="22"/>
        <v>-0.24301336573510923</v>
      </c>
      <c r="H63" s="3637"/>
      <c r="I63" s="60">
        <f t="shared" si="23"/>
        <v>-5.5555555555555571</v>
      </c>
      <c r="J63" s="3589">
        <f t="shared" si="24"/>
        <v>16.666666666666671</v>
      </c>
      <c r="K63" s="3639"/>
      <c r="L63" s="3589">
        <f t="shared" si="25"/>
        <v>-50</v>
      </c>
      <c r="M63" s="3637"/>
      <c r="N63" s="60">
        <f t="shared" si="26"/>
        <v>25</v>
      </c>
      <c r="O63" s="3589">
        <f t="shared" si="27"/>
        <v>23.07692307692308</v>
      </c>
      <c r="P63" s="3639"/>
      <c r="Q63" s="2783">
        <f t="shared" si="28"/>
        <v>33.333333333333314</v>
      </c>
    </row>
    <row r="64" spans="1:18" ht="12.2" customHeight="1">
      <c r="A64" s="28" t="s">
        <v>440</v>
      </c>
      <c r="B64" s="61">
        <f t="shared" si="19"/>
        <v>-6.4207331309830806E-2</v>
      </c>
      <c r="C64" s="1846"/>
      <c r="D64" s="60">
        <f t="shared" si="20"/>
        <v>0.60402684563757703</v>
      </c>
      <c r="E64" s="3728">
        <f t="shared" si="21"/>
        <v>0.74962518740629491</v>
      </c>
      <c r="F64" s="3729"/>
      <c r="G64" s="3589">
        <f t="shared" si="22"/>
        <v>0.48602673147021846</v>
      </c>
      <c r="H64" s="3637"/>
      <c r="I64" s="60">
        <f t="shared" si="23"/>
        <v>41.666666666666686</v>
      </c>
      <c r="J64" s="3589">
        <f t="shared" si="24"/>
        <v>22.222222222222229</v>
      </c>
      <c r="K64" s="3639"/>
      <c r="L64" s="3589">
        <f t="shared" si="25"/>
        <v>100</v>
      </c>
      <c r="M64" s="3637"/>
      <c r="N64" s="60">
        <f t="shared" si="26"/>
        <v>10.000000000000014</v>
      </c>
      <c r="O64" s="3589">
        <f t="shared" si="27"/>
        <v>-22.222222222222214</v>
      </c>
      <c r="P64" s="3639"/>
      <c r="Q64" s="2783">
        <f t="shared" si="28"/>
        <v>300</v>
      </c>
    </row>
    <row r="65" spans="1:20" ht="12.2" customHeight="1">
      <c r="A65" s="38" t="s">
        <v>496</v>
      </c>
      <c r="B65" s="62">
        <f t="shared" si="19"/>
        <v>-1.2938570929012769</v>
      </c>
      <c r="C65" s="1851"/>
      <c r="D65" s="63">
        <f t="shared" si="20"/>
        <v>-1.0716677829872765</v>
      </c>
      <c r="E65" s="3724">
        <f t="shared" si="21"/>
        <v>-2.0771513353115836</v>
      </c>
      <c r="F65" s="3851"/>
      <c r="G65" s="3601">
        <f t="shared" si="22"/>
        <v>-0.24420024420024333</v>
      </c>
      <c r="H65" s="3822"/>
      <c r="I65" s="63">
        <f t="shared" si="23"/>
        <v>-20</v>
      </c>
      <c r="J65" s="3601">
        <f t="shared" si="24"/>
        <v>-6.6666666666666714</v>
      </c>
      <c r="K65" s="3823"/>
      <c r="L65" s="3601">
        <f t="shared" si="25"/>
        <v>-60</v>
      </c>
      <c r="M65" s="3822"/>
      <c r="N65" s="63">
        <f t="shared" si="26"/>
        <v>8.6956521739130324</v>
      </c>
      <c r="O65" s="3601">
        <f t="shared" si="27"/>
        <v>112.5</v>
      </c>
      <c r="P65" s="3823"/>
      <c r="Q65" s="2812">
        <f t="shared" si="28"/>
        <v>-46.666666666666664</v>
      </c>
    </row>
    <row r="66" spans="1:20" ht="12.2" customHeight="1">
      <c r="A66" s="28" t="s">
        <v>544</v>
      </c>
      <c r="B66" s="61">
        <f t="shared" si="19"/>
        <v>-2.607065440271839</v>
      </c>
      <c r="C66" s="1846"/>
      <c r="D66" s="60">
        <f t="shared" si="20"/>
        <v>-1.4093959731543606</v>
      </c>
      <c r="E66" s="3728">
        <f t="shared" si="21"/>
        <v>-1.3452914798206308</v>
      </c>
      <c r="F66" s="3729"/>
      <c r="G66" s="3589">
        <f t="shared" si="22"/>
        <v>-1.4616321559074379</v>
      </c>
      <c r="H66" s="3637"/>
      <c r="I66" s="60">
        <f t="shared" si="23"/>
        <v>40</v>
      </c>
      <c r="J66" s="3589">
        <f t="shared" si="24"/>
        <v>17.64705882352942</v>
      </c>
      <c r="K66" s="3639"/>
      <c r="L66" s="3589">
        <f t="shared" si="25"/>
        <v>166.66666666666663</v>
      </c>
      <c r="M66" s="3637"/>
      <c r="N66" s="60">
        <f t="shared" si="26"/>
        <v>11.764705882352942</v>
      </c>
      <c r="O66" s="3589">
        <f t="shared" si="27"/>
        <v>-22.727272727272734</v>
      </c>
      <c r="P66" s="3639"/>
      <c r="Q66" s="2783">
        <f t="shared" si="28"/>
        <v>75</v>
      </c>
    </row>
    <row r="67" spans="1:20" ht="12.2" customHeight="1">
      <c r="A67" s="28" t="s">
        <v>501</v>
      </c>
      <c r="B67" s="61">
        <f t="shared" si="19"/>
        <v>-2.6394160583941613</v>
      </c>
      <c r="C67" s="1846"/>
      <c r="D67" s="60">
        <f t="shared" si="20"/>
        <v>-1.3458950201884221</v>
      </c>
      <c r="E67" s="3728">
        <f t="shared" si="21"/>
        <v>-1.2030075187969942</v>
      </c>
      <c r="F67" s="3729"/>
      <c r="G67" s="3589">
        <f t="shared" si="22"/>
        <v>-1.4616321559074379</v>
      </c>
      <c r="H67" s="3637"/>
      <c r="I67" s="60">
        <f t="shared" si="23"/>
        <v>0</v>
      </c>
      <c r="J67" s="3589">
        <f t="shared" si="24"/>
        <v>0</v>
      </c>
      <c r="K67" s="3639"/>
      <c r="L67" s="3589">
        <f t="shared" si="25"/>
        <v>0</v>
      </c>
      <c r="M67" s="3637"/>
      <c r="N67" s="60">
        <f t="shared" si="26"/>
        <v>10.000000000000014</v>
      </c>
      <c r="O67" s="3589">
        <f t="shared" si="27"/>
        <v>12.5</v>
      </c>
      <c r="P67" s="3639"/>
      <c r="Q67" s="2783">
        <f t="shared" si="28"/>
        <v>0</v>
      </c>
    </row>
    <row r="68" spans="1:20" ht="12.2" customHeight="1">
      <c r="A68" s="28" t="s">
        <v>516</v>
      </c>
      <c r="B68" s="61">
        <f t="shared" si="19"/>
        <v>-2.5348986624613019</v>
      </c>
      <c r="C68" s="1846"/>
      <c r="D68" s="60">
        <f t="shared" si="20"/>
        <v>-0.53368912608405594</v>
      </c>
      <c r="E68" s="3728">
        <f t="shared" si="21"/>
        <v>-1.3392857142857082</v>
      </c>
      <c r="F68" s="3729"/>
      <c r="G68" s="3589">
        <f t="shared" si="22"/>
        <v>0.12091898428052161</v>
      </c>
      <c r="H68" s="3637"/>
      <c r="I68" s="60">
        <f t="shared" si="23"/>
        <v>0</v>
      </c>
      <c r="J68" s="3589">
        <f t="shared" si="24"/>
        <v>18.181818181818187</v>
      </c>
      <c r="K68" s="3639"/>
      <c r="L68" s="3589">
        <f t="shared" si="25"/>
        <v>-33.333333333333343</v>
      </c>
      <c r="M68" s="3637"/>
      <c r="N68" s="60">
        <f t="shared" si="26"/>
        <v>9.0909090909090793</v>
      </c>
      <c r="O68" s="3589">
        <f t="shared" si="27"/>
        <v>0</v>
      </c>
      <c r="P68" s="3639"/>
      <c r="Q68" s="2783">
        <f t="shared" si="28"/>
        <v>25</v>
      </c>
    </row>
    <row r="69" spans="1:20" ht="12.2" customHeight="1">
      <c r="A69" s="38" t="s">
        <v>444</v>
      </c>
      <c r="B69" s="62">
        <f t="shared" si="19"/>
        <v>-1.8008974964572531</v>
      </c>
      <c r="C69" s="1851"/>
      <c r="D69" s="63">
        <f t="shared" si="20"/>
        <v>0.60934326337169864</v>
      </c>
      <c r="E69" s="3724">
        <f t="shared" si="21"/>
        <v>0.30303030303029743</v>
      </c>
      <c r="F69" s="3851"/>
      <c r="G69" s="3601">
        <f t="shared" si="22"/>
        <v>0.85679314565483367</v>
      </c>
      <c r="H69" s="3822"/>
      <c r="I69" s="63">
        <f t="shared" si="23"/>
        <v>6.25</v>
      </c>
      <c r="J69" s="3601">
        <f t="shared" si="24"/>
        <v>7.1428571428571388</v>
      </c>
      <c r="K69" s="3823"/>
      <c r="L69" s="3601">
        <f t="shared" si="25"/>
        <v>0</v>
      </c>
      <c r="M69" s="3822"/>
      <c r="N69" s="63">
        <f t="shared" si="26"/>
        <v>36</v>
      </c>
      <c r="O69" s="3601">
        <f t="shared" si="27"/>
        <v>0</v>
      </c>
      <c r="P69" s="3823"/>
      <c r="Q69" s="2812">
        <f t="shared" si="28"/>
        <v>112.5</v>
      </c>
    </row>
    <row r="70" spans="1:20" ht="12.2" customHeight="1">
      <c r="A70" s="2820" t="s">
        <v>430</v>
      </c>
      <c r="B70" s="2814">
        <f t="shared" si="19"/>
        <v>-1.2331568816169352</v>
      </c>
      <c r="C70" s="2815"/>
      <c r="D70" s="2816">
        <f t="shared" si="20"/>
        <v>1.9060585432266777</v>
      </c>
      <c r="E70" s="3824">
        <f t="shared" si="21"/>
        <v>0.60606060606060908</v>
      </c>
      <c r="F70" s="3854"/>
      <c r="G70" s="3826">
        <f t="shared" si="22"/>
        <v>2.9666254635352374</v>
      </c>
      <c r="H70" s="3828"/>
      <c r="I70" s="2816">
        <f t="shared" si="23"/>
        <v>0</v>
      </c>
      <c r="J70" s="3826">
        <f t="shared" si="24"/>
        <v>25</v>
      </c>
      <c r="K70" s="3843"/>
      <c r="L70" s="3826">
        <f t="shared" si="25"/>
        <v>-62.5</v>
      </c>
      <c r="M70" s="3828"/>
      <c r="N70" s="2816">
        <f t="shared" si="26"/>
        <v>0</v>
      </c>
      <c r="O70" s="3826">
        <f t="shared" si="27"/>
        <v>35.29411764705884</v>
      </c>
      <c r="P70" s="3843"/>
      <c r="Q70" s="2818">
        <f t="shared" si="28"/>
        <v>-28.571428571428569</v>
      </c>
    </row>
    <row r="71" spans="1:20" ht="12.2" customHeight="1">
      <c r="A71" s="28" t="s">
        <v>213</v>
      </c>
      <c r="B71" s="61">
        <f t="shared" si="19"/>
        <v>-1.1635578480177458</v>
      </c>
      <c r="C71" s="1846"/>
      <c r="D71" s="60">
        <f t="shared" si="20"/>
        <v>2.6603001364256471</v>
      </c>
      <c r="E71" s="3728">
        <f t="shared" si="21"/>
        <v>3.1963470319634695</v>
      </c>
      <c r="F71" s="3729"/>
      <c r="G71" s="3589">
        <f t="shared" si="22"/>
        <v>2.2249690976514245</v>
      </c>
      <c r="H71" s="3637"/>
      <c r="I71" s="60">
        <f t="shared" si="23"/>
        <v>23.529411764705884</v>
      </c>
      <c r="J71" s="3589">
        <f t="shared" si="24"/>
        <v>42.857142857142861</v>
      </c>
      <c r="K71" s="3639"/>
      <c r="L71" s="3589">
        <f t="shared" si="25"/>
        <v>-66.666666666666671</v>
      </c>
      <c r="M71" s="3637"/>
      <c r="N71" s="60">
        <f t="shared" si="26"/>
        <v>-31.818181818181827</v>
      </c>
      <c r="O71" s="3589">
        <f t="shared" si="27"/>
        <v>-50</v>
      </c>
      <c r="P71" s="3639"/>
      <c r="Q71" s="49">
        <f t="shared" si="28"/>
        <v>50</v>
      </c>
      <c r="R71" s="20"/>
    </row>
    <row r="72" spans="1:20" ht="12.2" customHeight="1">
      <c r="A72" s="51" t="s">
        <v>64</v>
      </c>
      <c r="B72" s="61">
        <f t="shared" si="19"/>
        <v>-1.0607059387547224</v>
      </c>
      <c r="C72" s="1846"/>
      <c r="D72" s="60">
        <f t="shared" si="20"/>
        <v>9.5238095238095326</v>
      </c>
      <c r="E72" s="3728">
        <f t="shared" si="21"/>
        <v>13.273001508295621</v>
      </c>
      <c r="F72" s="3729"/>
      <c r="G72" s="3589">
        <f t="shared" si="22"/>
        <v>6.5217391304347956</v>
      </c>
      <c r="H72" s="3637"/>
      <c r="I72" s="60">
        <f t="shared" si="23"/>
        <v>58.823529411764696</v>
      </c>
      <c r="J72" s="3589">
        <f t="shared" si="24"/>
        <v>61.538461538461547</v>
      </c>
      <c r="K72" s="3639"/>
      <c r="L72" s="3589">
        <f t="shared" si="25"/>
        <v>50</v>
      </c>
      <c r="M72" s="3637"/>
      <c r="N72" s="60">
        <f t="shared" si="26"/>
        <v>16.666666666666671</v>
      </c>
      <c r="O72" s="3589">
        <f t="shared" si="27"/>
        <v>71.428571428571416</v>
      </c>
      <c r="P72" s="3639"/>
      <c r="Q72" s="49">
        <f t="shared" si="28"/>
        <v>-60</v>
      </c>
      <c r="R72" s="20"/>
    </row>
    <row r="73" spans="1:20" ht="12.2" customHeight="1">
      <c r="A73" s="52" t="s">
        <v>569</v>
      </c>
      <c r="B73" s="62">
        <f t="shared" si="19"/>
        <v>-0.89591726294270302</v>
      </c>
      <c r="C73" s="1851"/>
      <c r="D73" s="63">
        <f t="shared" si="20"/>
        <v>9.5558546433378098</v>
      </c>
      <c r="E73" s="3724">
        <f t="shared" si="21"/>
        <v>12.235649546827787</v>
      </c>
      <c r="F73" s="3851"/>
      <c r="G73" s="3601">
        <f t="shared" si="22"/>
        <v>7.4029126213592207</v>
      </c>
      <c r="H73" s="3822"/>
      <c r="I73" s="63">
        <f t="shared" si="23"/>
        <v>-29.411764705882348</v>
      </c>
      <c r="J73" s="3601">
        <f t="shared" si="24"/>
        <v>-40</v>
      </c>
      <c r="K73" s="3823"/>
      <c r="L73" s="3601">
        <f t="shared" si="25"/>
        <v>50</v>
      </c>
      <c r="M73" s="3822"/>
      <c r="N73" s="63">
        <f t="shared" si="26"/>
        <v>-14.705882352941174</v>
      </c>
      <c r="O73" s="3601">
        <f t="shared" si="27"/>
        <v>-17.64705882352942</v>
      </c>
      <c r="P73" s="3823"/>
      <c r="Q73" s="46">
        <f t="shared" si="28"/>
        <v>-11.764705882352942</v>
      </c>
      <c r="R73" s="20"/>
    </row>
    <row r="74" spans="1:20" ht="12.2" customHeight="1">
      <c r="A74" s="2701" t="s">
        <v>623</v>
      </c>
      <c r="B74" s="61">
        <f t="shared" si="19"/>
        <v>-0.72477008343992111</v>
      </c>
      <c r="C74" s="2815"/>
      <c r="D74" s="60">
        <f t="shared" si="20"/>
        <v>8.6840347361389405</v>
      </c>
      <c r="E74" s="3824">
        <f t="shared" si="21"/>
        <v>13.253012048192787</v>
      </c>
      <c r="F74" s="3853"/>
      <c r="G74" s="3826">
        <f t="shared" si="22"/>
        <v>5.0420168067226996</v>
      </c>
      <c r="H74" s="3828"/>
      <c r="I74" s="60">
        <f t="shared" si="23"/>
        <v>-14.285714285714292</v>
      </c>
      <c r="J74" s="3589">
        <f t="shared" si="24"/>
        <v>-12</v>
      </c>
      <c r="K74" s="3639"/>
      <c r="L74" s="3589">
        <f t="shared" si="25"/>
        <v>-33.333333333333343</v>
      </c>
      <c r="M74" s="3637"/>
      <c r="N74" s="60">
        <f t="shared" si="26"/>
        <v>-18.421052631578945</v>
      </c>
      <c r="O74" s="3589">
        <f t="shared" si="27"/>
        <v>-21.739130434782609</v>
      </c>
      <c r="P74" s="3639"/>
      <c r="Q74" s="49">
        <f t="shared" si="28"/>
        <v>-13.333333333333329</v>
      </c>
      <c r="R74" s="20"/>
    </row>
    <row r="75" spans="1:20" ht="12.75" customHeight="1">
      <c r="A75" s="51" t="s">
        <v>663</v>
      </c>
      <c r="B75" s="61">
        <f t="shared" si="19"/>
        <v>-0.78281449117058344</v>
      </c>
      <c r="C75" s="1846"/>
      <c r="D75" s="60">
        <f t="shared" si="20"/>
        <v>8.2392026578073114</v>
      </c>
      <c r="E75" s="3728">
        <f t="shared" si="21"/>
        <v>10.17699115044249</v>
      </c>
      <c r="F75" s="3852"/>
      <c r="G75" s="3589">
        <f t="shared" si="22"/>
        <v>6.6505441354292714</v>
      </c>
      <c r="H75" s="3637"/>
      <c r="I75" s="60">
        <f t="shared" si="23"/>
        <v>-4.7619047619047734</v>
      </c>
      <c r="J75" s="3589">
        <f t="shared" si="24"/>
        <v>-40</v>
      </c>
      <c r="K75" s="3587"/>
      <c r="L75" s="3589">
        <f t="shared" si="25"/>
        <v>700</v>
      </c>
      <c r="M75" s="3637"/>
      <c r="N75" s="60">
        <f t="shared" si="26"/>
        <v>53.333333333333343</v>
      </c>
      <c r="O75" s="3589">
        <f t="shared" si="27"/>
        <v>111.11111111111111</v>
      </c>
      <c r="P75" s="3587"/>
      <c r="Q75" s="49">
        <f t="shared" si="28"/>
        <v>-33.333333333333343</v>
      </c>
      <c r="R75" s="20"/>
    </row>
    <row r="76" spans="1:20" ht="12.75" customHeight="1">
      <c r="A76" s="51" t="s">
        <v>676</v>
      </c>
      <c r="B76" s="61">
        <f t="shared" si="19"/>
        <v>-0.7874015748031411</v>
      </c>
      <c r="C76" s="1846"/>
      <c r="D76" s="60">
        <f t="shared" si="20"/>
        <v>0.61236987140232202</v>
      </c>
      <c r="E76" s="3728">
        <f t="shared" ref="E76:E81" si="29">SUM(F27/F23)*100-100</f>
        <v>0.26631158455391812</v>
      </c>
      <c r="F76" s="3852"/>
      <c r="G76" s="3589">
        <f t="shared" si="22"/>
        <v>0.9070294784580426</v>
      </c>
      <c r="H76" s="3637"/>
      <c r="I76" s="60">
        <f t="shared" si="23"/>
        <v>-22.222222222222214</v>
      </c>
      <c r="J76" s="3589">
        <f t="shared" ref="J76:J81" si="30">SUM(K27/K23)*100-100</f>
        <v>-23.80952380952381</v>
      </c>
      <c r="K76" s="3587"/>
      <c r="L76" s="3589">
        <f t="shared" si="25"/>
        <v>-16.666666666666657</v>
      </c>
      <c r="M76" s="3637"/>
      <c r="N76" s="60">
        <f t="shared" si="26"/>
        <v>42.857142857142861</v>
      </c>
      <c r="O76" s="3589">
        <f t="shared" ref="O76:O81" si="31">SUM(P27/P23)*100-100</f>
        <v>25</v>
      </c>
      <c r="P76" s="3587"/>
      <c r="Q76" s="49">
        <f t="shared" si="28"/>
        <v>150</v>
      </c>
      <c r="R76" s="20"/>
      <c r="T76" s="20"/>
    </row>
    <row r="77" spans="1:20" ht="12.75" customHeight="1">
      <c r="A77" s="52" t="s">
        <v>677</v>
      </c>
      <c r="B77" s="62">
        <f t="shared" ref="B77:B82" si="32">SUM(B28/B24)*100-100</f>
        <v>-0.89188205314889046</v>
      </c>
      <c r="C77" s="1851"/>
      <c r="D77" s="63">
        <f t="shared" ref="D77:D84" si="33">SUM(D28/D24)*100-100</f>
        <v>0.49140049140048347</v>
      </c>
      <c r="E77" s="3724">
        <f t="shared" si="29"/>
        <v>1.0767160161507405</v>
      </c>
      <c r="F77" s="3855"/>
      <c r="G77" s="3601">
        <f t="shared" si="22"/>
        <v>0</v>
      </c>
      <c r="H77" s="3822"/>
      <c r="I77" s="63">
        <f t="shared" ref="I77:I84" si="34">SUM(I28/I24)*100-100</f>
        <v>33.333333333333314</v>
      </c>
      <c r="J77" s="3601">
        <f t="shared" si="30"/>
        <v>44.444444444444429</v>
      </c>
      <c r="K77" s="3641"/>
      <c r="L77" s="3601">
        <f t="shared" si="25"/>
        <v>0</v>
      </c>
      <c r="M77" s="3822"/>
      <c r="N77" s="63">
        <f t="shared" si="26"/>
        <v>27.58620689655173</v>
      </c>
      <c r="O77" s="3601">
        <f t="shared" si="31"/>
        <v>35.714285714285722</v>
      </c>
      <c r="P77" s="3641"/>
      <c r="Q77" s="46">
        <f t="shared" ref="Q77:Q84" si="35">SUM(Q28/Q24)*100-100</f>
        <v>20</v>
      </c>
      <c r="R77" s="20"/>
    </row>
    <row r="78" spans="1:20" ht="12.75" customHeight="1" thickBot="1">
      <c r="A78" s="2701" t="s">
        <v>728</v>
      </c>
      <c r="B78" s="61">
        <f t="shared" si="32"/>
        <v>-0.84049079754601053</v>
      </c>
      <c r="C78" s="1846"/>
      <c r="D78" s="60">
        <f t="shared" si="33"/>
        <v>1.6594960049170169</v>
      </c>
      <c r="E78" s="3728">
        <f t="shared" si="29"/>
        <v>1.1968085106383057</v>
      </c>
      <c r="F78" s="3852"/>
      <c r="G78" s="3826">
        <f t="shared" si="22"/>
        <v>2.0571428571428498</v>
      </c>
      <c r="H78" s="3828"/>
      <c r="I78" s="60">
        <f t="shared" si="34"/>
        <v>4.1666666666666714</v>
      </c>
      <c r="J78" s="3826">
        <f t="shared" si="30"/>
        <v>-4.5454545454545467</v>
      </c>
      <c r="K78" s="3843"/>
      <c r="L78" s="3826">
        <f t="shared" si="25"/>
        <v>100</v>
      </c>
      <c r="M78" s="3828"/>
      <c r="N78" s="2821">
        <f t="shared" si="26"/>
        <v>-22.58064516129032</v>
      </c>
      <c r="O78" s="3826">
        <f t="shared" si="31"/>
        <v>0</v>
      </c>
      <c r="P78" s="3843"/>
      <c r="Q78" s="2818">
        <f t="shared" si="35"/>
        <v>-53.846153846153847</v>
      </c>
      <c r="R78" s="20"/>
    </row>
    <row r="79" spans="1:20" s="219" customFormat="1" ht="12.75" customHeight="1" thickBot="1">
      <c r="A79" s="486" t="s">
        <v>745</v>
      </c>
      <c r="B79" s="61">
        <f t="shared" si="32"/>
        <v>-0.6360856269113242</v>
      </c>
      <c r="C79" s="1846"/>
      <c r="D79" s="1737">
        <f t="shared" si="33"/>
        <v>0.92081031307552053</v>
      </c>
      <c r="E79" s="3728">
        <f t="shared" si="29"/>
        <v>2.0080321285140599</v>
      </c>
      <c r="F79" s="3729"/>
      <c r="G79" s="3589">
        <f t="shared" si="22"/>
        <v>0</v>
      </c>
      <c r="H79" s="3637"/>
      <c r="I79" s="1737">
        <f t="shared" si="34"/>
        <v>-5</v>
      </c>
      <c r="J79" s="3589">
        <f t="shared" si="30"/>
        <v>41.666666666666686</v>
      </c>
      <c r="K79" s="3639"/>
      <c r="L79" s="3589">
        <f t="shared" si="25"/>
        <v>-75</v>
      </c>
      <c r="M79" s="3637"/>
      <c r="N79" s="60">
        <f t="shared" si="26"/>
        <v>4.3478260869565162</v>
      </c>
      <c r="O79" s="3589">
        <f t="shared" si="31"/>
        <v>-5.2631578947368496</v>
      </c>
      <c r="P79" s="3639"/>
      <c r="Q79" s="49">
        <f t="shared" si="35"/>
        <v>50</v>
      </c>
      <c r="R79" s="2"/>
      <c r="S79" s="1852"/>
    </row>
    <row r="80" spans="1:20" s="219" customFormat="1" ht="12.75" customHeight="1">
      <c r="A80" s="699" t="s">
        <v>746</v>
      </c>
      <c r="B80" s="61">
        <f t="shared" si="32"/>
        <v>-0.73260073260073</v>
      </c>
      <c r="C80" s="1887"/>
      <c r="D80" s="1737">
        <f t="shared" si="33"/>
        <v>1.156421180766884</v>
      </c>
      <c r="E80" s="3728">
        <f t="shared" si="29"/>
        <v>1.8592297476759541</v>
      </c>
      <c r="F80" s="3729"/>
      <c r="G80" s="3589">
        <f t="shared" si="22"/>
        <v>0.56179775280898525</v>
      </c>
      <c r="H80" s="3637"/>
      <c r="I80" s="1737">
        <f t="shared" si="34"/>
        <v>-57.142857142857146</v>
      </c>
      <c r="J80" s="3589">
        <f t="shared" si="30"/>
        <v>-56.25</v>
      </c>
      <c r="K80" s="3639"/>
      <c r="L80" s="3589">
        <f t="shared" si="25"/>
        <v>-60</v>
      </c>
      <c r="M80" s="3637"/>
      <c r="N80" s="60">
        <f t="shared" si="26"/>
        <v>-35</v>
      </c>
      <c r="O80" s="3589">
        <f t="shared" si="31"/>
        <v>-26.666666666666671</v>
      </c>
      <c r="P80" s="3639"/>
      <c r="Q80" s="49">
        <f t="shared" si="35"/>
        <v>-60</v>
      </c>
      <c r="R80" s="2"/>
      <c r="S80" s="2"/>
    </row>
    <row r="81" spans="1:19" s="219" customFormat="1" ht="12.75" customHeight="1">
      <c r="A81" s="698" t="s">
        <v>747</v>
      </c>
      <c r="B81" s="62">
        <f t="shared" si="32"/>
        <v>-1.4202632384450453</v>
      </c>
      <c r="C81" s="1963"/>
      <c r="D81" s="1964">
        <f t="shared" si="33"/>
        <v>0.73349633251834234</v>
      </c>
      <c r="E81" s="3724">
        <f t="shared" si="29"/>
        <v>3.062583222370165</v>
      </c>
      <c r="F81" s="3851"/>
      <c r="G81" s="3601">
        <f t="shared" si="22"/>
        <v>-1.2429378531073354</v>
      </c>
      <c r="H81" s="3822"/>
      <c r="I81" s="1964">
        <f t="shared" si="34"/>
        <v>112.5</v>
      </c>
      <c r="J81" s="3601">
        <f t="shared" si="30"/>
        <v>84.615384615384613</v>
      </c>
      <c r="K81" s="3823"/>
      <c r="L81" s="3601">
        <f t="shared" si="25"/>
        <v>233.33333333333337</v>
      </c>
      <c r="M81" s="3822"/>
      <c r="N81" s="63">
        <f t="shared" si="26"/>
        <v>2.7027027027026946</v>
      </c>
      <c r="O81" s="3601">
        <f t="shared" si="31"/>
        <v>-15.789473684210535</v>
      </c>
      <c r="P81" s="3823"/>
      <c r="Q81" s="46">
        <f t="shared" si="35"/>
        <v>22.222222222222229</v>
      </c>
      <c r="R81" s="2"/>
      <c r="S81" s="2"/>
    </row>
    <row r="82" spans="1:19" s="219" customFormat="1" ht="12.75" customHeight="1">
      <c r="A82" s="2701" t="s">
        <v>769</v>
      </c>
      <c r="B82" s="61">
        <f t="shared" si="32"/>
        <v>-1.6952298459444393</v>
      </c>
      <c r="C82" s="1846"/>
      <c r="D82" s="60">
        <f t="shared" si="33"/>
        <v>-0.30229746070132535</v>
      </c>
      <c r="E82" s="3728">
        <f t="shared" ref="E82" si="36">SUM(F33/F29)*100-100</f>
        <v>1.3140604467805588</v>
      </c>
      <c r="F82" s="3852"/>
      <c r="G82" s="3826">
        <f t="shared" si="22"/>
        <v>-1.6797312430011146</v>
      </c>
      <c r="H82" s="3828"/>
      <c r="I82" s="60">
        <f t="shared" si="34"/>
        <v>-24</v>
      </c>
      <c r="J82" s="3826">
        <f t="shared" ref="J82" si="37">SUM(K33/K29)*100-100</f>
        <v>-42.857142857142861</v>
      </c>
      <c r="K82" s="3843"/>
      <c r="L82" s="3826">
        <f t="shared" si="25"/>
        <v>75</v>
      </c>
      <c r="M82" s="3828"/>
      <c r="N82" s="2821">
        <f t="shared" si="26"/>
        <v>16.666666666666671</v>
      </c>
      <c r="O82" s="3826">
        <f t="shared" ref="O82" si="38">SUM(P33/P29)*100-100</f>
        <v>5.5555555555555571</v>
      </c>
      <c r="P82" s="3843"/>
      <c r="Q82" s="2818">
        <f t="shared" si="35"/>
        <v>50</v>
      </c>
      <c r="R82" s="2"/>
      <c r="S82" s="2"/>
    </row>
    <row r="83" spans="1:19" s="219" customFormat="1" ht="12.75" customHeight="1">
      <c r="A83" s="486" t="s">
        <v>770</v>
      </c>
      <c r="B83" s="61">
        <f t="shared" ref="B83:B93" si="39">SUM(B34/B30)*100-100</f>
        <v>-1.7973655053551596</v>
      </c>
      <c r="C83" s="1846"/>
      <c r="D83" s="1737">
        <f t="shared" si="33"/>
        <v>1.7639902676398975</v>
      </c>
      <c r="E83" s="3728">
        <f t="shared" ref="E83" si="40">SUM(F34/F30)*100-100</f>
        <v>2.88713910761156</v>
      </c>
      <c r="F83" s="3729"/>
      <c r="G83" s="3589">
        <f t="shared" si="22"/>
        <v>0.79365079365078373</v>
      </c>
      <c r="H83" s="3637"/>
      <c r="I83" s="1737">
        <f t="shared" si="34"/>
        <v>52.631578947368439</v>
      </c>
      <c r="J83" s="3589">
        <f t="shared" ref="J83" si="41">SUM(K34/K30)*100-100</f>
        <v>17.64705882352942</v>
      </c>
      <c r="K83" s="3639"/>
      <c r="L83" s="3589">
        <f t="shared" si="25"/>
        <v>350</v>
      </c>
      <c r="M83" s="3637"/>
      <c r="N83" s="60">
        <f t="shared" si="26"/>
        <v>-33.333333333333343</v>
      </c>
      <c r="O83" s="3589">
        <f t="shared" ref="O83" si="42">SUM(P34/P30)*100-100</f>
        <v>-22.222222222222214</v>
      </c>
      <c r="P83" s="3639"/>
      <c r="Q83" s="49">
        <f t="shared" si="35"/>
        <v>-66.666666666666671</v>
      </c>
      <c r="R83" s="2"/>
      <c r="S83" s="2"/>
    </row>
    <row r="84" spans="1:19" s="219" customFormat="1" ht="12.75" customHeight="1">
      <c r="A84" s="699" t="s">
        <v>771</v>
      </c>
      <c r="B84" s="61">
        <f t="shared" si="39"/>
        <v>-2.0172201722017178</v>
      </c>
      <c r="C84" s="1887"/>
      <c r="D84" s="1737">
        <f t="shared" si="33"/>
        <v>0.84235860409145857</v>
      </c>
      <c r="E84" s="3728">
        <f t="shared" ref="E84" si="43">SUM(F35/F31)*100-100</f>
        <v>1.9556714471968633</v>
      </c>
      <c r="F84" s="3729"/>
      <c r="G84" s="3589">
        <f t="shared" si="22"/>
        <v>-0.11173184357542709</v>
      </c>
      <c r="H84" s="3637"/>
      <c r="I84" s="1737">
        <f t="shared" si="34"/>
        <v>111.11111111111111</v>
      </c>
      <c r="J84" s="3589">
        <f t="shared" ref="J84" si="44">SUM(K35/K31)*100-100</f>
        <v>100</v>
      </c>
      <c r="K84" s="3639"/>
      <c r="L84" s="3589">
        <f t="shared" si="25"/>
        <v>150</v>
      </c>
      <c r="M84" s="3637"/>
      <c r="N84" s="60">
        <f t="shared" ref="N84:N94" si="45">SUM(N35/N31)*100-100</f>
        <v>107.69230769230771</v>
      </c>
      <c r="O84" s="3589">
        <f t="shared" ref="O84" si="46">SUM(P35/P31)*100-100</f>
        <v>81.818181818181813</v>
      </c>
      <c r="P84" s="3639"/>
      <c r="Q84" s="49">
        <f t="shared" si="35"/>
        <v>250</v>
      </c>
      <c r="R84" s="2"/>
    </row>
    <row r="85" spans="1:19" s="219" customFormat="1" ht="12.75" customHeight="1">
      <c r="A85" s="698" t="s">
        <v>772</v>
      </c>
      <c r="B85" s="62">
        <f t="shared" si="39"/>
        <v>-2.5771595354902814</v>
      </c>
      <c r="C85" s="1963"/>
      <c r="D85" s="1964">
        <f t="shared" ref="D85:D94" si="47">SUM(D36/D32)*100-100</f>
        <v>0.84951456310679418</v>
      </c>
      <c r="E85" s="3724">
        <f t="shared" ref="E85:E90" si="48">SUM(F36/F32)*100-100</f>
        <v>-0.38759689922480334</v>
      </c>
      <c r="F85" s="3851"/>
      <c r="G85" s="3601">
        <f t="shared" ref="G85:G94" si="49">SUM(G36/G32)*100-100</f>
        <v>1.9450800915331854</v>
      </c>
      <c r="H85" s="3822"/>
      <c r="I85" s="1964">
        <f t="shared" ref="I85:I94" si="50">SUM(I36/I32)*100-100</f>
        <v>-32.35294117647058</v>
      </c>
      <c r="J85" s="3601">
        <f t="shared" ref="J85:J90" si="51">SUM(K36/K32)*100-100</f>
        <v>-29.166666666666657</v>
      </c>
      <c r="K85" s="3823"/>
      <c r="L85" s="3601">
        <f t="shared" ref="L85:L94" si="52">SUM(L36/L32)*100-100</f>
        <v>-40</v>
      </c>
      <c r="M85" s="3822"/>
      <c r="N85" s="63">
        <f t="shared" si="45"/>
        <v>-5.2631578947368496</v>
      </c>
      <c r="O85" s="3601">
        <f t="shared" ref="O85:O90" si="53">SUM(P36/P32)*100-100</f>
        <v>31.25</v>
      </c>
      <c r="P85" s="3823"/>
      <c r="Q85" s="46">
        <f t="shared" ref="Q85:Q94" si="54">SUM(Q36/Q32)*100-100</f>
        <v>-31.818181818181827</v>
      </c>
      <c r="R85" s="2"/>
    </row>
    <row r="86" spans="1:19" s="219" customFormat="1" ht="15.75" customHeight="1">
      <c r="A86" s="2701" t="s">
        <v>837</v>
      </c>
      <c r="B86" s="61">
        <f t="shared" si="39"/>
        <v>-2.7943860532443807</v>
      </c>
      <c r="C86" s="1846"/>
      <c r="D86" s="60">
        <f t="shared" si="47"/>
        <v>0.24257125530624535</v>
      </c>
      <c r="E86" s="3728">
        <f t="shared" si="48"/>
        <v>-1.2970168612191912</v>
      </c>
      <c r="F86" s="3852"/>
      <c r="G86" s="3826">
        <f t="shared" si="49"/>
        <v>1.5945330296127622</v>
      </c>
      <c r="H86" s="3828"/>
      <c r="I86" s="60">
        <f t="shared" si="50"/>
        <v>5.2631578947368354</v>
      </c>
      <c r="J86" s="3826">
        <f t="shared" si="51"/>
        <v>-16.666666666666657</v>
      </c>
      <c r="K86" s="3843"/>
      <c r="L86" s="3826">
        <f t="shared" si="52"/>
        <v>42.857142857142861</v>
      </c>
      <c r="M86" s="3828"/>
      <c r="N86" s="2821">
        <f t="shared" si="45"/>
        <v>14.285714285714278</v>
      </c>
      <c r="O86" s="3826">
        <f t="shared" si="53"/>
        <v>21.05263157894737</v>
      </c>
      <c r="P86" s="3843"/>
      <c r="Q86" s="2818">
        <f t="shared" si="54"/>
        <v>0</v>
      </c>
      <c r="R86" s="2"/>
    </row>
    <row r="87" spans="1:19" s="219" customFormat="1" ht="15.75" customHeight="1">
      <c r="A87" s="486" t="s">
        <v>844</v>
      </c>
      <c r="B87" s="61">
        <f t="shared" si="39"/>
        <v>-3.2217625673812194</v>
      </c>
      <c r="C87" s="1846"/>
      <c r="D87" s="60">
        <f t="shared" si="47"/>
        <v>-1.0161386730424482</v>
      </c>
      <c r="E87" s="3728">
        <f t="shared" si="48"/>
        <v>-2.933673469387756</v>
      </c>
      <c r="F87" s="3729"/>
      <c r="G87" s="3589">
        <f t="shared" si="49"/>
        <v>0.67491563554555967</v>
      </c>
      <c r="H87" s="3637"/>
      <c r="I87" s="60">
        <f t="shared" si="50"/>
        <v>-41.379310344827594</v>
      </c>
      <c r="J87" s="3589">
        <f t="shared" si="51"/>
        <v>-40</v>
      </c>
      <c r="K87" s="3639"/>
      <c r="L87" s="3589">
        <f t="shared" si="52"/>
        <v>-44.444444444444443</v>
      </c>
      <c r="M87" s="3637"/>
      <c r="N87" s="60">
        <f t="shared" si="45"/>
        <v>37.5</v>
      </c>
      <c r="O87" s="3589">
        <f t="shared" si="53"/>
        <v>35.714285714285722</v>
      </c>
      <c r="P87" s="3639"/>
      <c r="Q87" s="49">
        <f t="shared" si="54"/>
        <v>50</v>
      </c>
      <c r="R87" s="2"/>
    </row>
    <row r="88" spans="1:19" s="219" customFormat="1" ht="15.75" customHeight="1">
      <c r="A88" s="699" t="s">
        <v>824</v>
      </c>
      <c r="B88" s="61">
        <f t="shared" si="39"/>
        <v>-2.9437609841827737</v>
      </c>
      <c r="C88" s="1846"/>
      <c r="D88" s="60">
        <f t="shared" si="47"/>
        <v>-1.0739856801909298</v>
      </c>
      <c r="E88" s="3728">
        <f t="shared" si="48"/>
        <v>-2.1739130434782652</v>
      </c>
      <c r="F88" s="3729"/>
      <c r="G88" s="3589">
        <f t="shared" si="49"/>
        <v>-0.1118568232662227</v>
      </c>
      <c r="H88" s="3637"/>
      <c r="I88" s="60">
        <f t="shared" si="50"/>
        <v>-15.789473684210535</v>
      </c>
      <c r="J88" s="3589">
        <f t="shared" si="51"/>
        <v>0</v>
      </c>
      <c r="K88" s="3639"/>
      <c r="L88" s="3589">
        <f t="shared" si="52"/>
        <v>-60</v>
      </c>
      <c r="M88" s="3637"/>
      <c r="N88" s="60">
        <f t="shared" si="45"/>
        <v>-25.925925925925924</v>
      </c>
      <c r="O88" s="3589">
        <f t="shared" si="53"/>
        <v>-25</v>
      </c>
      <c r="P88" s="3639"/>
      <c r="Q88" s="49">
        <f t="shared" si="54"/>
        <v>-28.571428571428569</v>
      </c>
      <c r="R88" s="2"/>
    </row>
    <row r="89" spans="1:19" s="219" customFormat="1" ht="15.75" customHeight="1">
      <c r="A89" s="698" t="s">
        <v>845</v>
      </c>
      <c r="B89" s="62">
        <f t="shared" si="39"/>
        <v>-1.9441611422743534</v>
      </c>
      <c r="C89" s="1851"/>
      <c r="D89" s="63">
        <f t="shared" si="47"/>
        <v>-0.84235860409145857</v>
      </c>
      <c r="E89" s="3724">
        <f t="shared" si="48"/>
        <v>-1.6861219195849628</v>
      </c>
      <c r="F89" s="3851"/>
      <c r="G89" s="3601">
        <f t="shared" si="49"/>
        <v>-0.11223344556677262</v>
      </c>
      <c r="H89" s="3822"/>
      <c r="I89" s="63">
        <f t="shared" si="50"/>
        <v>13.043478260869563</v>
      </c>
      <c r="J89" s="3601">
        <f t="shared" si="51"/>
        <v>0</v>
      </c>
      <c r="K89" s="3823"/>
      <c r="L89" s="3601">
        <f t="shared" si="52"/>
        <v>50</v>
      </c>
      <c r="M89" s="3822"/>
      <c r="N89" s="63">
        <f t="shared" si="45"/>
        <v>2.7777777777777715</v>
      </c>
      <c r="O89" s="3601">
        <f t="shared" si="53"/>
        <v>9.5238095238095326</v>
      </c>
      <c r="P89" s="3823"/>
      <c r="Q89" s="46">
        <f t="shared" si="54"/>
        <v>-6.6666666666666714</v>
      </c>
      <c r="R89" s="2"/>
    </row>
    <row r="90" spans="1:19" s="219" customFormat="1" ht="15.75" customHeight="1">
      <c r="A90" s="699" t="s">
        <v>894</v>
      </c>
      <c r="B90" s="61">
        <f t="shared" si="39"/>
        <v>-1.5797992877953959</v>
      </c>
      <c r="C90" s="1846"/>
      <c r="D90" s="60">
        <f t="shared" si="47"/>
        <v>-0.48396854204476369</v>
      </c>
      <c r="E90" s="3728">
        <f t="shared" si="48"/>
        <v>-0.91984231274638262</v>
      </c>
      <c r="F90" s="3852"/>
      <c r="G90" s="3589">
        <f t="shared" si="49"/>
        <v>-0.11210762331837998</v>
      </c>
      <c r="H90" s="3637"/>
      <c r="I90" s="60">
        <f t="shared" si="50"/>
        <v>0</v>
      </c>
      <c r="J90" s="3589">
        <f t="shared" si="51"/>
        <v>30</v>
      </c>
      <c r="K90" s="3639"/>
      <c r="L90" s="3589">
        <f t="shared" si="52"/>
        <v>-30</v>
      </c>
      <c r="M90" s="3637"/>
      <c r="N90" s="1737">
        <f t="shared" si="45"/>
        <v>0</v>
      </c>
      <c r="O90" s="3589">
        <f t="shared" si="53"/>
        <v>-4.3478260869565162</v>
      </c>
      <c r="P90" s="3639"/>
      <c r="Q90" s="49">
        <f t="shared" si="54"/>
        <v>11.111111111111114</v>
      </c>
      <c r="R90" s="2"/>
    </row>
    <row r="91" spans="1:19" s="219" customFormat="1" ht="15.75" customHeight="1">
      <c r="A91" s="699" t="s">
        <v>900</v>
      </c>
      <c r="B91" s="61">
        <f t="shared" si="39"/>
        <v>-1.3018134715025838</v>
      </c>
      <c r="C91" s="1846"/>
      <c r="D91" s="60">
        <f t="shared" si="47"/>
        <v>0.54347826086956275</v>
      </c>
      <c r="E91" s="3728">
        <f>SUM(F42/F38)*100-100</f>
        <v>0.65703022339027939</v>
      </c>
      <c r="F91" s="3852"/>
      <c r="G91" s="3589">
        <f t="shared" si="49"/>
        <v>0.44692737430167995</v>
      </c>
      <c r="H91" s="3637"/>
      <c r="I91" s="60">
        <f t="shared" si="50"/>
        <v>70.588235294117652</v>
      </c>
      <c r="J91" s="3589">
        <f>SUM(K42/K38)*100-100</f>
        <v>66.666666666666686</v>
      </c>
      <c r="K91" s="3639"/>
      <c r="L91" s="3589">
        <f t="shared" si="52"/>
        <v>80</v>
      </c>
      <c r="M91" s="3637"/>
      <c r="N91" s="1737">
        <f t="shared" si="45"/>
        <v>-4.5454545454545467</v>
      </c>
      <c r="O91" s="3589">
        <f>SUM(P42/P38)*100-100</f>
        <v>-21.05263157894737</v>
      </c>
      <c r="P91" s="3639"/>
      <c r="Q91" s="49">
        <f t="shared" si="54"/>
        <v>100</v>
      </c>
      <c r="R91" s="2"/>
    </row>
    <row r="92" spans="1:19" s="219" customFormat="1" ht="15.75" customHeight="1">
      <c r="A92" s="699" t="s">
        <v>888</v>
      </c>
      <c r="B92" s="61">
        <f t="shared" si="39"/>
        <v>-1.5650261915540256</v>
      </c>
      <c r="C92" s="1846"/>
      <c r="D92" s="60">
        <f t="shared" si="47"/>
        <v>0.66344993968637311</v>
      </c>
      <c r="E92" s="3728">
        <f>SUM(F43/F39)*100-100</f>
        <v>1.1764705882352899</v>
      </c>
      <c r="F92" s="3852"/>
      <c r="G92" s="3589">
        <f t="shared" si="49"/>
        <v>0.22396416573349143</v>
      </c>
      <c r="H92" s="3637"/>
      <c r="I92" s="60">
        <f t="shared" si="50"/>
        <v>25</v>
      </c>
      <c r="J92" s="3589">
        <f>SUM(K43/K39)*100-100</f>
        <v>21.428571428571416</v>
      </c>
      <c r="K92" s="3639"/>
      <c r="L92" s="3589">
        <f t="shared" si="52"/>
        <v>50</v>
      </c>
      <c r="M92" s="3637"/>
      <c r="N92" s="1737">
        <f t="shared" si="45"/>
        <v>0</v>
      </c>
      <c r="O92" s="3589">
        <f>SUM(P43/P39)*100-100</f>
        <v>0</v>
      </c>
      <c r="P92" s="3639"/>
      <c r="Q92" s="49">
        <f t="shared" si="54"/>
        <v>0</v>
      </c>
      <c r="R92" s="2"/>
    </row>
    <row r="93" spans="1:19" s="219" customFormat="1" ht="15.75" customHeight="1">
      <c r="A93" s="698" t="s">
        <v>901</v>
      </c>
      <c r="B93" s="62">
        <f t="shared" si="39"/>
        <v>-2.0737177403627385</v>
      </c>
      <c r="C93" s="1851"/>
      <c r="D93" s="63">
        <f t="shared" si="47"/>
        <v>-0.1213592233009706</v>
      </c>
      <c r="E93" s="3724">
        <f t="shared" ref="E93" si="55">SUM(F44/F40)*100-100</f>
        <v>1.3192612137203241</v>
      </c>
      <c r="F93" s="3851"/>
      <c r="G93" s="3601">
        <f t="shared" si="49"/>
        <v>-1.3483146067415674</v>
      </c>
      <c r="H93" s="3822"/>
      <c r="I93" s="63">
        <f t="shared" si="50"/>
        <v>11.538461538461547</v>
      </c>
      <c r="J93" s="3601">
        <f t="shared" ref="J93" si="56">SUM(K44/K40)*100-100</f>
        <v>29.411764705882348</v>
      </c>
      <c r="K93" s="3823"/>
      <c r="L93" s="3601">
        <f t="shared" si="52"/>
        <v>-22.222222222222214</v>
      </c>
      <c r="M93" s="3822"/>
      <c r="N93" s="63">
        <f t="shared" si="45"/>
        <v>72.972972972972968</v>
      </c>
      <c r="O93" s="3601">
        <f t="shared" ref="O93" si="57">SUM(P44/P40)*100-100</f>
        <v>4.3478260869565162</v>
      </c>
      <c r="P93" s="3823"/>
      <c r="Q93" s="46">
        <f t="shared" si="54"/>
        <v>185.71428571428572</v>
      </c>
      <c r="R93" s="2"/>
    </row>
    <row r="94" spans="1:19" s="219" customFormat="1" ht="15.75" customHeight="1" thickBot="1">
      <c r="A94" s="3432" t="s">
        <v>939</v>
      </c>
      <c r="B94" s="3417">
        <f>SUM(B45/B41)*100-100</f>
        <v>-1.6314716137096212</v>
      </c>
      <c r="C94" s="3458"/>
      <c r="D94" s="3443">
        <f t="shared" si="47"/>
        <v>0.48632218844983299</v>
      </c>
      <c r="E94" s="3720">
        <f t="shared" ref="E94" si="58">SUM(F45/F41)*100-100</f>
        <v>1.1936339522546433</v>
      </c>
      <c r="F94" s="3850"/>
      <c r="G94" s="3595">
        <f t="shared" si="49"/>
        <v>-0.11223344556677262</v>
      </c>
      <c r="H94" s="3675"/>
      <c r="I94" s="3443">
        <f t="shared" si="50"/>
        <v>10.000000000000014</v>
      </c>
      <c r="J94" s="3595">
        <f t="shared" ref="J94" si="59">SUM(K45/K41)*100-100</f>
        <v>15.384615384615373</v>
      </c>
      <c r="K94" s="3661"/>
      <c r="L94" s="3595">
        <f t="shared" si="52"/>
        <v>0</v>
      </c>
      <c r="M94" s="3675"/>
      <c r="N94" s="3418">
        <f t="shared" si="45"/>
        <v>3.125</v>
      </c>
      <c r="O94" s="3595">
        <f t="shared" ref="O94" si="60">SUM(P45/P41)*100-100</f>
        <v>-4.5454545454545467</v>
      </c>
      <c r="P94" s="3661"/>
      <c r="Q94" s="1865">
        <f t="shared" si="54"/>
        <v>20</v>
      </c>
      <c r="R94" s="2"/>
    </row>
    <row r="98" spans="5:5">
      <c r="E98" s="164"/>
    </row>
  </sheetData>
  <mergeCells count="218">
    <mergeCell ref="E92:F92"/>
    <mergeCell ref="G92:H92"/>
    <mergeCell ref="J92:K92"/>
    <mergeCell ref="L92:M92"/>
    <mergeCell ref="O92:P92"/>
    <mergeCell ref="J88:K88"/>
    <mergeCell ref="L88:M88"/>
    <mergeCell ref="E90:F90"/>
    <mergeCell ref="G90:H90"/>
    <mergeCell ref="J90:K90"/>
    <mergeCell ref="L90:M90"/>
    <mergeCell ref="O90:P90"/>
    <mergeCell ref="E91:F91"/>
    <mergeCell ref="G91:H91"/>
    <mergeCell ref="J91:K91"/>
    <mergeCell ref="L91:M91"/>
    <mergeCell ref="O91:P91"/>
    <mergeCell ref="O74:P74"/>
    <mergeCell ref="E76:F76"/>
    <mergeCell ref="J76:K76"/>
    <mergeCell ref="E81:F81"/>
    <mergeCell ref="G81:H81"/>
    <mergeCell ref="G80:H80"/>
    <mergeCell ref="E89:F89"/>
    <mergeCell ref="G89:H89"/>
    <mergeCell ref="J89:K89"/>
    <mergeCell ref="L89:M89"/>
    <mergeCell ref="O89:P89"/>
    <mergeCell ref="O88:P88"/>
    <mergeCell ref="E87:F87"/>
    <mergeCell ref="O79:P79"/>
    <mergeCell ref="L77:M77"/>
    <mergeCell ref="O77:P77"/>
    <mergeCell ref="E86:F86"/>
    <mergeCell ref="G86:H86"/>
    <mergeCell ref="J86:K86"/>
    <mergeCell ref="L86:M86"/>
    <mergeCell ref="O86:P86"/>
    <mergeCell ref="J77:K77"/>
    <mergeCell ref="E78:F78"/>
    <mergeCell ref="G78:H78"/>
    <mergeCell ref="L81:M81"/>
    <mergeCell ref="J81:K81"/>
    <mergeCell ref="E80:F80"/>
    <mergeCell ref="E77:F77"/>
    <mergeCell ref="G77:H77"/>
    <mergeCell ref="E79:F79"/>
    <mergeCell ref="J79:K79"/>
    <mergeCell ref="L79:M79"/>
    <mergeCell ref="G79:H79"/>
    <mergeCell ref="J80:K80"/>
    <mergeCell ref="L80:M80"/>
    <mergeCell ref="G62:H62"/>
    <mergeCell ref="G64:H64"/>
    <mergeCell ref="G66:H66"/>
    <mergeCell ref="O87:P87"/>
    <mergeCell ref="L87:M87"/>
    <mergeCell ref="J87:K87"/>
    <mergeCell ref="G87:H87"/>
    <mergeCell ref="O72:P72"/>
    <mergeCell ref="O71:P71"/>
    <mergeCell ref="L76:M76"/>
    <mergeCell ref="O76:P76"/>
    <mergeCell ref="G75:H75"/>
    <mergeCell ref="J75:K75"/>
    <mergeCell ref="J85:K85"/>
    <mergeCell ref="L85:M85"/>
    <mergeCell ref="O85:P85"/>
    <mergeCell ref="J73:K73"/>
    <mergeCell ref="G74:H74"/>
    <mergeCell ref="O75:P75"/>
    <mergeCell ref="J78:K78"/>
    <mergeCell ref="L78:M78"/>
    <mergeCell ref="O78:P78"/>
    <mergeCell ref="O80:P80"/>
    <mergeCell ref="O81:P81"/>
    <mergeCell ref="L74:M74"/>
    <mergeCell ref="L75:M75"/>
    <mergeCell ref="G58:H58"/>
    <mergeCell ref="J58:K58"/>
    <mergeCell ref="G67:H67"/>
    <mergeCell ref="J67:K67"/>
    <mergeCell ref="E58:F58"/>
    <mergeCell ref="E59:F59"/>
    <mergeCell ref="E61:F61"/>
    <mergeCell ref="E65:F65"/>
    <mergeCell ref="E63:F63"/>
    <mergeCell ref="E64:F64"/>
    <mergeCell ref="E66:F66"/>
    <mergeCell ref="E60:F60"/>
    <mergeCell ref="E62:F62"/>
    <mergeCell ref="G60:H60"/>
    <mergeCell ref="G63:H63"/>
    <mergeCell ref="G59:H59"/>
    <mergeCell ref="J66:K66"/>
    <mergeCell ref="G68:H68"/>
    <mergeCell ref="E68:F68"/>
    <mergeCell ref="L61:M61"/>
    <mergeCell ref="G65:H65"/>
    <mergeCell ref="G61:H61"/>
    <mergeCell ref="O69:P69"/>
    <mergeCell ref="O65:P65"/>
    <mergeCell ref="L71:M71"/>
    <mergeCell ref="L70:M70"/>
    <mergeCell ref="E67:F67"/>
    <mergeCell ref="J63:K63"/>
    <mergeCell ref="D2:Q2"/>
    <mergeCell ref="D51:Q51"/>
    <mergeCell ref="E53:F53"/>
    <mergeCell ref="G53:H53"/>
    <mergeCell ref="J53:K53"/>
    <mergeCell ref="L53:M53"/>
    <mergeCell ref="O53:P53"/>
    <mergeCell ref="I52:M52"/>
    <mergeCell ref="A47:P47"/>
    <mergeCell ref="A3:B3"/>
    <mergeCell ref="O58:P58"/>
    <mergeCell ref="O59:P59"/>
    <mergeCell ref="O63:P63"/>
    <mergeCell ref="O62:P62"/>
    <mergeCell ref="L59:M59"/>
    <mergeCell ref="O60:P60"/>
    <mergeCell ref="L60:M60"/>
    <mergeCell ref="L63:M63"/>
    <mergeCell ref="O61:P61"/>
    <mergeCell ref="L58:M58"/>
    <mergeCell ref="J60:K60"/>
    <mergeCell ref="O64:P64"/>
    <mergeCell ref="O66:P66"/>
    <mergeCell ref="L73:M73"/>
    <mergeCell ref="L66:M66"/>
    <mergeCell ref="L72:M72"/>
    <mergeCell ref="O67:P67"/>
    <mergeCell ref="J59:K59"/>
    <mergeCell ref="J61:K61"/>
    <mergeCell ref="J64:K64"/>
    <mergeCell ref="J65:K65"/>
    <mergeCell ref="J62:K62"/>
    <mergeCell ref="L67:M67"/>
    <mergeCell ref="L65:M65"/>
    <mergeCell ref="L69:M69"/>
    <mergeCell ref="L64:M64"/>
    <mergeCell ref="L68:M68"/>
    <mergeCell ref="O68:P68"/>
    <mergeCell ref="O70:P70"/>
    <mergeCell ref="O73:P73"/>
    <mergeCell ref="L62:M62"/>
    <mergeCell ref="J68:K68"/>
    <mergeCell ref="A52:C52"/>
    <mergeCell ref="E57:F57"/>
    <mergeCell ref="G57:H57"/>
    <mergeCell ref="E54:F54"/>
    <mergeCell ref="N52:Q52"/>
    <mergeCell ref="G54:H54"/>
    <mergeCell ref="O55:P55"/>
    <mergeCell ref="J57:K57"/>
    <mergeCell ref="D52:H52"/>
    <mergeCell ref="L57:M57"/>
    <mergeCell ref="E55:F55"/>
    <mergeCell ref="G55:H55"/>
    <mergeCell ref="J56:K56"/>
    <mergeCell ref="E56:F56"/>
    <mergeCell ref="J55:K55"/>
    <mergeCell ref="G56:H56"/>
    <mergeCell ref="L56:M56"/>
    <mergeCell ref="O57:P57"/>
    <mergeCell ref="O54:P54"/>
    <mergeCell ref="O56:P56"/>
    <mergeCell ref="L55:M55"/>
    <mergeCell ref="J54:K54"/>
    <mergeCell ref="L54:M54"/>
    <mergeCell ref="E85:F85"/>
    <mergeCell ref="G85:H85"/>
    <mergeCell ref="E88:F88"/>
    <mergeCell ref="G88:H88"/>
    <mergeCell ref="G76:H76"/>
    <mergeCell ref="G69:H69"/>
    <mergeCell ref="J72:K72"/>
    <mergeCell ref="G72:H72"/>
    <mergeCell ref="E75:F75"/>
    <mergeCell ref="E74:F74"/>
    <mergeCell ref="G70:H70"/>
    <mergeCell ref="J71:K71"/>
    <mergeCell ref="J70:K70"/>
    <mergeCell ref="E69:F69"/>
    <mergeCell ref="J69:K69"/>
    <mergeCell ref="J74:K74"/>
    <mergeCell ref="E73:F73"/>
    <mergeCell ref="G73:H73"/>
    <mergeCell ref="E72:F72"/>
    <mergeCell ref="E70:F70"/>
    <mergeCell ref="E71:F71"/>
    <mergeCell ref="G71:H71"/>
    <mergeCell ref="L83:M83"/>
    <mergeCell ref="O83:P83"/>
    <mergeCell ref="E82:F82"/>
    <mergeCell ref="G82:H82"/>
    <mergeCell ref="J82:K82"/>
    <mergeCell ref="L82:M82"/>
    <mergeCell ref="O82:P82"/>
    <mergeCell ref="E84:F84"/>
    <mergeCell ref="G84:H84"/>
    <mergeCell ref="J84:K84"/>
    <mergeCell ref="L84:M84"/>
    <mergeCell ref="O84:P84"/>
    <mergeCell ref="E83:F83"/>
    <mergeCell ref="G83:H83"/>
    <mergeCell ref="J83:K83"/>
    <mergeCell ref="E94:F94"/>
    <mergeCell ref="G94:H94"/>
    <mergeCell ref="J94:K94"/>
    <mergeCell ref="L94:M94"/>
    <mergeCell ref="O94:P94"/>
    <mergeCell ref="E93:F93"/>
    <mergeCell ref="G93:H93"/>
    <mergeCell ref="J93:K93"/>
    <mergeCell ref="L93:M93"/>
    <mergeCell ref="O93:P93"/>
  </mergeCells>
  <phoneticPr fontId="0" type="noConversion"/>
  <pageMargins left="0.59055118110236227" right="0.39370078740157483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52"/>
  <sheetViews>
    <sheetView topLeftCell="A49" workbookViewId="0">
      <selection activeCell="T50" sqref="T50"/>
    </sheetView>
  </sheetViews>
  <sheetFormatPr defaultColWidth="8.85546875" defaultRowHeight="12.75"/>
  <cols>
    <col min="1" max="1" width="7" customWidth="1"/>
    <col min="2" max="2" width="7.28515625" customWidth="1"/>
    <col min="3" max="3" width="5" customWidth="1"/>
    <col min="4" max="4" width="5.42578125" customWidth="1"/>
    <col min="5" max="5" width="3.85546875" customWidth="1"/>
    <col min="6" max="6" width="5.85546875" customWidth="1"/>
    <col min="7" max="7" width="4.7109375" customWidth="1"/>
    <col min="8" max="8" width="5" customWidth="1"/>
    <col min="9" max="9" width="5.42578125" customWidth="1"/>
    <col min="10" max="10" width="4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3.85546875" customWidth="1"/>
    <col min="16" max="16" width="5.85546875" customWidth="1"/>
    <col min="17" max="17" width="4.7109375" customWidth="1"/>
    <col min="19" max="19" width="21.85546875" customWidth="1"/>
    <col min="20" max="20" width="13.140625" customWidth="1"/>
    <col min="21" max="21" width="15.5703125" customWidth="1"/>
  </cols>
  <sheetData>
    <row r="1" spans="1:17">
      <c r="A1" s="14" t="s">
        <v>85</v>
      </c>
      <c r="B1" s="3790" t="s">
        <v>193</v>
      </c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N1" s="3862"/>
      <c r="O1" s="3862"/>
      <c r="P1" s="3862"/>
      <c r="Q1" s="3863"/>
    </row>
    <row r="2" spans="1:17" ht="13.5" thickBot="1">
      <c r="A2" s="464"/>
      <c r="B2" s="3759" t="s">
        <v>736</v>
      </c>
      <c r="C2" s="3835"/>
      <c r="D2" s="3835"/>
      <c r="E2" s="3835"/>
      <c r="F2" s="3835"/>
      <c r="G2" s="3835"/>
      <c r="H2" s="3835"/>
      <c r="I2" s="3835"/>
      <c r="J2" s="3835"/>
      <c r="K2" s="3835"/>
      <c r="L2" s="3835"/>
      <c r="M2" s="3835"/>
      <c r="N2" s="3835"/>
      <c r="O2" s="3835"/>
      <c r="P2" s="3835"/>
      <c r="Q2" s="3836"/>
    </row>
    <row r="3" spans="1:17" ht="13.5" thickBot="1">
      <c r="A3" s="3839" t="s">
        <v>232</v>
      </c>
      <c r="B3" s="3864"/>
      <c r="C3" s="3865"/>
      <c r="D3" s="3831" t="s">
        <v>233</v>
      </c>
      <c r="E3" s="3832"/>
      <c r="F3" s="3832"/>
      <c r="G3" s="3833"/>
      <c r="H3" s="3831" t="s">
        <v>198</v>
      </c>
      <c r="I3" s="3832"/>
      <c r="J3" s="3832"/>
      <c r="K3" s="3832"/>
      <c r="L3" s="3833"/>
      <c r="M3" s="3831" t="s">
        <v>106</v>
      </c>
      <c r="N3" s="3832"/>
      <c r="O3" s="3832"/>
      <c r="P3" s="3832"/>
      <c r="Q3" s="3833"/>
    </row>
    <row r="4" spans="1:17" ht="33" customHeight="1">
      <c r="A4" s="1653" t="s">
        <v>740</v>
      </c>
      <c r="B4" s="484" t="s">
        <v>235</v>
      </c>
      <c r="C4" s="484" t="s">
        <v>236</v>
      </c>
      <c r="D4" s="2132" t="s">
        <v>237</v>
      </c>
      <c r="E4" s="149" t="s">
        <v>739</v>
      </c>
      <c r="F4" s="476" t="s">
        <v>202</v>
      </c>
      <c r="G4" s="210" t="s">
        <v>110</v>
      </c>
      <c r="H4" s="148" t="s">
        <v>108</v>
      </c>
      <c r="I4" s="211" t="s">
        <v>237</v>
      </c>
      <c r="J4" s="149" t="s">
        <v>739</v>
      </c>
      <c r="K4" s="147" t="s">
        <v>202</v>
      </c>
      <c r="L4" s="210" t="s">
        <v>110</v>
      </c>
      <c r="M4" s="150" t="s">
        <v>108</v>
      </c>
      <c r="N4" s="211" t="s">
        <v>237</v>
      </c>
      <c r="O4" s="149" t="s">
        <v>739</v>
      </c>
      <c r="P4" s="147" t="s">
        <v>202</v>
      </c>
      <c r="Q4" s="195" t="s">
        <v>110</v>
      </c>
    </row>
    <row r="5" spans="1:17">
      <c r="A5" s="800" t="s">
        <v>623</v>
      </c>
      <c r="B5" s="912">
        <v>16300</v>
      </c>
      <c r="C5" s="2527">
        <v>15360</v>
      </c>
      <c r="D5" s="1659">
        <v>4001</v>
      </c>
      <c r="E5" s="111">
        <f t="shared" ref="E5:E10" si="0">SUM(D5/C5)*100</f>
        <v>26.048177083333336</v>
      </c>
      <c r="F5" s="184">
        <v>2822</v>
      </c>
      <c r="G5" s="121">
        <f t="shared" ref="G5:G25" si="1">SUM(D5-F5)</f>
        <v>1179</v>
      </c>
      <c r="H5" s="488">
        <v>288</v>
      </c>
      <c r="I5" s="196">
        <v>73</v>
      </c>
      <c r="J5" s="162">
        <f t="shared" ref="J5:J12" si="2">SUM(I5/H5)*100</f>
        <v>25.347222222222221</v>
      </c>
      <c r="K5" s="186">
        <v>56</v>
      </c>
      <c r="L5" s="121">
        <f t="shared" ref="L5:L12" si="3">SUM(I5-K5)</f>
        <v>17</v>
      </c>
      <c r="M5" s="1153">
        <v>426</v>
      </c>
      <c r="N5" s="161">
        <v>118</v>
      </c>
      <c r="O5" s="111">
        <f t="shared" ref="O5:O12" si="4">SUM(N5/M5)*100</f>
        <v>27.699530516431924</v>
      </c>
      <c r="P5" s="108">
        <v>103</v>
      </c>
      <c r="Q5" s="823">
        <f t="shared" ref="Q5:Q12" si="5">SUM(N5-P5)</f>
        <v>15</v>
      </c>
    </row>
    <row r="6" spans="1:17">
      <c r="A6" s="51" t="s">
        <v>663</v>
      </c>
      <c r="B6" s="29">
        <v>16350</v>
      </c>
      <c r="C6" s="1662">
        <v>15395</v>
      </c>
      <c r="D6" s="159">
        <v>4008</v>
      </c>
      <c r="E6" s="32">
        <f t="shared" si="0"/>
        <v>26.034426761935691</v>
      </c>
      <c r="F6" s="114">
        <v>2824</v>
      </c>
      <c r="G6" s="129">
        <f t="shared" si="1"/>
        <v>1184</v>
      </c>
      <c r="H6" s="154">
        <v>232</v>
      </c>
      <c r="I6" s="155">
        <v>49</v>
      </c>
      <c r="J6" s="32">
        <f t="shared" si="2"/>
        <v>21.120689655172413</v>
      </c>
      <c r="K6" s="114">
        <v>37</v>
      </c>
      <c r="L6" s="129">
        <f t="shared" si="3"/>
        <v>12</v>
      </c>
      <c r="M6" s="431">
        <v>158</v>
      </c>
      <c r="N6" s="155">
        <v>46</v>
      </c>
      <c r="O6" s="32">
        <f t="shared" si="4"/>
        <v>29.11392405063291</v>
      </c>
      <c r="P6" s="114">
        <v>38</v>
      </c>
      <c r="Q6" s="129">
        <f t="shared" si="5"/>
        <v>8</v>
      </c>
    </row>
    <row r="7" spans="1:17">
      <c r="A7" s="51" t="s">
        <v>676</v>
      </c>
      <c r="B7" s="29">
        <v>16380</v>
      </c>
      <c r="C7" s="1662">
        <v>15430</v>
      </c>
      <c r="D7" s="159">
        <v>4009</v>
      </c>
      <c r="E7" s="32">
        <f t="shared" si="0"/>
        <v>25.981853532080361</v>
      </c>
      <c r="F7" s="114">
        <v>2821</v>
      </c>
      <c r="G7" s="129">
        <f t="shared" si="1"/>
        <v>1188</v>
      </c>
      <c r="H7" s="154">
        <v>172</v>
      </c>
      <c r="I7" s="153">
        <v>52</v>
      </c>
      <c r="J7" s="32">
        <f t="shared" si="2"/>
        <v>30.232558139534881</v>
      </c>
      <c r="K7" s="114">
        <v>44</v>
      </c>
      <c r="L7" s="129">
        <f t="shared" si="3"/>
        <v>8</v>
      </c>
      <c r="M7" s="431">
        <v>141</v>
      </c>
      <c r="N7" s="155">
        <v>54</v>
      </c>
      <c r="O7" s="32">
        <f t="shared" si="4"/>
        <v>38.297872340425535</v>
      </c>
      <c r="P7" s="114">
        <v>44</v>
      </c>
      <c r="Q7" s="129">
        <f t="shared" si="5"/>
        <v>10</v>
      </c>
    </row>
    <row r="8" spans="1:17">
      <c r="A8" s="52" t="s">
        <v>677</v>
      </c>
      <c r="B8" s="39">
        <v>16335</v>
      </c>
      <c r="C8" s="1663">
        <v>15376</v>
      </c>
      <c r="D8" s="157">
        <v>4007</v>
      </c>
      <c r="E8" s="42">
        <f t="shared" si="0"/>
        <v>26.060093652445371</v>
      </c>
      <c r="F8" s="113">
        <v>2824</v>
      </c>
      <c r="G8" s="136">
        <f t="shared" si="1"/>
        <v>1183</v>
      </c>
      <c r="H8" s="158">
        <v>183</v>
      </c>
      <c r="I8" s="160">
        <v>73</v>
      </c>
      <c r="J8" s="42">
        <f t="shared" si="2"/>
        <v>39.89071038251366</v>
      </c>
      <c r="K8" s="113">
        <v>61</v>
      </c>
      <c r="L8" s="136">
        <f t="shared" si="3"/>
        <v>12</v>
      </c>
      <c r="M8" s="435">
        <v>228</v>
      </c>
      <c r="N8" s="638">
        <v>64</v>
      </c>
      <c r="O8" s="42">
        <f t="shared" si="4"/>
        <v>28.07017543859649</v>
      </c>
      <c r="P8" s="113">
        <v>54</v>
      </c>
      <c r="Q8" s="136">
        <f t="shared" si="5"/>
        <v>10</v>
      </c>
    </row>
    <row r="9" spans="1:17">
      <c r="A9" s="800" t="s">
        <v>728</v>
      </c>
      <c r="B9" s="29">
        <v>16163</v>
      </c>
      <c r="C9" s="1662">
        <v>15213</v>
      </c>
      <c r="D9" s="159">
        <v>3957</v>
      </c>
      <c r="E9" s="32">
        <f t="shared" si="0"/>
        <v>26.010648787221456</v>
      </c>
      <c r="F9" s="114">
        <v>2788</v>
      </c>
      <c r="G9" s="121">
        <f t="shared" si="1"/>
        <v>1169</v>
      </c>
      <c r="H9" s="154">
        <v>262</v>
      </c>
      <c r="I9" s="196">
        <v>70</v>
      </c>
      <c r="J9" s="32">
        <f t="shared" si="2"/>
        <v>26.717557251908396</v>
      </c>
      <c r="K9" s="114">
        <v>58</v>
      </c>
      <c r="L9" s="121">
        <f t="shared" si="3"/>
        <v>12</v>
      </c>
      <c r="M9" s="431">
        <v>432</v>
      </c>
      <c r="N9" s="155">
        <v>123</v>
      </c>
      <c r="O9" s="32">
        <f t="shared" si="4"/>
        <v>28.472222222222221</v>
      </c>
      <c r="P9" s="114">
        <v>115</v>
      </c>
      <c r="Q9" s="121">
        <f t="shared" si="5"/>
        <v>8</v>
      </c>
    </row>
    <row r="10" spans="1:17">
      <c r="A10" s="51" t="s">
        <v>745</v>
      </c>
      <c r="B10" s="29">
        <v>16246</v>
      </c>
      <c r="C10" s="1662">
        <v>15268</v>
      </c>
      <c r="D10" s="159">
        <v>3982</v>
      </c>
      <c r="E10" s="32">
        <f t="shared" si="0"/>
        <v>26.080691642651299</v>
      </c>
      <c r="F10" s="114">
        <v>2779</v>
      </c>
      <c r="G10" s="129">
        <f t="shared" si="1"/>
        <v>1203</v>
      </c>
      <c r="H10" s="154">
        <v>231</v>
      </c>
      <c r="I10" s="153">
        <v>59</v>
      </c>
      <c r="J10" s="32">
        <f t="shared" si="2"/>
        <v>25.541125541125542</v>
      </c>
      <c r="K10" s="31">
        <v>45</v>
      </c>
      <c r="L10" s="123">
        <f t="shared" si="3"/>
        <v>14</v>
      </c>
      <c r="M10" s="431">
        <v>150</v>
      </c>
      <c r="N10" s="155">
        <v>41</v>
      </c>
      <c r="O10" s="32">
        <f t="shared" si="4"/>
        <v>27.333333333333332</v>
      </c>
      <c r="P10" s="114">
        <v>35</v>
      </c>
      <c r="Q10" s="129">
        <f t="shared" si="5"/>
        <v>6</v>
      </c>
    </row>
    <row r="11" spans="1:17">
      <c r="A11" s="51" t="s">
        <v>746</v>
      </c>
      <c r="B11" s="29">
        <v>16260</v>
      </c>
      <c r="C11" s="1662">
        <v>15305</v>
      </c>
      <c r="D11" s="159">
        <v>3996</v>
      </c>
      <c r="E11" s="32">
        <f>SUM(D11/C11)*100</f>
        <v>26.109114668409017</v>
      </c>
      <c r="F11" s="31">
        <v>2788</v>
      </c>
      <c r="G11" s="123">
        <f t="shared" si="1"/>
        <v>1208</v>
      </c>
      <c r="H11" s="127">
        <v>145</v>
      </c>
      <c r="I11" s="159">
        <v>53</v>
      </c>
      <c r="J11" s="32">
        <f t="shared" si="2"/>
        <v>36.551724137931032</v>
      </c>
      <c r="K11" s="31">
        <v>48</v>
      </c>
      <c r="L11" s="123">
        <f t="shared" si="3"/>
        <v>5</v>
      </c>
      <c r="M11" s="431">
        <v>135</v>
      </c>
      <c r="N11" s="155">
        <v>44</v>
      </c>
      <c r="O11" s="32">
        <f t="shared" si="4"/>
        <v>32.592592592592595</v>
      </c>
      <c r="P11" s="31">
        <v>40</v>
      </c>
      <c r="Q11" s="123">
        <f t="shared" si="5"/>
        <v>4</v>
      </c>
    </row>
    <row r="12" spans="1:17">
      <c r="A12" s="52" t="s">
        <v>790</v>
      </c>
      <c r="B12" s="39">
        <v>16103</v>
      </c>
      <c r="C12" s="1663">
        <v>15186</v>
      </c>
      <c r="D12" s="157">
        <v>3984</v>
      </c>
      <c r="E12" s="42">
        <f>SUM(D12/C12)*100</f>
        <v>26.234689845910708</v>
      </c>
      <c r="F12" s="41">
        <v>2777</v>
      </c>
      <c r="G12" s="1939">
        <f t="shared" si="1"/>
        <v>1207</v>
      </c>
      <c r="H12" s="134">
        <v>173</v>
      </c>
      <c r="I12" s="157">
        <v>52</v>
      </c>
      <c r="J12" s="42">
        <f t="shared" si="2"/>
        <v>30.057803468208093</v>
      </c>
      <c r="K12" s="41">
        <v>36</v>
      </c>
      <c r="L12" s="1939">
        <f t="shared" si="3"/>
        <v>16</v>
      </c>
      <c r="M12" s="435">
        <v>236</v>
      </c>
      <c r="N12" s="638">
        <v>81</v>
      </c>
      <c r="O12" s="42">
        <f t="shared" si="4"/>
        <v>34.322033898305079</v>
      </c>
      <c r="P12" s="41">
        <v>52</v>
      </c>
      <c r="Q12" s="1939">
        <f t="shared" si="5"/>
        <v>29</v>
      </c>
    </row>
    <row r="13" spans="1:17">
      <c r="A13" s="800" t="s">
        <v>769</v>
      </c>
      <c r="B13" s="29">
        <v>15889</v>
      </c>
      <c r="C13" s="1662">
        <v>15018</v>
      </c>
      <c r="D13" s="159">
        <v>3932</v>
      </c>
      <c r="E13" s="32">
        <f t="shared" ref="E13:E15" si="6">SUM(D13/C13)*100</f>
        <v>26.181915035290988</v>
      </c>
      <c r="F13" s="2259">
        <v>2730</v>
      </c>
      <c r="G13" s="121">
        <f t="shared" si="1"/>
        <v>1202</v>
      </c>
      <c r="H13" s="2267">
        <v>271</v>
      </c>
      <c r="I13" s="196">
        <v>73</v>
      </c>
      <c r="J13" s="32">
        <f t="shared" ref="J13:J24" si="7">SUM(I13/H13)*100</f>
        <v>26.937269372693727</v>
      </c>
      <c r="K13" s="2259">
        <v>68</v>
      </c>
      <c r="L13" s="121">
        <f t="shared" ref="L13:L24" si="8">SUM(I13-K13)</f>
        <v>5</v>
      </c>
      <c r="M13" s="431">
        <v>427</v>
      </c>
      <c r="N13" s="155">
        <v>121</v>
      </c>
      <c r="O13" s="32">
        <f t="shared" ref="O13:O24" si="9">SUM(N13/M13)*100</f>
        <v>28.337236533957842</v>
      </c>
      <c r="P13" s="2259">
        <v>111</v>
      </c>
      <c r="Q13" s="121">
        <f t="shared" ref="Q13:Q24" si="10">SUM(N13-P13)</f>
        <v>10</v>
      </c>
    </row>
    <row r="14" spans="1:17">
      <c r="A14" s="51" t="s">
        <v>770</v>
      </c>
      <c r="B14" s="29">
        <v>15954</v>
      </c>
      <c r="C14" s="1662">
        <v>15057</v>
      </c>
      <c r="D14" s="159">
        <v>3950</v>
      </c>
      <c r="E14" s="32">
        <f t="shared" si="6"/>
        <v>26.233645480507406</v>
      </c>
      <c r="F14" s="2259">
        <v>2748</v>
      </c>
      <c r="G14" s="129">
        <f t="shared" si="1"/>
        <v>1202</v>
      </c>
      <c r="H14" s="2267">
        <v>220</v>
      </c>
      <c r="I14" s="153">
        <v>63</v>
      </c>
      <c r="J14" s="32">
        <f t="shared" si="7"/>
        <v>28.636363636363637</v>
      </c>
      <c r="K14" s="31">
        <v>53</v>
      </c>
      <c r="L14" s="2268">
        <f t="shared" si="8"/>
        <v>10</v>
      </c>
      <c r="M14" s="431">
        <v>155</v>
      </c>
      <c r="N14" s="155">
        <v>31</v>
      </c>
      <c r="O14" s="32">
        <f t="shared" si="9"/>
        <v>20</v>
      </c>
      <c r="P14" s="2259">
        <v>30</v>
      </c>
      <c r="Q14" s="129">
        <f t="shared" si="10"/>
        <v>1</v>
      </c>
    </row>
    <row r="15" spans="1:17" ht="15" customHeight="1">
      <c r="A15" s="51" t="s">
        <v>771</v>
      </c>
      <c r="B15" s="29">
        <v>15932</v>
      </c>
      <c r="C15" s="1662">
        <v>15028</v>
      </c>
      <c r="D15" s="159">
        <v>3954</v>
      </c>
      <c r="E15" s="32">
        <f t="shared" si="6"/>
        <v>26.31088634548842</v>
      </c>
      <c r="F15" s="31">
        <v>2749</v>
      </c>
      <c r="G15" s="2268">
        <f t="shared" si="1"/>
        <v>1205</v>
      </c>
      <c r="H15" s="127">
        <v>139</v>
      </c>
      <c r="I15" s="159">
        <v>42</v>
      </c>
      <c r="J15" s="32">
        <f t="shared" si="7"/>
        <v>30.215827338129497</v>
      </c>
      <c r="K15" s="31">
        <v>35</v>
      </c>
      <c r="L15" s="2268">
        <f t="shared" si="8"/>
        <v>7</v>
      </c>
      <c r="M15" s="431">
        <v>145</v>
      </c>
      <c r="N15" s="155">
        <v>37</v>
      </c>
      <c r="O15" s="32">
        <f t="shared" si="9"/>
        <v>25.517241379310345</v>
      </c>
      <c r="P15" s="31">
        <v>32</v>
      </c>
      <c r="Q15" s="2268">
        <f t="shared" si="10"/>
        <v>5</v>
      </c>
    </row>
    <row r="16" spans="1:17" ht="15" customHeight="1">
      <c r="A16" s="52" t="s">
        <v>772</v>
      </c>
      <c r="B16" s="39">
        <v>15688</v>
      </c>
      <c r="C16" s="1663">
        <v>14803</v>
      </c>
      <c r="D16" s="157">
        <v>3899</v>
      </c>
      <c r="E16" s="42">
        <f t="shared" ref="E16:E25" si="11">SUM(D16/C16)*100</f>
        <v>26.339255556306153</v>
      </c>
      <c r="F16" s="41">
        <v>2719</v>
      </c>
      <c r="G16" s="2349">
        <f t="shared" si="1"/>
        <v>1180</v>
      </c>
      <c r="H16" s="134">
        <v>142</v>
      </c>
      <c r="I16" s="157">
        <v>48</v>
      </c>
      <c r="J16" s="42">
        <f t="shared" si="7"/>
        <v>33.802816901408448</v>
      </c>
      <c r="K16" s="41">
        <v>39</v>
      </c>
      <c r="L16" s="2349">
        <f t="shared" si="8"/>
        <v>9</v>
      </c>
      <c r="M16" s="435">
        <v>239</v>
      </c>
      <c r="N16" s="638">
        <v>66</v>
      </c>
      <c r="O16" s="42">
        <f t="shared" si="9"/>
        <v>27.615062761506277</v>
      </c>
      <c r="P16" s="41">
        <v>48</v>
      </c>
      <c r="Q16" s="2349">
        <f t="shared" si="10"/>
        <v>18</v>
      </c>
    </row>
    <row r="17" spans="1:23" ht="15" customHeight="1">
      <c r="A17" s="800" t="s">
        <v>837</v>
      </c>
      <c r="B17" s="29">
        <v>15445</v>
      </c>
      <c r="C17" s="1662">
        <v>14599</v>
      </c>
      <c r="D17" s="159">
        <v>3818</v>
      </c>
      <c r="E17" s="32">
        <f t="shared" si="11"/>
        <v>26.152476196999796</v>
      </c>
      <c r="F17" s="2410">
        <v>2646</v>
      </c>
      <c r="G17" s="121">
        <f t="shared" si="1"/>
        <v>1172</v>
      </c>
      <c r="H17" s="2414">
        <v>239</v>
      </c>
      <c r="I17" s="196">
        <v>60</v>
      </c>
      <c r="J17" s="32">
        <f t="shared" si="7"/>
        <v>25.10460251046025</v>
      </c>
      <c r="K17" s="2410">
        <v>45</v>
      </c>
      <c r="L17" s="121">
        <f t="shared" si="8"/>
        <v>15</v>
      </c>
      <c r="M17" s="431">
        <v>425</v>
      </c>
      <c r="N17" s="155">
        <v>127</v>
      </c>
      <c r="O17" s="32">
        <f t="shared" si="9"/>
        <v>29.882352941176471</v>
      </c>
      <c r="P17" s="2410">
        <v>113</v>
      </c>
      <c r="Q17" s="121">
        <f t="shared" si="10"/>
        <v>14</v>
      </c>
    </row>
    <row r="18" spans="1:23" ht="15" customHeight="1">
      <c r="A18" s="51" t="s">
        <v>844</v>
      </c>
      <c r="B18" s="1962">
        <v>15440</v>
      </c>
      <c r="C18" s="2487">
        <v>14575</v>
      </c>
      <c r="D18" s="159">
        <v>3814</v>
      </c>
      <c r="E18" s="32">
        <f t="shared" si="11"/>
        <v>26.168096054888508</v>
      </c>
      <c r="F18" s="2410">
        <v>2644</v>
      </c>
      <c r="G18" s="129">
        <f t="shared" si="1"/>
        <v>1170</v>
      </c>
      <c r="H18" s="2414">
        <v>195</v>
      </c>
      <c r="I18" s="153">
        <v>60</v>
      </c>
      <c r="J18" s="32">
        <f t="shared" si="7"/>
        <v>30.76923076923077</v>
      </c>
      <c r="K18" s="31">
        <v>52</v>
      </c>
      <c r="L18" s="2415">
        <f t="shared" si="8"/>
        <v>8</v>
      </c>
      <c r="M18" s="431">
        <v>202</v>
      </c>
      <c r="N18" s="155">
        <v>60</v>
      </c>
      <c r="O18" s="32">
        <f t="shared" si="9"/>
        <v>29.702970297029701</v>
      </c>
      <c r="P18" s="2410">
        <v>56</v>
      </c>
      <c r="Q18" s="129">
        <f t="shared" si="10"/>
        <v>4</v>
      </c>
      <c r="S18" s="20"/>
    </row>
    <row r="19" spans="1:23" ht="15" customHeight="1">
      <c r="A19" s="51" t="s">
        <v>824</v>
      </c>
      <c r="B19" s="1962">
        <v>15463</v>
      </c>
      <c r="C19" s="2487">
        <v>14578</v>
      </c>
      <c r="D19" s="159">
        <v>3804</v>
      </c>
      <c r="E19" s="32">
        <f t="shared" si="11"/>
        <v>26.094114418987512</v>
      </c>
      <c r="F19" s="2453">
        <v>2634</v>
      </c>
      <c r="G19" s="129">
        <f t="shared" si="1"/>
        <v>1170</v>
      </c>
      <c r="H19" s="2465">
        <v>168</v>
      </c>
      <c r="I19" s="153">
        <v>50</v>
      </c>
      <c r="J19" s="32">
        <f t="shared" si="7"/>
        <v>29.761904761904763</v>
      </c>
      <c r="K19" s="31">
        <v>43</v>
      </c>
      <c r="L19" s="2467">
        <f t="shared" si="8"/>
        <v>7</v>
      </c>
      <c r="M19" s="431">
        <v>144</v>
      </c>
      <c r="N19" s="155">
        <v>60</v>
      </c>
      <c r="O19" s="32">
        <f t="shared" si="9"/>
        <v>41.666666666666671</v>
      </c>
      <c r="P19" s="2453">
        <v>53</v>
      </c>
      <c r="Q19" s="129">
        <f t="shared" si="10"/>
        <v>7</v>
      </c>
    </row>
    <row r="20" spans="1:23" ht="15" customHeight="1">
      <c r="A20" s="52" t="s">
        <v>845</v>
      </c>
      <c r="B20" s="2362">
        <v>15383</v>
      </c>
      <c r="C20" s="2589">
        <v>14493</v>
      </c>
      <c r="D20" s="157">
        <v>3773</v>
      </c>
      <c r="E20" s="42">
        <f t="shared" si="11"/>
        <v>26.033257434623614</v>
      </c>
      <c r="F20" s="2573">
        <v>2639</v>
      </c>
      <c r="G20" s="136">
        <f t="shared" si="1"/>
        <v>1134</v>
      </c>
      <c r="H20" s="2579">
        <v>161</v>
      </c>
      <c r="I20" s="160">
        <v>42</v>
      </c>
      <c r="J20" s="42">
        <f t="shared" si="7"/>
        <v>26.086956521739129</v>
      </c>
      <c r="K20" s="41">
        <v>36</v>
      </c>
      <c r="L20" s="2581">
        <f t="shared" si="8"/>
        <v>6</v>
      </c>
      <c r="M20" s="435">
        <v>237</v>
      </c>
      <c r="N20" s="638">
        <v>73</v>
      </c>
      <c r="O20" s="42">
        <f t="shared" si="9"/>
        <v>30.801687763713083</v>
      </c>
      <c r="P20" s="2573">
        <v>51</v>
      </c>
      <c r="Q20" s="136">
        <f t="shared" si="10"/>
        <v>22</v>
      </c>
      <c r="T20" s="240"/>
      <c r="U20" s="240"/>
      <c r="W20" s="240"/>
    </row>
    <row r="21" spans="1:23" ht="15" customHeight="1">
      <c r="A21" s="2588" t="s">
        <v>894</v>
      </c>
      <c r="B21" s="1962">
        <v>15201</v>
      </c>
      <c r="C21" s="2487">
        <v>14337</v>
      </c>
      <c r="D21" s="159">
        <v>3392</v>
      </c>
      <c r="E21" s="32">
        <f t="shared" si="11"/>
        <v>23.65906396038223</v>
      </c>
      <c r="F21" s="2571">
        <v>2561</v>
      </c>
      <c r="G21" s="129">
        <f t="shared" si="1"/>
        <v>831</v>
      </c>
      <c r="H21" s="2582">
        <v>217</v>
      </c>
      <c r="I21" s="153">
        <v>58</v>
      </c>
      <c r="J21" s="32">
        <f t="shared" si="7"/>
        <v>26.728110599078342</v>
      </c>
      <c r="K21" s="2481">
        <v>54</v>
      </c>
      <c r="L21" s="2584">
        <f t="shared" si="8"/>
        <v>4</v>
      </c>
      <c r="M21" s="431">
        <v>391</v>
      </c>
      <c r="N21" s="155">
        <v>122</v>
      </c>
      <c r="O21" s="32">
        <f t="shared" si="9"/>
        <v>31.202046035805626</v>
      </c>
      <c r="P21" s="2571">
        <v>109</v>
      </c>
      <c r="Q21" s="129">
        <f t="shared" si="10"/>
        <v>13</v>
      </c>
      <c r="T21" s="20"/>
    </row>
    <row r="22" spans="1:23" ht="15" customHeight="1">
      <c r="A22" s="2625" t="s">
        <v>900</v>
      </c>
      <c r="B22" s="1962">
        <v>15239</v>
      </c>
      <c r="C22" s="2487">
        <v>14355</v>
      </c>
      <c r="D22" s="159">
        <v>3402</v>
      </c>
      <c r="E22" s="32">
        <f t="shared" si="11"/>
        <v>23.699059561128529</v>
      </c>
      <c r="F22" s="2607">
        <v>2566</v>
      </c>
      <c r="G22" s="129">
        <f t="shared" si="1"/>
        <v>836</v>
      </c>
      <c r="H22" s="2610">
        <v>177</v>
      </c>
      <c r="I22" s="153">
        <v>51</v>
      </c>
      <c r="J22" s="32">
        <f t="shared" si="7"/>
        <v>28.8135593220339</v>
      </c>
      <c r="K22" s="2677">
        <v>42</v>
      </c>
      <c r="L22" s="129">
        <f t="shared" si="8"/>
        <v>9</v>
      </c>
      <c r="M22" s="431">
        <v>121</v>
      </c>
      <c r="N22" s="155">
        <v>32</v>
      </c>
      <c r="O22" s="32">
        <f t="shared" si="9"/>
        <v>26.446280991735538</v>
      </c>
      <c r="P22" s="2607">
        <v>28</v>
      </c>
      <c r="Q22" s="129">
        <f t="shared" si="10"/>
        <v>4</v>
      </c>
      <c r="S22" s="20"/>
      <c r="T22" s="240"/>
    </row>
    <row r="23" spans="1:23" ht="15" customHeight="1">
      <c r="A23" s="2625" t="s">
        <v>888</v>
      </c>
      <c r="B23" s="1962">
        <v>15221</v>
      </c>
      <c r="C23" s="2487">
        <v>14316</v>
      </c>
      <c r="D23" s="33">
        <v>3404</v>
      </c>
      <c r="E23" s="32">
        <f t="shared" si="11"/>
        <v>23.777591506007266</v>
      </c>
      <c r="F23" s="2677">
        <v>2571</v>
      </c>
      <c r="G23" s="129">
        <f t="shared" si="1"/>
        <v>833</v>
      </c>
      <c r="H23" s="2680">
        <v>127</v>
      </c>
      <c r="I23" s="153">
        <v>35</v>
      </c>
      <c r="J23" s="32">
        <f t="shared" si="7"/>
        <v>27.559055118110237</v>
      </c>
      <c r="K23" s="31">
        <v>31</v>
      </c>
      <c r="L23" s="129">
        <f t="shared" si="8"/>
        <v>4</v>
      </c>
      <c r="M23" s="124">
        <v>144</v>
      </c>
      <c r="N23" s="155">
        <v>37</v>
      </c>
      <c r="O23" s="32">
        <f t="shared" si="9"/>
        <v>25.694444444444443</v>
      </c>
      <c r="P23" s="2677">
        <v>35</v>
      </c>
      <c r="Q23" s="129">
        <f t="shared" si="10"/>
        <v>2</v>
      </c>
    </row>
    <row r="24" spans="1:23" ht="15" customHeight="1">
      <c r="A24" s="52" t="s">
        <v>901</v>
      </c>
      <c r="B24" s="2362">
        <v>15064</v>
      </c>
      <c r="C24" s="2589">
        <v>14193</v>
      </c>
      <c r="D24" s="157">
        <v>3374</v>
      </c>
      <c r="E24" s="42">
        <f t="shared" si="11"/>
        <v>23.772282110899738</v>
      </c>
      <c r="F24" s="2942">
        <v>2553</v>
      </c>
      <c r="G24" s="136">
        <f t="shared" si="1"/>
        <v>821</v>
      </c>
      <c r="H24" s="2943">
        <v>159</v>
      </c>
      <c r="I24" s="160">
        <v>53</v>
      </c>
      <c r="J24" s="42">
        <f t="shared" si="7"/>
        <v>33.333333333333329</v>
      </c>
      <c r="K24" s="41">
        <v>44</v>
      </c>
      <c r="L24" s="2944">
        <f t="shared" si="8"/>
        <v>9</v>
      </c>
      <c r="M24" s="435">
        <v>316</v>
      </c>
      <c r="N24" s="638">
        <v>87</v>
      </c>
      <c r="O24" s="42">
        <f t="shared" si="9"/>
        <v>27.531645569620256</v>
      </c>
      <c r="P24" s="2942">
        <v>61</v>
      </c>
      <c r="Q24" s="136">
        <f t="shared" si="10"/>
        <v>26</v>
      </c>
      <c r="T24" s="240"/>
      <c r="U24" s="240"/>
      <c r="W24" s="240"/>
    </row>
    <row r="25" spans="1:23" ht="15" customHeight="1" thickBot="1">
      <c r="A25" s="3457" t="s">
        <v>939</v>
      </c>
      <c r="B25" s="3387">
        <v>14953</v>
      </c>
      <c r="C25" s="3460">
        <v>14066</v>
      </c>
      <c r="D25" s="3409">
        <v>3322</v>
      </c>
      <c r="E25" s="1838">
        <f t="shared" si="11"/>
        <v>23.617233044220104</v>
      </c>
      <c r="F25" s="1740">
        <v>2501</v>
      </c>
      <c r="G25" s="3436">
        <f t="shared" si="1"/>
        <v>821</v>
      </c>
      <c r="H25" s="3435">
        <v>228</v>
      </c>
      <c r="I25" s="3438">
        <v>62</v>
      </c>
      <c r="J25" s="1838">
        <f t="shared" ref="J25" si="12">SUM(I25/H25)*100</f>
        <v>27.192982456140353</v>
      </c>
      <c r="K25" s="1839">
        <v>51</v>
      </c>
      <c r="L25" s="1961">
        <f t="shared" ref="L25" si="13">SUM(I25-K25)</f>
        <v>11</v>
      </c>
      <c r="M25" s="3461">
        <v>341</v>
      </c>
      <c r="N25" s="3459">
        <v>108</v>
      </c>
      <c r="O25" s="1838">
        <f t="shared" ref="O25" si="14">SUM(N25/M25)*100</f>
        <v>31.671554252199414</v>
      </c>
      <c r="P25" s="1740">
        <v>97</v>
      </c>
      <c r="Q25" s="3436">
        <f t="shared" ref="Q25" si="15">SUM(N25-P25)</f>
        <v>11</v>
      </c>
      <c r="T25" s="20"/>
    </row>
    <row r="26" spans="1:23" ht="20.25" customHeight="1">
      <c r="A26" s="3788" t="s">
        <v>789</v>
      </c>
      <c r="B26" s="3788"/>
      <c r="C26" s="3788"/>
      <c r="D26" s="3788"/>
      <c r="E26" s="3788"/>
      <c r="F26" s="3788"/>
      <c r="G26" s="3788"/>
      <c r="H26" s="3788"/>
      <c r="I26" s="3788"/>
      <c r="J26" s="3788"/>
      <c r="K26" s="3788"/>
      <c r="L26" s="3788"/>
      <c r="M26" s="3788"/>
      <c r="N26" s="3788"/>
      <c r="O26" s="3788"/>
      <c r="P26" s="3788"/>
      <c r="Q26" s="3788"/>
      <c r="T26" s="240"/>
    </row>
    <row r="27" spans="1:23" ht="13.5" customHeight="1">
      <c r="A27" s="23"/>
      <c r="B27" s="3"/>
      <c r="C27" s="3"/>
      <c r="D27" s="3"/>
      <c r="E27" s="3"/>
      <c r="F27" s="3"/>
      <c r="G27" s="3"/>
      <c r="H27" s="3"/>
      <c r="I27" s="3"/>
      <c r="J27" s="3"/>
      <c r="Q27" s="3"/>
    </row>
    <row r="28" spans="1:23">
      <c r="A28" s="14" t="s">
        <v>86</v>
      </c>
      <c r="B28" s="3790" t="s">
        <v>204</v>
      </c>
      <c r="C28" s="3862"/>
      <c r="D28" s="3862"/>
      <c r="E28" s="3862"/>
      <c r="F28" s="3862"/>
      <c r="G28" s="3862"/>
      <c r="H28" s="3862"/>
      <c r="I28" s="3862"/>
      <c r="J28" s="3862"/>
      <c r="K28" s="3862"/>
      <c r="L28" s="3862"/>
      <c r="M28" s="3862"/>
      <c r="N28" s="3862"/>
      <c r="O28" s="3862"/>
      <c r="P28" s="3862"/>
      <c r="Q28" s="3863"/>
    </row>
    <row r="29" spans="1:23" ht="13.5" thickBot="1">
      <c r="A29" s="464"/>
      <c r="B29" s="3626" t="s">
        <v>780</v>
      </c>
      <c r="C29" s="3837"/>
      <c r="D29" s="3837"/>
      <c r="E29" s="3837"/>
      <c r="F29" s="3837"/>
      <c r="G29" s="3837"/>
      <c r="H29" s="3837"/>
      <c r="I29" s="3837"/>
      <c r="J29" s="3837"/>
      <c r="K29" s="3837"/>
      <c r="L29" s="3837"/>
      <c r="M29" s="3837"/>
      <c r="N29" s="3837"/>
      <c r="O29" s="3837"/>
      <c r="P29" s="3837"/>
      <c r="Q29" s="3838"/>
    </row>
    <row r="30" spans="1:23" ht="13.5" thickBot="1">
      <c r="A30" s="3839" t="s">
        <v>232</v>
      </c>
      <c r="B30" s="3864"/>
      <c r="C30" s="3866"/>
      <c r="D30" s="3831" t="s">
        <v>206</v>
      </c>
      <c r="E30" s="3832"/>
      <c r="F30" s="3832"/>
      <c r="G30" s="3832"/>
      <c r="H30" s="3833"/>
      <c r="I30" s="3831" t="s">
        <v>105</v>
      </c>
      <c r="J30" s="3832"/>
      <c r="K30" s="3832"/>
      <c r="L30" s="3832"/>
      <c r="M30" s="3832"/>
      <c r="N30" s="3831" t="s">
        <v>106</v>
      </c>
      <c r="O30" s="3856"/>
      <c r="P30" s="3856"/>
      <c r="Q30" s="3857"/>
      <c r="U30" s="20"/>
    </row>
    <row r="31" spans="1:23" ht="42" thickBot="1">
      <c r="A31" s="2193" t="s">
        <v>740</v>
      </c>
      <c r="B31" s="213" t="s">
        <v>235</v>
      </c>
      <c r="C31" s="484" t="s">
        <v>236</v>
      </c>
      <c r="D31" s="230" t="s">
        <v>108</v>
      </c>
      <c r="E31" s="3708" t="s">
        <v>737</v>
      </c>
      <c r="F31" s="3629"/>
      <c r="G31" s="3710" t="s">
        <v>738</v>
      </c>
      <c r="H31" s="3631"/>
      <c r="I31" s="484" t="s">
        <v>108</v>
      </c>
      <c r="J31" s="3708" t="s">
        <v>737</v>
      </c>
      <c r="K31" s="3629"/>
      <c r="L31" s="3710" t="s">
        <v>738</v>
      </c>
      <c r="M31" s="3631"/>
      <c r="N31" s="484" t="s">
        <v>108</v>
      </c>
      <c r="O31" s="3708" t="s">
        <v>737</v>
      </c>
      <c r="P31" s="3629"/>
      <c r="Q31" s="183" t="s">
        <v>738</v>
      </c>
    </row>
    <row r="32" spans="1:23">
      <c r="A32" s="2701" t="s">
        <v>623</v>
      </c>
      <c r="B32" s="1650">
        <v>-0.72477008343992111</v>
      </c>
      <c r="C32" s="2822">
        <v>-0.55677845396866132</v>
      </c>
      <c r="D32" s="60">
        <v>-0.19955101022698329</v>
      </c>
      <c r="E32" s="3824">
        <v>-0.98245614035087669</v>
      </c>
      <c r="F32" s="3854"/>
      <c r="G32" s="3829">
        <v>1.7256255392579902</v>
      </c>
      <c r="H32" s="3828"/>
      <c r="I32" s="1145">
        <v>-17.977528089887642</v>
      </c>
      <c r="J32" s="3587">
        <v>-26.31578947368422</v>
      </c>
      <c r="K32" s="3639"/>
      <c r="L32" s="3587">
        <v>30.769230769230774</v>
      </c>
      <c r="M32" s="3587"/>
      <c r="N32" s="1145">
        <v>-28.048780487804876</v>
      </c>
      <c r="O32" s="3587">
        <v>-30.405405405405403</v>
      </c>
      <c r="P32" s="3639"/>
      <c r="Q32" s="49">
        <v>-6.25</v>
      </c>
    </row>
    <row r="33" spans="1:17">
      <c r="A33" s="51" t="s">
        <v>663</v>
      </c>
      <c r="B33" s="1650">
        <v>-0.78281449117058344</v>
      </c>
      <c r="C33" s="1651">
        <v>-0.78623445253592195</v>
      </c>
      <c r="D33" s="60">
        <v>-0.76751671205744287</v>
      </c>
      <c r="E33" s="3728">
        <v>-1.8080667593880406</v>
      </c>
      <c r="F33" s="3852"/>
      <c r="G33" s="3589">
        <v>1.8056749785038733</v>
      </c>
      <c r="H33" s="3637"/>
      <c r="I33" s="1145">
        <v>-28.985507246376812</v>
      </c>
      <c r="J33" s="3587">
        <v>-37.288135593220339</v>
      </c>
      <c r="K33" s="3587"/>
      <c r="L33" s="3589">
        <v>20</v>
      </c>
      <c r="M33" s="3587"/>
      <c r="N33" s="1145">
        <v>4.5454545454545467</v>
      </c>
      <c r="O33" s="3587">
        <v>5.5555555555555571</v>
      </c>
      <c r="P33" s="3587"/>
      <c r="Q33" s="49">
        <v>0</v>
      </c>
    </row>
    <row r="34" spans="1:17">
      <c r="A34" s="51" t="s">
        <v>676</v>
      </c>
      <c r="B34" s="1650">
        <v>-0.7874015748031411</v>
      </c>
      <c r="C34" s="1651">
        <v>-0.62471823275585336</v>
      </c>
      <c r="D34" s="60">
        <v>-0.61973227565691502</v>
      </c>
      <c r="E34" s="3728">
        <v>-1.8099547511312295</v>
      </c>
      <c r="F34" s="3852"/>
      <c r="G34" s="3589">
        <v>2.3255813953488484</v>
      </c>
      <c r="H34" s="3637"/>
      <c r="I34" s="1145">
        <v>8.3333333333333286</v>
      </c>
      <c r="J34" s="3587">
        <v>10.000000000000014</v>
      </c>
      <c r="K34" s="3587"/>
      <c r="L34" s="3589">
        <v>0</v>
      </c>
      <c r="M34" s="3587"/>
      <c r="N34" s="1145">
        <v>20</v>
      </c>
      <c r="O34" s="3587">
        <v>4.7619047619047734</v>
      </c>
      <c r="P34" s="3587"/>
      <c r="Q34" s="49">
        <v>233.33333333333337</v>
      </c>
    </row>
    <row r="35" spans="1:17">
      <c r="A35" s="52" t="s">
        <v>677</v>
      </c>
      <c r="B35" s="1649">
        <v>-0.89188205314889046</v>
      </c>
      <c r="C35" s="1652">
        <v>-0.71673016078001694</v>
      </c>
      <c r="D35" s="63">
        <v>-0.76770678553739913</v>
      </c>
      <c r="E35" s="3724">
        <v>-1.5684907633321785</v>
      </c>
      <c r="F35" s="3855"/>
      <c r="G35" s="3601">
        <v>1.1976047904191773</v>
      </c>
      <c r="H35" s="3822"/>
      <c r="I35" s="1146">
        <v>14.0625</v>
      </c>
      <c r="J35" s="3641">
        <v>17.307692307692307</v>
      </c>
      <c r="K35" s="3641"/>
      <c r="L35" s="3601">
        <v>0</v>
      </c>
      <c r="M35" s="3641"/>
      <c r="N35" s="1146">
        <v>10.34482758620689</v>
      </c>
      <c r="O35" s="3641">
        <v>1.8867924528301927</v>
      </c>
      <c r="P35" s="3641"/>
      <c r="Q35" s="46">
        <v>100</v>
      </c>
    </row>
    <row r="36" spans="1:17">
      <c r="A36" s="2701" t="s">
        <v>728</v>
      </c>
      <c r="B36" s="1650">
        <f t="shared" ref="B36:D39" si="16">SUM(B9/B5)*100-100</f>
        <v>-0.84049079754601053</v>
      </c>
      <c r="C36" s="2822">
        <f t="shared" si="16"/>
        <v>-0.95703125</v>
      </c>
      <c r="D36" s="60">
        <f t="shared" si="16"/>
        <v>-1.0997250687328091</v>
      </c>
      <c r="E36" s="3824">
        <f t="shared" ref="E36:E40" si="17">SUM(F9/F5)*100-100</f>
        <v>-1.2048192771084416</v>
      </c>
      <c r="F36" s="3854"/>
      <c r="G36" s="3829">
        <f>SUM(G9/G5)*100-100</f>
        <v>-0.84817642069549493</v>
      </c>
      <c r="H36" s="3828"/>
      <c r="I36" s="1145">
        <f t="shared" ref="I36:I52" si="18">SUM(I9/I5)*100-100</f>
        <v>-4.1095890410959015</v>
      </c>
      <c r="J36" s="3587">
        <f>SUM(K9/K5)*100-100</f>
        <v>3.5714285714285836</v>
      </c>
      <c r="K36" s="3639"/>
      <c r="L36" s="3587">
        <f>SUM(L9/L5)*100-100</f>
        <v>-29.411764705882348</v>
      </c>
      <c r="M36" s="3587"/>
      <c r="N36" s="1145">
        <f t="shared" ref="N36:N52" si="19">SUM(N9/N5)*100-100</f>
        <v>4.2372881355932321</v>
      </c>
      <c r="O36" s="3587">
        <f>SUM(P9/P5)*100-100</f>
        <v>11.650485436893206</v>
      </c>
      <c r="P36" s="3639"/>
      <c r="Q36" s="49">
        <f>SUM(Q9/Q5)*100-100</f>
        <v>-46.666666666666664</v>
      </c>
    </row>
    <row r="37" spans="1:17">
      <c r="A37" s="51" t="s">
        <v>745</v>
      </c>
      <c r="B37" s="1650">
        <f t="shared" si="16"/>
        <v>-0.6360856269113242</v>
      </c>
      <c r="C37" s="1651">
        <f t="shared" si="16"/>
        <v>-0.82494316336473617</v>
      </c>
      <c r="D37" s="60">
        <f t="shared" si="16"/>
        <v>-0.64870259481037351</v>
      </c>
      <c r="E37" s="3728">
        <f t="shared" si="17"/>
        <v>-1.5934844192634614</v>
      </c>
      <c r="F37" s="3729"/>
      <c r="G37" s="3589">
        <f>SUM(G10/G6)*100-100</f>
        <v>1.6047297297297405</v>
      </c>
      <c r="H37" s="3637"/>
      <c r="I37" s="1145">
        <f t="shared" si="18"/>
        <v>20.408163265306129</v>
      </c>
      <c r="J37" s="3587">
        <f>SUM(K10/K6)*100-100</f>
        <v>21.621621621621628</v>
      </c>
      <c r="K37" s="3639"/>
      <c r="L37" s="3587">
        <f>SUM(L10/L6)*100-100</f>
        <v>16.666666666666671</v>
      </c>
      <c r="M37" s="3587"/>
      <c r="N37" s="1145">
        <f t="shared" si="19"/>
        <v>-10.869565217391312</v>
      </c>
      <c r="O37" s="3587">
        <f>SUM(P10/P6)*100-100</f>
        <v>-7.8947368421052602</v>
      </c>
      <c r="P37" s="3639"/>
      <c r="Q37" s="49">
        <f>SUM(Q10/Q6)*100-100</f>
        <v>-25</v>
      </c>
    </row>
    <row r="38" spans="1:17">
      <c r="A38" s="51" t="s">
        <v>746</v>
      </c>
      <c r="B38" s="1650">
        <f t="shared" si="16"/>
        <v>-0.73260073260073</v>
      </c>
      <c r="C38" s="1651">
        <f t="shared" si="16"/>
        <v>-0.81011017498380511</v>
      </c>
      <c r="D38" s="60">
        <f t="shared" si="16"/>
        <v>-0.32427039161885318</v>
      </c>
      <c r="E38" s="3728">
        <f t="shared" si="17"/>
        <v>-1.1697979439914974</v>
      </c>
      <c r="F38" s="3729"/>
      <c r="G38" s="3589">
        <f>SUM(G11/G7)*100-100</f>
        <v>1.6835016835016887</v>
      </c>
      <c r="H38" s="3637"/>
      <c r="I38" s="1145">
        <f t="shared" si="18"/>
        <v>1.9230769230769198</v>
      </c>
      <c r="J38" s="3587">
        <f>SUM(K11/K7)*100-100</f>
        <v>9.0909090909090793</v>
      </c>
      <c r="K38" s="3639"/>
      <c r="L38" s="3587">
        <f>SUM(L11/L7)*100-100</f>
        <v>-37.5</v>
      </c>
      <c r="M38" s="3587"/>
      <c r="N38" s="1145">
        <f t="shared" si="19"/>
        <v>-18.518518518518519</v>
      </c>
      <c r="O38" s="3587">
        <f>SUM(P11/P7)*100-100</f>
        <v>-9.0909090909090935</v>
      </c>
      <c r="P38" s="3639"/>
      <c r="Q38" s="49">
        <f>SUM(Q11/Q7)*100-100</f>
        <v>-60</v>
      </c>
    </row>
    <row r="39" spans="1:17">
      <c r="A39" s="52" t="s">
        <v>790</v>
      </c>
      <c r="B39" s="1649">
        <f t="shared" si="16"/>
        <v>-1.4202632384450453</v>
      </c>
      <c r="C39" s="1652">
        <f t="shared" si="16"/>
        <v>-1.2356919875130075</v>
      </c>
      <c r="D39" s="63">
        <f t="shared" si="16"/>
        <v>-0.57399550786124109</v>
      </c>
      <c r="E39" s="3724">
        <f t="shared" si="17"/>
        <v>-1.6643059490084937</v>
      </c>
      <c r="F39" s="3851"/>
      <c r="G39" s="3601">
        <f>SUM(G12/G8)*100-100</f>
        <v>2.028740490278949</v>
      </c>
      <c r="H39" s="3822"/>
      <c r="I39" s="1146">
        <f t="shared" si="18"/>
        <v>-28.767123287671239</v>
      </c>
      <c r="J39" s="3641">
        <f>SUM(K12/K8)*100-100</f>
        <v>-40.983606557377051</v>
      </c>
      <c r="K39" s="3823"/>
      <c r="L39" s="3641">
        <f>SUM(L12/L8)*100-100</f>
        <v>33.333333333333314</v>
      </c>
      <c r="M39" s="3641"/>
      <c r="N39" s="1146">
        <f t="shared" si="19"/>
        <v>26.5625</v>
      </c>
      <c r="O39" s="3641">
        <f>SUM(P12/P8)*100-100</f>
        <v>-3.7037037037037095</v>
      </c>
      <c r="P39" s="3823"/>
      <c r="Q39" s="46">
        <f>SUM(Q12/Q8)*100-100</f>
        <v>190</v>
      </c>
    </row>
    <row r="40" spans="1:17">
      <c r="A40" s="2701" t="s">
        <v>769</v>
      </c>
      <c r="B40" s="1650">
        <f t="shared" ref="B40:D40" si="20">SUM(B13/B9)*100-100</f>
        <v>-1.6952298459444393</v>
      </c>
      <c r="C40" s="2822">
        <f t="shared" si="20"/>
        <v>-1.281798461841845</v>
      </c>
      <c r="D40" s="60">
        <f t="shared" si="20"/>
        <v>-0.63179176143542293</v>
      </c>
      <c r="E40" s="3824">
        <f t="shared" si="17"/>
        <v>-2.0803443328550912</v>
      </c>
      <c r="F40" s="3854"/>
      <c r="G40" s="3829">
        <f t="shared" ref="G40:G43" si="21">SUM(G13/G9)*100-100</f>
        <v>2.8229255774165836</v>
      </c>
      <c r="H40" s="3828"/>
      <c r="I40" s="1145">
        <f t="shared" si="18"/>
        <v>4.2857142857142918</v>
      </c>
      <c r="J40" s="3587">
        <f t="shared" ref="J40:J41" si="22">SUM(K13/K9)*100-100</f>
        <v>17.241379310344811</v>
      </c>
      <c r="K40" s="3639"/>
      <c r="L40" s="3587">
        <f t="shared" ref="L40:L43" si="23">SUM(L13/L9)*100-100</f>
        <v>-58.333333333333329</v>
      </c>
      <c r="M40" s="3587"/>
      <c r="N40" s="1145">
        <f t="shared" si="19"/>
        <v>-1.6260162601626007</v>
      </c>
      <c r="O40" s="3587">
        <f t="shared" ref="O40:O41" si="24">SUM(P13/P9)*100-100</f>
        <v>-3.4782608695652186</v>
      </c>
      <c r="P40" s="3639"/>
      <c r="Q40" s="49">
        <f t="shared" ref="Q40" si="25">SUM(Q13/Q9)*100-100</f>
        <v>25</v>
      </c>
    </row>
    <row r="41" spans="1:17">
      <c r="A41" s="51" t="s">
        <v>770</v>
      </c>
      <c r="B41" s="1650">
        <f t="shared" ref="B41:D52" si="26">SUM(B14/B10)*100-100</f>
        <v>-1.7973655053551596</v>
      </c>
      <c r="C41" s="1651">
        <f t="shared" si="26"/>
        <v>-1.381975373329837</v>
      </c>
      <c r="D41" s="60">
        <f t="shared" si="26"/>
        <v>-0.80361627322953666</v>
      </c>
      <c r="E41" s="3728">
        <f>SUM(F14/F10)*100-100</f>
        <v>-1.1155091759625861</v>
      </c>
      <c r="F41" s="3729"/>
      <c r="G41" s="3589">
        <f t="shared" si="21"/>
        <v>-8.3125519534505088E-2</v>
      </c>
      <c r="H41" s="3637"/>
      <c r="I41" s="1145">
        <f t="shared" si="18"/>
        <v>6.7796610169491629</v>
      </c>
      <c r="J41" s="3587">
        <f t="shared" si="22"/>
        <v>17.777777777777786</v>
      </c>
      <c r="K41" s="3639"/>
      <c r="L41" s="3587">
        <f t="shared" si="23"/>
        <v>-28.571428571428569</v>
      </c>
      <c r="M41" s="3587"/>
      <c r="N41" s="1145">
        <f t="shared" si="19"/>
        <v>-24.390243902439025</v>
      </c>
      <c r="O41" s="3587">
        <f t="shared" si="24"/>
        <v>-14.285714285714292</v>
      </c>
      <c r="P41" s="3639"/>
      <c r="Q41" s="49">
        <f t="shared" ref="Q41:Q52" si="27">SUM(Q14/Q10)*100-100</f>
        <v>-83.333333333333343</v>
      </c>
    </row>
    <row r="42" spans="1:17" ht="13.5" customHeight="1">
      <c r="A42" s="51" t="s">
        <v>771</v>
      </c>
      <c r="B42" s="1650">
        <f t="shared" si="26"/>
        <v>-2.0172201722017178</v>
      </c>
      <c r="C42" s="1651">
        <f t="shared" si="26"/>
        <v>-1.8098660568441716</v>
      </c>
      <c r="D42" s="60">
        <f t="shared" si="26"/>
        <v>-1.0510510510510613</v>
      </c>
      <c r="E42" s="3728">
        <f t="shared" ref="E42" si="28">SUM(F15/F11)*100-100</f>
        <v>-1.3988522238163625</v>
      </c>
      <c r="F42" s="3729"/>
      <c r="G42" s="3589">
        <f t="shared" si="21"/>
        <v>-0.2483443708609343</v>
      </c>
      <c r="H42" s="3637"/>
      <c r="I42" s="1145">
        <f t="shared" si="18"/>
        <v>-20.754716981132077</v>
      </c>
      <c r="J42" s="3587">
        <f t="shared" ref="J42" si="29">SUM(K15/K11)*100-100</f>
        <v>-27.083333333333343</v>
      </c>
      <c r="K42" s="3639"/>
      <c r="L42" s="3587">
        <f t="shared" si="23"/>
        <v>40</v>
      </c>
      <c r="M42" s="3587"/>
      <c r="N42" s="1145">
        <f t="shared" si="19"/>
        <v>-15.909090909090907</v>
      </c>
      <c r="O42" s="3587">
        <f t="shared" ref="O42" si="30">SUM(P15/P11)*100-100</f>
        <v>-20</v>
      </c>
      <c r="P42" s="3639"/>
      <c r="Q42" s="49">
        <f t="shared" si="27"/>
        <v>25</v>
      </c>
    </row>
    <row r="43" spans="1:17" ht="13.5" customHeight="1">
      <c r="A43" s="52" t="s">
        <v>772</v>
      </c>
      <c r="B43" s="1649">
        <f t="shared" si="26"/>
        <v>-2.5771595354902814</v>
      </c>
      <c r="C43" s="1652">
        <f t="shared" si="26"/>
        <v>-2.5220597919136054</v>
      </c>
      <c r="D43" s="63">
        <f t="shared" si="26"/>
        <v>-2.1335341365461886</v>
      </c>
      <c r="E43" s="3724">
        <f t="shared" ref="E43" si="31">SUM(F16/F12)*100-100</f>
        <v>-2.0885848037450501</v>
      </c>
      <c r="F43" s="3851"/>
      <c r="G43" s="3601">
        <f t="shared" si="21"/>
        <v>-2.2369511184755595</v>
      </c>
      <c r="H43" s="3822"/>
      <c r="I43" s="1146">
        <f t="shared" si="18"/>
        <v>-7.6923076923076934</v>
      </c>
      <c r="J43" s="3641">
        <f t="shared" ref="J43" si="32">SUM(K16/K12)*100-100</f>
        <v>8.3333333333333286</v>
      </c>
      <c r="K43" s="3823"/>
      <c r="L43" s="3641">
        <f t="shared" si="23"/>
        <v>-43.75</v>
      </c>
      <c r="M43" s="3641"/>
      <c r="N43" s="1146">
        <f t="shared" si="19"/>
        <v>-18.518518518518519</v>
      </c>
      <c r="O43" s="3641">
        <f t="shared" ref="O43" si="33">SUM(P16/P12)*100-100</f>
        <v>-7.6923076923076934</v>
      </c>
      <c r="P43" s="3823"/>
      <c r="Q43" s="46">
        <f t="shared" si="27"/>
        <v>-37.931034482758619</v>
      </c>
    </row>
    <row r="44" spans="1:17" ht="13.5" customHeight="1">
      <c r="A44" s="2701" t="s">
        <v>837</v>
      </c>
      <c r="B44" s="1650">
        <f t="shared" si="26"/>
        <v>-2.7943860532443807</v>
      </c>
      <c r="C44" s="2822">
        <f t="shared" si="26"/>
        <v>-2.7899853509122323</v>
      </c>
      <c r="D44" s="60">
        <f t="shared" si="26"/>
        <v>-2.8992878942014215</v>
      </c>
      <c r="E44" s="3824">
        <f t="shared" ref="E44:E49" si="34">SUM(F17/F13)*100-100</f>
        <v>-3.0769230769230802</v>
      </c>
      <c r="F44" s="3854"/>
      <c r="G44" s="3829">
        <f t="shared" ref="G44:G52" si="35">SUM(G17/G13)*100-100</f>
        <v>-2.495840266222956</v>
      </c>
      <c r="H44" s="3828"/>
      <c r="I44" s="1145">
        <f t="shared" si="18"/>
        <v>-17.808219178082197</v>
      </c>
      <c r="J44" s="3587">
        <f t="shared" ref="J44:J49" si="36">SUM(K17/K13)*100-100</f>
        <v>-33.82352941176471</v>
      </c>
      <c r="K44" s="3639"/>
      <c r="L44" s="3587">
        <f t="shared" ref="L44:L52" si="37">SUM(L17/L13)*100-100</f>
        <v>200</v>
      </c>
      <c r="M44" s="3587"/>
      <c r="N44" s="1145">
        <f t="shared" si="19"/>
        <v>4.9586776859504198</v>
      </c>
      <c r="O44" s="3587">
        <f t="shared" ref="O44:O49" si="38">SUM(P17/P13)*100-100</f>
        <v>1.8018018018018012</v>
      </c>
      <c r="P44" s="3639"/>
      <c r="Q44" s="49">
        <f t="shared" si="27"/>
        <v>40</v>
      </c>
    </row>
    <row r="45" spans="1:17" ht="13.5" customHeight="1">
      <c r="A45" s="51" t="s">
        <v>844</v>
      </c>
      <c r="B45" s="1650">
        <f t="shared" si="26"/>
        <v>-3.2217625673812194</v>
      </c>
      <c r="C45" s="1651">
        <f t="shared" si="26"/>
        <v>-3.2011688915454641</v>
      </c>
      <c r="D45" s="60">
        <f t="shared" si="26"/>
        <v>-3.4430379746835484</v>
      </c>
      <c r="E45" s="3728">
        <f t="shared" si="34"/>
        <v>-3.7845705967976784</v>
      </c>
      <c r="F45" s="3729"/>
      <c r="G45" s="3589">
        <f t="shared" si="35"/>
        <v>-2.6622296173044901</v>
      </c>
      <c r="H45" s="3637"/>
      <c r="I45" s="1145">
        <f t="shared" si="18"/>
        <v>-4.7619047619047734</v>
      </c>
      <c r="J45" s="3587">
        <f t="shared" si="36"/>
        <v>-1.8867924528301927</v>
      </c>
      <c r="K45" s="3639"/>
      <c r="L45" s="3587">
        <f t="shared" si="37"/>
        <v>-20</v>
      </c>
      <c r="M45" s="3587"/>
      <c r="N45" s="1145">
        <f t="shared" si="19"/>
        <v>93.548387096774206</v>
      </c>
      <c r="O45" s="3587">
        <f t="shared" si="38"/>
        <v>86.666666666666657</v>
      </c>
      <c r="P45" s="3639"/>
      <c r="Q45" s="49">
        <f t="shared" si="27"/>
        <v>300</v>
      </c>
    </row>
    <row r="46" spans="1:17" ht="13.5" customHeight="1">
      <c r="A46" s="51" t="s">
        <v>824</v>
      </c>
      <c r="B46" s="1650">
        <f t="shared" si="26"/>
        <v>-2.9437609841827737</v>
      </c>
      <c r="C46" s="1651">
        <f t="shared" si="26"/>
        <v>-2.9944104338567996</v>
      </c>
      <c r="D46" s="60">
        <f t="shared" si="26"/>
        <v>-3.7936267071320202</v>
      </c>
      <c r="E46" s="3728">
        <f t="shared" si="34"/>
        <v>-4.1833393961440493</v>
      </c>
      <c r="F46" s="3729"/>
      <c r="G46" s="3589">
        <f t="shared" si="35"/>
        <v>-2.904564315352701</v>
      </c>
      <c r="H46" s="3637"/>
      <c r="I46" s="1145">
        <f t="shared" si="18"/>
        <v>19.047619047619051</v>
      </c>
      <c r="J46" s="3587">
        <f t="shared" si="36"/>
        <v>22.857142857142861</v>
      </c>
      <c r="K46" s="3639"/>
      <c r="L46" s="3587">
        <f t="shared" si="37"/>
        <v>0</v>
      </c>
      <c r="M46" s="3587"/>
      <c r="N46" s="1145">
        <f t="shared" si="19"/>
        <v>62.162162162162161</v>
      </c>
      <c r="O46" s="3587">
        <f t="shared" si="38"/>
        <v>65.625</v>
      </c>
      <c r="P46" s="3639"/>
      <c r="Q46" s="49">
        <f t="shared" si="27"/>
        <v>40</v>
      </c>
    </row>
    <row r="47" spans="1:17" ht="12.75" customHeight="1">
      <c r="A47" s="52" t="s">
        <v>845</v>
      </c>
      <c r="B47" s="1649">
        <f t="shared" si="26"/>
        <v>-1.9441611422743534</v>
      </c>
      <c r="C47" s="1652">
        <f t="shared" si="26"/>
        <v>-2.094170100655262</v>
      </c>
      <c r="D47" s="63">
        <f t="shared" si="26"/>
        <v>-3.231597845601442</v>
      </c>
      <c r="E47" s="3724">
        <f t="shared" si="34"/>
        <v>-2.9422581831555732</v>
      </c>
      <c r="F47" s="3851"/>
      <c r="G47" s="3601">
        <f t="shared" si="35"/>
        <v>-3.8983050847457719</v>
      </c>
      <c r="H47" s="3822"/>
      <c r="I47" s="1146">
        <f t="shared" si="18"/>
        <v>-12.5</v>
      </c>
      <c r="J47" s="3641">
        <f t="shared" si="36"/>
        <v>-7.6923076923076934</v>
      </c>
      <c r="K47" s="3823"/>
      <c r="L47" s="3641">
        <f t="shared" si="37"/>
        <v>-33.333333333333343</v>
      </c>
      <c r="M47" s="3641"/>
      <c r="N47" s="1146">
        <f t="shared" si="19"/>
        <v>10.606060606060595</v>
      </c>
      <c r="O47" s="3641">
        <f t="shared" si="38"/>
        <v>6.25</v>
      </c>
      <c r="P47" s="3823"/>
      <c r="Q47" s="46">
        <f t="shared" si="27"/>
        <v>22.222222222222229</v>
      </c>
    </row>
    <row r="48" spans="1:17" ht="13.5" customHeight="1">
      <c r="A48" s="699" t="s">
        <v>894</v>
      </c>
      <c r="B48" s="1650">
        <f t="shared" si="26"/>
        <v>-1.5797992877953959</v>
      </c>
      <c r="C48" s="1651">
        <f t="shared" si="26"/>
        <v>-1.7946434687307402</v>
      </c>
      <c r="D48" s="60">
        <f t="shared" si="26"/>
        <v>-11.157674174960704</v>
      </c>
      <c r="E48" s="3728">
        <f t="shared" si="34"/>
        <v>-3.2123960695389258</v>
      </c>
      <c r="F48" s="3729"/>
      <c r="G48" s="3587">
        <f t="shared" si="35"/>
        <v>-29.095563139931741</v>
      </c>
      <c r="H48" s="3637"/>
      <c r="I48" s="1145">
        <f t="shared" si="18"/>
        <v>-3.3333333333333286</v>
      </c>
      <c r="J48" s="3587">
        <f t="shared" si="36"/>
        <v>20</v>
      </c>
      <c r="K48" s="3639"/>
      <c r="L48" s="3587">
        <f t="shared" si="37"/>
        <v>-73.333333333333329</v>
      </c>
      <c r="M48" s="3587"/>
      <c r="N48" s="1145">
        <f t="shared" si="19"/>
        <v>-3.9370078740157481</v>
      </c>
      <c r="O48" s="3587">
        <f t="shared" si="38"/>
        <v>-3.5398230088495666</v>
      </c>
      <c r="P48" s="3639"/>
      <c r="Q48" s="49">
        <f t="shared" si="27"/>
        <v>-7.1428571428571388</v>
      </c>
    </row>
    <row r="49" spans="1:17" ht="13.5" customHeight="1">
      <c r="A49" s="51" t="s">
        <v>900</v>
      </c>
      <c r="B49" s="1650">
        <f t="shared" si="26"/>
        <v>-1.3018134715025838</v>
      </c>
      <c r="C49" s="1651">
        <f t="shared" si="26"/>
        <v>-1.5094339622641542</v>
      </c>
      <c r="D49" s="60">
        <f t="shared" si="26"/>
        <v>-10.802307288935495</v>
      </c>
      <c r="E49" s="3728">
        <f t="shared" si="34"/>
        <v>-2.9500756429652029</v>
      </c>
      <c r="F49" s="3729"/>
      <c r="G49" s="3587">
        <f t="shared" si="35"/>
        <v>-28.547008547008545</v>
      </c>
      <c r="H49" s="3637"/>
      <c r="I49" s="1145">
        <f t="shared" si="18"/>
        <v>-15</v>
      </c>
      <c r="J49" s="3587">
        <f t="shared" si="36"/>
        <v>-19.230769230769226</v>
      </c>
      <c r="K49" s="3639"/>
      <c r="L49" s="3587">
        <f t="shared" si="37"/>
        <v>12.5</v>
      </c>
      <c r="M49" s="3587"/>
      <c r="N49" s="1145">
        <f t="shared" si="19"/>
        <v>-46.666666666666664</v>
      </c>
      <c r="O49" s="3587">
        <f t="shared" si="38"/>
        <v>-50</v>
      </c>
      <c r="P49" s="3639"/>
      <c r="Q49" s="49">
        <f t="shared" si="27"/>
        <v>0</v>
      </c>
    </row>
    <row r="50" spans="1:17" ht="13.5" customHeight="1">
      <c r="A50" s="51" t="s">
        <v>888</v>
      </c>
      <c r="B50" s="1650">
        <f t="shared" si="26"/>
        <v>-1.5650261915540256</v>
      </c>
      <c r="C50" s="1651">
        <f t="shared" si="26"/>
        <v>-1.797228700782</v>
      </c>
      <c r="D50" s="60">
        <f t="shared" si="26"/>
        <v>-10.515247108307051</v>
      </c>
      <c r="E50" s="3728">
        <f t="shared" ref="E50" si="39">SUM(F23/F19)*100-100</f>
        <v>-2.3917995444191433</v>
      </c>
      <c r="F50" s="3729"/>
      <c r="G50" s="3587">
        <f t="shared" si="35"/>
        <v>-28.803418803418808</v>
      </c>
      <c r="H50" s="3637"/>
      <c r="I50" s="1145">
        <f t="shared" si="18"/>
        <v>-30</v>
      </c>
      <c r="J50" s="3587">
        <f t="shared" ref="J50" si="40">SUM(K23/K19)*100-100</f>
        <v>-27.906976744186053</v>
      </c>
      <c r="K50" s="3639"/>
      <c r="L50" s="3587">
        <f t="shared" si="37"/>
        <v>-42.857142857142861</v>
      </c>
      <c r="M50" s="3587"/>
      <c r="N50" s="1145">
        <f t="shared" si="19"/>
        <v>-38.333333333333329</v>
      </c>
      <c r="O50" s="3587">
        <f t="shared" ref="O50" si="41">SUM(P23/P19)*100-100</f>
        <v>-33.962264150943398</v>
      </c>
      <c r="P50" s="3639"/>
      <c r="Q50" s="49">
        <f t="shared" si="27"/>
        <v>-71.428571428571431</v>
      </c>
    </row>
    <row r="51" spans="1:17" ht="12.75" customHeight="1">
      <c r="A51" s="52" t="s">
        <v>901</v>
      </c>
      <c r="B51" s="1649">
        <f t="shared" si="26"/>
        <v>-2.0737177403627385</v>
      </c>
      <c r="C51" s="1652">
        <f t="shared" si="26"/>
        <v>-2.069964810598222</v>
      </c>
      <c r="D51" s="63">
        <f t="shared" si="26"/>
        <v>-10.575139146567707</v>
      </c>
      <c r="E51" s="3724">
        <f>SUM(F24/F20)*100-100</f>
        <v>-3.2588101553618856</v>
      </c>
      <c r="F51" s="3851"/>
      <c r="G51" s="3601">
        <f t="shared" si="35"/>
        <v>-27.601410934744266</v>
      </c>
      <c r="H51" s="3822"/>
      <c r="I51" s="1146">
        <f t="shared" si="18"/>
        <v>26.19047619047619</v>
      </c>
      <c r="J51" s="3641">
        <f>SUM(K24/K20)*100-100</f>
        <v>22.222222222222229</v>
      </c>
      <c r="K51" s="3823"/>
      <c r="L51" s="3641">
        <f t="shared" si="37"/>
        <v>50</v>
      </c>
      <c r="M51" s="3641"/>
      <c r="N51" s="1146">
        <f t="shared" si="19"/>
        <v>19.178082191780831</v>
      </c>
      <c r="O51" s="3641">
        <f>SUM(P24/P20)*100-100</f>
        <v>19.607843137254903</v>
      </c>
      <c r="P51" s="3823"/>
      <c r="Q51" s="46">
        <f t="shared" si="27"/>
        <v>18.181818181818187</v>
      </c>
    </row>
    <row r="52" spans="1:17" ht="13.5" customHeight="1" thickBot="1">
      <c r="A52" s="3432" t="s">
        <v>939</v>
      </c>
      <c r="B52" s="3462">
        <f t="shared" si="26"/>
        <v>-1.6314716137096212</v>
      </c>
      <c r="C52" s="3463">
        <f t="shared" si="26"/>
        <v>-1.8902141312687348</v>
      </c>
      <c r="D52" s="3443">
        <f t="shared" si="26"/>
        <v>-2.0636792452830264</v>
      </c>
      <c r="E52" s="3720">
        <f t="shared" ref="E52" si="42">SUM(F25/F21)*100-100</f>
        <v>-2.3428348301444828</v>
      </c>
      <c r="F52" s="3721"/>
      <c r="G52" s="3598">
        <f t="shared" si="35"/>
        <v>-1.2033694344163735</v>
      </c>
      <c r="H52" s="3675"/>
      <c r="I52" s="3419">
        <f t="shared" si="18"/>
        <v>6.8965517241379217</v>
      </c>
      <c r="J52" s="3598">
        <f t="shared" ref="J52" si="43">SUM(K25/K21)*100-100</f>
        <v>-5.5555555555555571</v>
      </c>
      <c r="K52" s="3661"/>
      <c r="L52" s="3598">
        <f t="shared" si="37"/>
        <v>175</v>
      </c>
      <c r="M52" s="3598"/>
      <c r="N52" s="3419">
        <f t="shared" si="19"/>
        <v>-11.47540983606558</v>
      </c>
      <c r="O52" s="3598">
        <f t="shared" ref="O52" si="44">SUM(P25/P21)*100-100</f>
        <v>-11.0091743119266</v>
      </c>
      <c r="P52" s="3661"/>
      <c r="Q52" s="1865">
        <f t="shared" si="27"/>
        <v>-15.384615384615387</v>
      </c>
    </row>
  </sheetData>
  <mergeCells count="123">
    <mergeCell ref="E37:F37"/>
    <mergeCell ref="G37:H37"/>
    <mergeCell ref="J37:K37"/>
    <mergeCell ref="L37:M37"/>
    <mergeCell ref="O37:P37"/>
    <mergeCell ref="E39:F39"/>
    <mergeCell ref="G39:H39"/>
    <mergeCell ref="J39:K39"/>
    <mergeCell ref="L39:M39"/>
    <mergeCell ref="O39:P39"/>
    <mergeCell ref="E38:F38"/>
    <mergeCell ref="G38:H38"/>
    <mergeCell ref="J38:K38"/>
    <mergeCell ref="L38:M38"/>
    <mergeCell ref="O38:P38"/>
    <mergeCell ref="O35:P35"/>
    <mergeCell ref="E33:F33"/>
    <mergeCell ref="G33:H33"/>
    <mergeCell ref="J32:K32"/>
    <mergeCell ref="L32:M32"/>
    <mergeCell ref="O32:P32"/>
    <mergeCell ref="J36:K36"/>
    <mergeCell ref="L36:M36"/>
    <mergeCell ref="O36:P36"/>
    <mergeCell ref="G32:H32"/>
    <mergeCell ref="E32:F32"/>
    <mergeCell ref="O33:P33"/>
    <mergeCell ref="E34:F34"/>
    <mergeCell ref="G34:H34"/>
    <mergeCell ref="J34:K34"/>
    <mergeCell ref="L34:M34"/>
    <mergeCell ref="O34:P34"/>
    <mergeCell ref="E35:F35"/>
    <mergeCell ref="G35:H35"/>
    <mergeCell ref="J35:K35"/>
    <mergeCell ref="L35:M35"/>
    <mergeCell ref="E36:F36"/>
    <mergeCell ref="G36:H36"/>
    <mergeCell ref="B1:Q1"/>
    <mergeCell ref="B2:Q2"/>
    <mergeCell ref="B28:Q28"/>
    <mergeCell ref="B29:Q29"/>
    <mergeCell ref="A26:Q26"/>
    <mergeCell ref="D3:G3"/>
    <mergeCell ref="A3:C3"/>
    <mergeCell ref="J33:K33"/>
    <mergeCell ref="L33:M33"/>
    <mergeCell ref="A30:C30"/>
    <mergeCell ref="D30:H30"/>
    <mergeCell ref="I30:M30"/>
    <mergeCell ref="N30:Q30"/>
    <mergeCell ref="M3:Q3"/>
    <mergeCell ref="H3:L3"/>
    <mergeCell ref="E31:F31"/>
    <mergeCell ref="G31:H31"/>
    <mergeCell ref="J31:K31"/>
    <mergeCell ref="L31:M31"/>
    <mergeCell ref="O31:P31"/>
    <mergeCell ref="O46:P46"/>
    <mergeCell ref="E48:F48"/>
    <mergeCell ref="E47:F47"/>
    <mergeCell ref="G47:H47"/>
    <mergeCell ref="J47:K47"/>
    <mergeCell ref="L47:M47"/>
    <mergeCell ref="O47:P47"/>
    <mergeCell ref="G48:H48"/>
    <mergeCell ref="J48:K48"/>
    <mergeCell ref="L48:M48"/>
    <mergeCell ref="O48:P48"/>
    <mergeCell ref="E43:F43"/>
    <mergeCell ref="G43:H43"/>
    <mergeCell ref="J43:K43"/>
    <mergeCell ref="L43:M43"/>
    <mergeCell ref="O43:P43"/>
    <mergeCell ref="E40:F40"/>
    <mergeCell ref="G40:H40"/>
    <mergeCell ref="J40:K40"/>
    <mergeCell ref="L40:M40"/>
    <mergeCell ref="O40:P40"/>
    <mergeCell ref="E41:F41"/>
    <mergeCell ref="G41:H41"/>
    <mergeCell ref="J41:K41"/>
    <mergeCell ref="L41:M41"/>
    <mergeCell ref="O41:P41"/>
    <mergeCell ref="E42:F42"/>
    <mergeCell ref="G42:H42"/>
    <mergeCell ref="J42:K42"/>
    <mergeCell ref="L42:M42"/>
    <mergeCell ref="O42:P42"/>
    <mergeCell ref="E44:F44"/>
    <mergeCell ref="G44:H44"/>
    <mergeCell ref="J44:K44"/>
    <mergeCell ref="L44:M44"/>
    <mergeCell ref="O44:P44"/>
    <mergeCell ref="E50:F50"/>
    <mergeCell ref="G50:H50"/>
    <mergeCell ref="J50:K50"/>
    <mergeCell ref="L50:M50"/>
    <mergeCell ref="O50:P50"/>
    <mergeCell ref="E49:F49"/>
    <mergeCell ref="G49:H49"/>
    <mergeCell ref="J49:K49"/>
    <mergeCell ref="L49:M49"/>
    <mergeCell ref="O49:P49"/>
    <mergeCell ref="E45:F45"/>
    <mergeCell ref="G45:H45"/>
    <mergeCell ref="J45:K45"/>
    <mergeCell ref="L45:M45"/>
    <mergeCell ref="O45:P45"/>
    <mergeCell ref="E46:F46"/>
    <mergeCell ref="G46:H46"/>
    <mergeCell ref="J46:K46"/>
    <mergeCell ref="L46:M46"/>
    <mergeCell ref="E51:F51"/>
    <mergeCell ref="G51:H51"/>
    <mergeCell ref="J51:K51"/>
    <mergeCell ref="L51:M51"/>
    <mergeCell ref="O51:P51"/>
    <mergeCell ref="E52:F52"/>
    <mergeCell ref="G52:H52"/>
    <mergeCell ref="J52:K52"/>
    <mergeCell ref="L52:M52"/>
    <mergeCell ref="O52:P5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B62"/>
  <sheetViews>
    <sheetView topLeftCell="A43" workbookViewId="0">
      <selection activeCell="E86" sqref="E86"/>
    </sheetView>
  </sheetViews>
  <sheetFormatPr defaultColWidth="8.85546875" defaultRowHeight="12.75"/>
  <cols>
    <col min="1" max="1" width="8" customWidth="1"/>
    <col min="2" max="2" width="7.28515625" style="3" customWidth="1"/>
    <col min="3" max="3" width="6.140625" style="3" customWidth="1"/>
    <col min="4" max="4" width="7.42578125" style="3" customWidth="1"/>
    <col min="5" max="5" width="7.28515625" style="3" customWidth="1"/>
    <col min="6" max="6" width="4.42578125" style="3" customWidth="1"/>
    <col min="7" max="7" width="6.42578125" style="3" customWidth="1"/>
    <col min="8" max="8" width="5" style="3" customWidth="1"/>
    <col min="9" max="9" width="6.85546875" style="3" customWidth="1"/>
    <col min="10" max="10" width="4.7109375" style="3" customWidth="1"/>
    <col min="11" max="11" width="6.140625" style="3" customWidth="1"/>
    <col min="12" max="12" width="4.7109375" customWidth="1"/>
    <col min="13" max="13" width="7" customWidth="1"/>
    <col min="14" max="14" width="4.42578125" customWidth="1"/>
    <col min="15" max="15" width="5.28515625" customWidth="1"/>
    <col min="16" max="16" width="4.28515625" customWidth="1"/>
    <col min="17" max="17" width="6.140625" customWidth="1"/>
    <col min="18" max="18" width="4.140625" customWidth="1"/>
    <col min="19" max="19" width="3.85546875" customWidth="1"/>
  </cols>
  <sheetData>
    <row r="1" spans="1:28" ht="33.75" customHeight="1">
      <c r="A1" s="14" t="s">
        <v>39</v>
      </c>
      <c r="B1" s="4"/>
      <c r="C1" s="3867" t="s">
        <v>141</v>
      </c>
      <c r="D1" s="3868"/>
      <c r="E1" s="3868"/>
      <c r="F1" s="3868"/>
      <c r="G1" s="3868"/>
      <c r="H1" s="3868"/>
      <c r="I1" s="3868"/>
      <c r="J1" s="3868"/>
      <c r="K1" s="3868"/>
      <c r="L1" s="3868"/>
      <c r="M1" s="3868"/>
      <c r="N1" s="3868"/>
      <c r="O1" s="3868"/>
      <c r="P1" s="3868"/>
      <c r="Q1" s="3868"/>
      <c r="R1" s="3869"/>
      <c r="S1" s="218"/>
      <c r="T1" s="219"/>
    </row>
    <row r="2" spans="1:28" ht="14.25" customHeight="1" thickBot="1">
      <c r="A2" s="464"/>
      <c r="B2" s="220"/>
      <c r="C2" s="3870" t="s">
        <v>40</v>
      </c>
      <c r="D2" s="3871"/>
      <c r="E2" s="3871"/>
      <c r="F2" s="3871"/>
      <c r="G2" s="3871"/>
      <c r="H2" s="3871"/>
      <c r="I2" s="3871"/>
      <c r="J2" s="3871"/>
      <c r="K2" s="3871"/>
      <c r="L2" s="3871"/>
      <c r="M2" s="3871"/>
      <c r="N2" s="3871"/>
      <c r="O2" s="3871"/>
      <c r="P2" s="3871"/>
      <c r="Q2" s="3871"/>
      <c r="R2" s="3872"/>
      <c r="S2" s="218"/>
      <c r="T2" s="219"/>
    </row>
    <row r="3" spans="1:28" ht="15.75" customHeight="1" thickBot="1">
      <c r="A3" s="3839" t="s">
        <v>232</v>
      </c>
      <c r="B3" s="3875"/>
      <c r="C3" s="3876"/>
      <c r="D3" s="221"/>
      <c r="E3" s="222"/>
      <c r="F3" s="222"/>
      <c r="G3" s="223" t="s">
        <v>142</v>
      </c>
      <c r="H3" s="224"/>
      <c r="I3" s="225"/>
      <c r="J3" s="225"/>
      <c r="K3" s="226"/>
      <c r="L3" s="226"/>
      <c r="M3" s="226"/>
      <c r="N3" s="226"/>
      <c r="O3" s="227"/>
      <c r="P3" s="227"/>
      <c r="Q3" s="228"/>
      <c r="R3" s="229"/>
    </row>
    <row r="4" spans="1:28" ht="42" customHeight="1">
      <c r="A4" s="556" t="s">
        <v>234</v>
      </c>
      <c r="B4" s="208" t="s">
        <v>235</v>
      </c>
      <c r="C4" s="484" t="s">
        <v>236</v>
      </c>
      <c r="D4" s="230" t="s">
        <v>238</v>
      </c>
      <c r="E4" s="1665" t="s">
        <v>143</v>
      </c>
      <c r="F4" s="1013" t="s">
        <v>109</v>
      </c>
      <c r="G4" s="2172" t="s">
        <v>144</v>
      </c>
      <c r="H4" s="2171" t="s">
        <v>109</v>
      </c>
      <c r="I4" s="1015" t="s">
        <v>145</v>
      </c>
      <c r="J4" s="1013" t="s">
        <v>109</v>
      </c>
      <c r="K4" s="1015" t="s">
        <v>146</v>
      </c>
      <c r="L4" s="1013" t="s">
        <v>109</v>
      </c>
      <c r="M4" s="2172" t="s">
        <v>62</v>
      </c>
      <c r="N4" s="2171" t="s">
        <v>109</v>
      </c>
      <c r="O4" s="2172" t="s">
        <v>147</v>
      </c>
      <c r="P4" s="2171" t="s">
        <v>109</v>
      </c>
      <c r="Q4" s="2172" t="s">
        <v>148</v>
      </c>
      <c r="R4" s="183" t="s">
        <v>109</v>
      </c>
      <c r="X4" s="20"/>
    </row>
    <row r="5" spans="1:28" ht="13.7" customHeight="1">
      <c r="A5" s="700" t="s">
        <v>742</v>
      </c>
      <c r="B5" s="912">
        <v>16300</v>
      </c>
      <c r="C5" s="1664">
        <v>15360</v>
      </c>
      <c r="D5" s="1735">
        <v>4001</v>
      </c>
      <c r="E5" s="108">
        <v>1231</v>
      </c>
      <c r="F5" s="2174">
        <f t="shared" ref="F5:F24" si="0">SUM(E5/D5)*100</f>
        <v>30.76730817295676</v>
      </c>
      <c r="G5" s="108">
        <v>218</v>
      </c>
      <c r="H5" s="2174">
        <f t="shared" ref="H5:H24" si="1">SUM(G5/D5)*100</f>
        <v>5.448637840539865</v>
      </c>
      <c r="I5" s="1661">
        <v>127</v>
      </c>
      <c r="J5" s="2167">
        <f t="shared" ref="J5:J24" si="2">SUM(I5/D5)*100</f>
        <v>3.1742064483879027</v>
      </c>
      <c r="K5" s="108">
        <v>903</v>
      </c>
      <c r="L5" s="2174">
        <f t="shared" ref="L5:L24" si="3">SUM(K5/D5)*100</f>
        <v>22.569357660584856</v>
      </c>
      <c r="M5" s="108">
        <v>567</v>
      </c>
      <c r="N5" s="1141">
        <f t="shared" ref="N5:N24" si="4">SUM(M5/D5)*100</f>
        <v>14.17145713571607</v>
      </c>
      <c r="O5" s="162">
        <v>938</v>
      </c>
      <c r="P5" s="2174">
        <f t="shared" ref="P5:P24" si="5">SUM(O5/D5)*100</f>
        <v>23.444138965258684</v>
      </c>
      <c r="Q5" s="108">
        <v>17</v>
      </c>
      <c r="R5" s="798">
        <f t="shared" ref="R5:R24" si="6">SUM(Q5/D5)*100</f>
        <v>0.42489377655586097</v>
      </c>
      <c r="T5" s="240"/>
    </row>
    <row r="6" spans="1:28" ht="13.7" customHeight="1">
      <c r="A6" s="152" t="s">
        <v>663</v>
      </c>
      <c r="B6" s="29">
        <v>16350</v>
      </c>
      <c r="C6" s="1662">
        <v>15395</v>
      </c>
      <c r="D6" s="36">
        <v>4008</v>
      </c>
      <c r="E6" s="31">
        <v>1234</v>
      </c>
      <c r="F6" s="2179">
        <f t="shared" si="0"/>
        <v>30.788423153692612</v>
      </c>
      <c r="G6" s="31">
        <v>214</v>
      </c>
      <c r="H6" s="2165">
        <f t="shared" si="1"/>
        <v>5.3393213572854297</v>
      </c>
      <c r="I6" s="31">
        <v>130</v>
      </c>
      <c r="J6" s="2165">
        <f t="shared" si="2"/>
        <v>3.243512974051896</v>
      </c>
      <c r="K6" s="31">
        <v>907</v>
      </c>
      <c r="L6" s="2165">
        <f t="shared" si="3"/>
        <v>22.629740518962077</v>
      </c>
      <c r="M6" s="31">
        <v>565</v>
      </c>
      <c r="N6" s="2165">
        <f t="shared" si="4"/>
        <v>14.09680638722555</v>
      </c>
      <c r="O6" s="31">
        <v>939</v>
      </c>
      <c r="P6" s="2165">
        <f t="shared" si="5"/>
        <v>23.428143712574851</v>
      </c>
      <c r="Q6" s="85">
        <v>19</v>
      </c>
      <c r="R6" s="2182">
        <f t="shared" si="6"/>
        <v>0.47405189620758487</v>
      </c>
      <c r="T6" s="240"/>
    </row>
    <row r="7" spans="1:28" ht="13.7" customHeight="1">
      <c r="A7" s="152" t="s">
        <v>676</v>
      </c>
      <c r="B7" s="29">
        <v>16380</v>
      </c>
      <c r="C7" s="1662">
        <v>15430</v>
      </c>
      <c r="D7" s="36">
        <v>4009</v>
      </c>
      <c r="E7" s="31">
        <v>1240</v>
      </c>
      <c r="F7" s="2179">
        <f t="shared" si="0"/>
        <v>30.930406585183341</v>
      </c>
      <c r="G7" s="31">
        <v>213</v>
      </c>
      <c r="H7" s="2179">
        <f t="shared" si="1"/>
        <v>5.3130456472935892</v>
      </c>
      <c r="I7" s="31">
        <v>130</v>
      </c>
      <c r="J7" s="2165">
        <f t="shared" si="2"/>
        <v>3.2427039161885758</v>
      </c>
      <c r="K7" s="31">
        <v>903</v>
      </c>
      <c r="L7" s="2165">
        <f t="shared" si="3"/>
        <v>22.524320279371416</v>
      </c>
      <c r="M7" s="31">
        <v>562</v>
      </c>
      <c r="N7" s="2165">
        <f t="shared" si="4"/>
        <v>14.018458468445996</v>
      </c>
      <c r="O7" s="31">
        <v>943</v>
      </c>
      <c r="P7" s="2165">
        <f t="shared" si="5"/>
        <v>23.522075330506361</v>
      </c>
      <c r="Q7" s="85">
        <v>18</v>
      </c>
      <c r="R7" s="2182">
        <f t="shared" si="6"/>
        <v>0.4489897730107259</v>
      </c>
      <c r="T7" s="240"/>
    </row>
    <row r="8" spans="1:28" ht="13.7" customHeight="1">
      <c r="A8" s="156" t="s">
        <v>677</v>
      </c>
      <c r="B8" s="39">
        <v>16335</v>
      </c>
      <c r="C8" s="1663">
        <v>15376</v>
      </c>
      <c r="D8" s="47">
        <v>4007</v>
      </c>
      <c r="E8" s="41">
        <v>1231</v>
      </c>
      <c r="F8" s="2177">
        <f t="shared" si="0"/>
        <v>30.721237833790866</v>
      </c>
      <c r="G8" s="87">
        <v>213</v>
      </c>
      <c r="H8" s="2181">
        <f t="shared" si="1"/>
        <v>5.3156975293236837</v>
      </c>
      <c r="I8" s="87">
        <v>131</v>
      </c>
      <c r="J8" s="2181">
        <f t="shared" si="2"/>
        <v>3.2692787621662092</v>
      </c>
      <c r="K8" s="87">
        <v>921</v>
      </c>
      <c r="L8" s="2177">
        <f t="shared" si="3"/>
        <v>22.984776640878462</v>
      </c>
      <c r="M8" s="87">
        <v>558</v>
      </c>
      <c r="N8" s="2177">
        <f t="shared" si="4"/>
        <v>13.925630147242327</v>
      </c>
      <c r="O8" s="87">
        <v>943</v>
      </c>
      <c r="P8" s="2177">
        <f t="shared" si="5"/>
        <v>23.533815822310956</v>
      </c>
      <c r="Q8" s="87">
        <v>10</v>
      </c>
      <c r="R8" s="1968">
        <f t="shared" si="6"/>
        <v>0.24956326428749687</v>
      </c>
      <c r="T8" s="240"/>
    </row>
    <row r="9" spans="1:28" ht="13.7" customHeight="1">
      <c r="A9" s="152" t="s">
        <v>754</v>
      </c>
      <c r="B9" s="29">
        <v>16163</v>
      </c>
      <c r="C9" s="1662">
        <v>15213</v>
      </c>
      <c r="D9" s="33">
        <v>3957</v>
      </c>
      <c r="E9" s="31">
        <v>1166</v>
      </c>
      <c r="F9" s="2175">
        <f t="shared" si="0"/>
        <v>29.466767753348496</v>
      </c>
      <c r="G9" s="85">
        <v>212</v>
      </c>
      <c r="H9" s="83">
        <f t="shared" si="1"/>
        <v>5.3575941369724536</v>
      </c>
      <c r="I9" s="85">
        <v>128</v>
      </c>
      <c r="J9" s="83">
        <f t="shared" si="2"/>
        <v>3.2347738185494057</v>
      </c>
      <c r="K9" s="85">
        <v>927</v>
      </c>
      <c r="L9" s="2175">
        <f t="shared" si="3"/>
        <v>23.426838514025778</v>
      </c>
      <c r="M9" s="85">
        <v>571</v>
      </c>
      <c r="N9" s="2175">
        <f t="shared" si="4"/>
        <v>14.43012383118524</v>
      </c>
      <c r="O9" s="85">
        <v>945</v>
      </c>
      <c r="P9" s="2175">
        <f t="shared" si="5"/>
        <v>23.881728582259289</v>
      </c>
      <c r="Q9" s="85">
        <v>0</v>
      </c>
      <c r="R9" s="1124">
        <f t="shared" si="6"/>
        <v>0</v>
      </c>
      <c r="T9" s="241"/>
    </row>
    <row r="10" spans="1:28" ht="13.7" customHeight="1">
      <c r="A10" s="152" t="s">
        <v>745</v>
      </c>
      <c r="B10" s="29">
        <v>16246</v>
      </c>
      <c r="C10" s="1662">
        <v>15268</v>
      </c>
      <c r="D10" s="36">
        <v>3982</v>
      </c>
      <c r="E10" s="31">
        <v>1172</v>
      </c>
      <c r="F10" s="2175">
        <f t="shared" si="0"/>
        <v>29.432446007031643</v>
      </c>
      <c r="G10" s="85">
        <v>213</v>
      </c>
      <c r="H10" s="2179">
        <f t="shared" si="1"/>
        <v>5.3490708186840781</v>
      </c>
      <c r="I10" s="85">
        <v>132</v>
      </c>
      <c r="J10" s="2179">
        <f t="shared" si="2"/>
        <v>3.3149171270718232</v>
      </c>
      <c r="K10" s="85">
        <v>930</v>
      </c>
      <c r="L10" s="85">
        <f t="shared" si="3"/>
        <v>23.355097940733298</v>
      </c>
      <c r="M10" s="85">
        <v>572</v>
      </c>
      <c r="N10" s="85">
        <f t="shared" si="4"/>
        <v>14.3646408839779</v>
      </c>
      <c r="O10" s="85">
        <v>951</v>
      </c>
      <c r="P10" s="85">
        <f t="shared" si="5"/>
        <v>23.882471120040179</v>
      </c>
      <c r="Q10" s="85">
        <v>4</v>
      </c>
      <c r="R10" s="1124">
        <f t="shared" si="6"/>
        <v>0.10045203415369162</v>
      </c>
      <c r="T10" s="241"/>
    </row>
    <row r="11" spans="1:28" ht="13.7" customHeight="1">
      <c r="A11" s="51" t="s">
        <v>746</v>
      </c>
      <c r="B11" s="29">
        <v>16260</v>
      </c>
      <c r="C11" s="1662">
        <v>15305</v>
      </c>
      <c r="D11" s="36">
        <v>3996</v>
      </c>
      <c r="E11" s="31">
        <v>1164</v>
      </c>
      <c r="F11" s="85">
        <f t="shared" si="0"/>
        <v>29.129129129129126</v>
      </c>
      <c r="G11" s="85">
        <v>213</v>
      </c>
      <c r="H11" s="2179">
        <f t="shared" si="1"/>
        <v>5.3303303303303302</v>
      </c>
      <c r="I11" s="85">
        <v>140</v>
      </c>
      <c r="J11" s="2179">
        <f t="shared" si="2"/>
        <v>3.5035035035035036</v>
      </c>
      <c r="K11" s="85">
        <v>930</v>
      </c>
      <c r="L11" s="85">
        <f t="shared" si="3"/>
        <v>23.273273273273272</v>
      </c>
      <c r="M11" s="85">
        <v>577</v>
      </c>
      <c r="N11" s="85">
        <f t="shared" si="4"/>
        <v>14.43943943943944</v>
      </c>
      <c r="O11" s="85">
        <v>965</v>
      </c>
      <c r="P11" s="85">
        <f t="shared" si="5"/>
        <v>24.149149149149149</v>
      </c>
      <c r="Q11" s="85">
        <v>7</v>
      </c>
      <c r="R11" s="1124">
        <f t="shared" si="6"/>
        <v>0.17517517517517517</v>
      </c>
      <c r="T11" s="241"/>
    </row>
    <row r="12" spans="1:28" ht="13.7" customHeight="1">
      <c r="A12" s="52" t="s">
        <v>790</v>
      </c>
      <c r="B12" s="39">
        <v>16103</v>
      </c>
      <c r="C12" s="1663">
        <v>15186</v>
      </c>
      <c r="D12" s="47">
        <v>3984</v>
      </c>
      <c r="E12" s="41">
        <v>1154</v>
      </c>
      <c r="F12" s="87">
        <f t="shared" si="0"/>
        <v>28.96586345381526</v>
      </c>
      <c r="G12" s="87">
        <v>211</v>
      </c>
      <c r="H12" s="2181">
        <f t="shared" si="1"/>
        <v>5.296184738955823</v>
      </c>
      <c r="I12" s="87">
        <v>140</v>
      </c>
      <c r="J12" s="2181">
        <f t="shared" si="2"/>
        <v>3.5140562248995986</v>
      </c>
      <c r="K12" s="87">
        <v>917</v>
      </c>
      <c r="L12" s="87">
        <f t="shared" si="3"/>
        <v>23.01706827309237</v>
      </c>
      <c r="M12" s="87">
        <v>584</v>
      </c>
      <c r="N12" s="87">
        <f t="shared" si="4"/>
        <v>14.65863453815261</v>
      </c>
      <c r="O12" s="87">
        <v>974</v>
      </c>
      <c r="P12" s="87">
        <f t="shared" si="5"/>
        <v>24.447791164658632</v>
      </c>
      <c r="Q12" s="87">
        <v>4</v>
      </c>
      <c r="R12" s="1968">
        <f t="shared" si="6"/>
        <v>0.1004016064257028</v>
      </c>
      <c r="T12" s="241"/>
    </row>
    <row r="13" spans="1:28" ht="13.7" customHeight="1">
      <c r="A13" s="152" t="s">
        <v>793</v>
      </c>
      <c r="B13" s="29">
        <v>15889</v>
      </c>
      <c r="C13" s="1662">
        <v>15018</v>
      </c>
      <c r="D13" s="33">
        <v>3932</v>
      </c>
      <c r="E13" s="31">
        <v>1122</v>
      </c>
      <c r="F13" s="2258">
        <f t="shared" si="0"/>
        <v>28.535096642929808</v>
      </c>
      <c r="G13" s="85">
        <v>214</v>
      </c>
      <c r="H13" s="83">
        <f t="shared" si="1"/>
        <v>5.4425228891149544</v>
      </c>
      <c r="I13" s="85">
        <v>137</v>
      </c>
      <c r="J13" s="83">
        <f t="shared" si="2"/>
        <v>3.4842319430315363</v>
      </c>
      <c r="K13" s="85">
        <v>901</v>
      </c>
      <c r="L13" s="2258">
        <f t="shared" si="3"/>
        <v>22.914547304170902</v>
      </c>
      <c r="M13" s="85">
        <v>584</v>
      </c>
      <c r="N13" s="2258">
        <f t="shared" si="4"/>
        <v>14.852492370295014</v>
      </c>
      <c r="O13" s="85">
        <v>969</v>
      </c>
      <c r="P13" s="2258">
        <f t="shared" si="5"/>
        <v>24.643947100712104</v>
      </c>
      <c r="Q13" s="85">
        <v>5</v>
      </c>
      <c r="R13" s="1124">
        <f t="shared" si="6"/>
        <v>0.12716174974567651</v>
      </c>
      <c r="T13" s="241"/>
    </row>
    <row r="14" spans="1:28" ht="13.7" customHeight="1">
      <c r="A14" s="152" t="s">
        <v>770</v>
      </c>
      <c r="B14" s="29">
        <v>15954</v>
      </c>
      <c r="C14" s="1662">
        <v>15057</v>
      </c>
      <c r="D14" s="36">
        <v>3950</v>
      </c>
      <c r="E14" s="31">
        <v>1130</v>
      </c>
      <c r="F14" s="2258">
        <f t="shared" si="0"/>
        <v>28.607594936708864</v>
      </c>
      <c r="G14" s="85">
        <v>212</v>
      </c>
      <c r="H14" s="2264">
        <f t="shared" si="1"/>
        <v>5.3670886075949369</v>
      </c>
      <c r="I14" s="85">
        <v>138</v>
      </c>
      <c r="J14" s="2264">
        <f t="shared" si="2"/>
        <v>3.4936708860759493</v>
      </c>
      <c r="K14" s="85">
        <v>898</v>
      </c>
      <c r="L14" s="85">
        <f t="shared" si="3"/>
        <v>22.734177215189874</v>
      </c>
      <c r="M14" s="85">
        <v>597</v>
      </c>
      <c r="N14" s="85">
        <f t="shared" si="4"/>
        <v>15.113924050632912</v>
      </c>
      <c r="O14" s="85">
        <v>973</v>
      </c>
      <c r="P14" s="85">
        <f t="shared" si="5"/>
        <v>24.632911392405063</v>
      </c>
      <c r="Q14" s="85">
        <v>2</v>
      </c>
      <c r="R14" s="1124">
        <f t="shared" si="6"/>
        <v>5.0632911392405069E-2</v>
      </c>
      <c r="T14" s="241"/>
    </row>
    <row r="15" spans="1:28" ht="13.5" customHeight="1">
      <c r="A15" s="51" t="s">
        <v>824</v>
      </c>
      <c r="B15" s="29">
        <v>15932</v>
      </c>
      <c r="C15" s="1662">
        <v>15028</v>
      </c>
      <c r="D15" s="36">
        <v>3954</v>
      </c>
      <c r="E15" s="31">
        <v>1127</v>
      </c>
      <c r="F15" s="85">
        <f t="shared" si="0"/>
        <v>28.502781992918564</v>
      </c>
      <c r="G15" s="85">
        <v>214</v>
      </c>
      <c r="H15" s="2264">
        <f t="shared" si="1"/>
        <v>5.4122407688416789</v>
      </c>
      <c r="I15" s="85">
        <v>138</v>
      </c>
      <c r="J15" s="2264">
        <f t="shared" si="2"/>
        <v>3.4901365705614569</v>
      </c>
      <c r="K15" s="85">
        <v>893</v>
      </c>
      <c r="L15" s="85">
        <f t="shared" si="3"/>
        <v>22.584724329792614</v>
      </c>
      <c r="M15" s="85">
        <v>595</v>
      </c>
      <c r="N15" s="85">
        <f t="shared" si="4"/>
        <v>15.048052604957004</v>
      </c>
      <c r="O15" s="85">
        <v>985</v>
      </c>
      <c r="P15" s="85">
        <f t="shared" si="5"/>
        <v>24.911482043500254</v>
      </c>
      <c r="Q15" s="85">
        <v>2</v>
      </c>
      <c r="R15" s="1124">
        <f t="shared" si="6"/>
        <v>5.0581689428426911E-2</v>
      </c>
      <c r="T15" s="240"/>
    </row>
    <row r="16" spans="1:28" ht="13.5" customHeight="1">
      <c r="A16" s="52" t="s">
        <v>772</v>
      </c>
      <c r="B16" s="39">
        <v>15688</v>
      </c>
      <c r="C16" s="1663">
        <v>14803</v>
      </c>
      <c r="D16" s="47">
        <v>3899</v>
      </c>
      <c r="E16" s="41">
        <v>1106</v>
      </c>
      <c r="F16" s="87">
        <f t="shared" si="0"/>
        <v>28.366247755834827</v>
      </c>
      <c r="G16" s="87">
        <v>207</v>
      </c>
      <c r="H16" s="2339">
        <f t="shared" si="1"/>
        <v>5.3090536034880742</v>
      </c>
      <c r="I16" s="87">
        <v>134</v>
      </c>
      <c r="J16" s="2339">
        <f t="shared" si="2"/>
        <v>3.4367786611951785</v>
      </c>
      <c r="K16" s="87">
        <v>884</v>
      </c>
      <c r="L16" s="87">
        <f t="shared" si="3"/>
        <v>22.672480123108489</v>
      </c>
      <c r="M16" s="87">
        <v>595</v>
      </c>
      <c r="N16" s="87">
        <f t="shared" si="4"/>
        <v>15.260323159784562</v>
      </c>
      <c r="O16" s="87">
        <v>970</v>
      </c>
      <c r="P16" s="87">
        <f t="shared" si="5"/>
        <v>24.878173890741216</v>
      </c>
      <c r="Q16" s="87">
        <v>3</v>
      </c>
      <c r="R16" s="1968">
        <f t="shared" si="6"/>
        <v>7.6942805847653242E-2</v>
      </c>
      <c r="T16" s="240"/>
      <c r="X16" s="20"/>
      <c r="AB16" s="240"/>
    </row>
    <row r="17" spans="1:28" ht="13.5" customHeight="1">
      <c r="A17" s="152" t="s">
        <v>887</v>
      </c>
      <c r="B17" s="29">
        <v>15445</v>
      </c>
      <c r="C17" s="1662">
        <v>14599</v>
      </c>
      <c r="D17" s="36">
        <v>3818</v>
      </c>
      <c r="E17" s="31">
        <v>1057</v>
      </c>
      <c r="F17" s="85">
        <f t="shared" si="0"/>
        <v>27.684651650078575</v>
      </c>
      <c r="G17" s="85">
        <v>202</v>
      </c>
      <c r="H17" s="2338">
        <f t="shared" si="1"/>
        <v>5.2907281299109483</v>
      </c>
      <c r="I17" s="85">
        <v>135</v>
      </c>
      <c r="J17" s="2338">
        <f t="shared" si="2"/>
        <v>3.535882661079099</v>
      </c>
      <c r="K17" s="85">
        <v>873</v>
      </c>
      <c r="L17" s="85">
        <f t="shared" si="3"/>
        <v>22.86537454164484</v>
      </c>
      <c r="M17" s="85">
        <v>589</v>
      </c>
      <c r="N17" s="85">
        <f t="shared" si="4"/>
        <v>15.426925091671032</v>
      </c>
      <c r="O17" s="85">
        <v>959</v>
      </c>
      <c r="P17" s="85">
        <f t="shared" si="5"/>
        <v>25.117862755369302</v>
      </c>
      <c r="Q17" s="85">
        <v>3</v>
      </c>
      <c r="R17" s="1124">
        <f t="shared" si="6"/>
        <v>7.8575170246202197E-2</v>
      </c>
      <c r="T17" s="240"/>
      <c r="AB17" s="240"/>
    </row>
    <row r="18" spans="1:28" ht="13.5" customHeight="1">
      <c r="A18" s="152" t="s">
        <v>844</v>
      </c>
      <c r="B18" s="1962">
        <v>15440</v>
      </c>
      <c r="C18" s="2487">
        <v>14575</v>
      </c>
      <c r="D18" s="159">
        <v>3814</v>
      </c>
      <c r="E18" s="31">
        <v>1043</v>
      </c>
      <c r="F18" s="85">
        <f t="shared" si="0"/>
        <v>27.346617724174095</v>
      </c>
      <c r="G18" s="85">
        <v>201</v>
      </c>
      <c r="H18" s="2413">
        <f t="shared" si="1"/>
        <v>5.2700576822233876</v>
      </c>
      <c r="I18" s="85">
        <v>136</v>
      </c>
      <c r="J18" s="2413">
        <f t="shared" si="2"/>
        <v>3.5658101730466698</v>
      </c>
      <c r="K18" s="85">
        <v>876</v>
      </c>
      <c r="L18" s="85">
        <f t="shared" si="3"/>
        <v>22.968012585212374</v>
      </c>
      <c r="M18" s="85">
        <v>588</v>
      </c>
      <c r="N18" s="85">
        <f t="shared" si="4"/>
        <v>15.416885159937074</v>
      </c>
      <c r="O18" s="85">
        <v>969</v>
      </c>
      <c r="P18" s="85">
        <f t="shared" si="5"/>
        <v>25.406397482957527</v>
      </c>
      <c r="Q18" s="85">
        <v>1</v>
      </c>
      <c r="R18" s="1124">
        <f t="shared" si="6"/>
        <v>2.6219192448872573E-2</v>
      </c>
      <c r="T18" s="240"/>
      <c r="U18" s="240"/>
      <c r="AB18" s="240"/>
    </row>
    <row r="19" spans="1:28" ht="13.5" customHeight="1">
      <c r="A19" s="51" t="s">
        <v>888</v>
      </c>
      <c r="B19" s="1962">
        <v>15463</v>
      </c>
      <c r="C19" s="2487">
        <v>14578</v>
      </c>
      <c r="D19" s="159">
        <v>3804</v>
      </c>
      <c r="E19" s="31">
        <v>1025</v>
      </c>
      <c r="F19" s="85">
        <f t="shared" si="0"/>
        <v>26.945320715036804</v>
      </c>
      <c r="G19" s="85">
        <v>201</v>
      </c>
      <c r="H19" s="2459">
        <f t="shared" si="1"/>
        <v>5.2839116719242902</v>
      </c>
      <c r="I19" s="85">
        <v>138</v>
      </c>
      <c r="J19" s="2459">
        <f t="shared" si="2"/>
        <v>3.6277602523659311</v>
      </c>
      <c r="K19" s="85">
        <v>871</v>
      </c>
      <c r="L19" s="85">
        <f t="shared" si="3"/>
        <v>22.89695057833859</v>
      </c>
      <c r="M19" s="85">
        <v>591</v>
      </c>
      <c r="N19" s="85">
        <f t="shared" si="4"/>
        <v>15.53627760252366</v>
      </c>
      <c r="O19" s="85">
        <v>978</v>
      </c>
      <c r="P19" s="85">
        <f t="shared" si="5"/>
        <v>25.709779179810727</v>
      </c>
      <c r="Q19" s="85">
        <v>0</v>
      </c>
      <c r="R19" s="1124">
        <f t="shared" si="6"/>
        <v>0</v>
      </c>
      <c r="T19" s="240"/>
      <c r="U19" s="240"/>
      <c r="AB19" s="240"/>
    </row>
    <row r="20" spans="1:28" ht="13.5" customHeight="1">
      <c r="A20" s="52" t="s">
        <v>845</v>
      </c>
      <c r="B20" s="2362">
        <v>15383</v>
      </c>
      <c r="C20" s="2589">
        <v>14493</v>
      </c>
      <c r="D20" s="157">
        <v>3773</v>
      </c>
      <c r="E20" s="41">
        <v>1021</v>
      </c>
      <c r="F20" s="87">
        <f t="shared" si="0"/>
        <v>27.060694407633186</v>
      </c>
      <c r="G20" s="87">
        <v>193</v>
      </c>
      <c r="H20" s="2576">
        <f t="shared" si="1"/>
        <v>5.1152928703949119</v>
      </c>
      <c r="I20" s="87">
        <v>137</v>
      </c>
      <c r="J20" s="2576">
        <f t="shared" si="2"/>
        <v>3.6310628147362842</v>
      </c>
      <c r="K20" s="87">
        <v>856</v>
      </c>
      <c r="L20" s="87">
        <f t="shared" si="3"/>
        <v>22.687516565067586</v>
      </c>
      <c r="M20" s="87">
        <v>588</v>
      </c>
      <c r="N20" s="87">
        <f t="shared" si="4"/>
        <v>15.584415584415584</v>
      </c>
      <c r="O20" s="87">
        <v>976</v>
      </c>
      <c r="P20" s="87">
        <f t="shared" si="5"/>
        <v>25.86800954147893</v>
      </c>
      <c r="Q20" s="87">
        <v>2</v>
      </c>
      <c r="R20" s="1968">
        <f t="shared" si="6"/>
        <v>5.3008216273522389E-2</v>
      </c>
      <c r="T20" s="240"/>
      <c r="U20" s="240"/>
      <c r="AB20" s="240"/>
    </row>
    <row r="21" spans="1:28" ht="13.5" customHeight="1">
      <c r="A21" s="2588" t="s">
        <v>894</v>
      </c>
      <c r="B21" s="1962">
        <v>15201</v>
      </c>
      <c r="C21" s="2487">
        <v>14337</v>
      </c>
      <c r="D21" s="159">
        <v>3392</v>
      </c>
      <c r="E21" s="31">
        <v>985</v>
      </c>
      <c r="F21" s="85">
        <f t="shared" si="0"/>
        <v>29.038915094339622</v>
      </c>
      <c r="G21" s="85">
        <v>138</v>
      </c>
      <c r="H21" s="2578">
        <f t="shared" si="1"/>
        <v>4.0683962264150946</v>
      </c>
      <c r="I21" s="85">
        <v>76</v>
      </c>
      <c r="J21" s="2578">
        <f t="shared" si="2"/>
        <v>2.2405660377358489</v>
      </c>
      <c r="K21" s="85">
        <v>771</v>
      </c>
      <c r="L21" s="85">
        <f t="shared" si="3"/>
        <v>22.72995283018868</v>
      </c>
      <c r="M21" s="85">
        <v>543</v>
      </c>
      <c r="N21" s="85">
        <f t="shared" si="4"/>
        <v>16.008254716981131</v>
      </c>
      <c r="O21" s="85">
        <v>877</v>
      </c>
      <c r="P21" s="85">
        <f t="shared" si="5"/>
        <v>25.854952830188676</v>
      </c>
      <c r="Q21" s="85">
        <v>2</v>
      </c>
      <c r="R21" s="1124">
        <f t="shared" si="6"/>
        <v>5.8962264150943397E-2</v>
      </c>
      <c r="T21" s="240"/>
      <c r="U21" s="241"/>
      <c r="AB21" s="240"/>
    </row>
    <row r="22" spans="1:28" ht="13.5" customHeight="1">
      <c r="A22" s="2625" t="s">
        <v>900</v>
      </c>
      <c r="B22" s="1962">
        <v>15239</v>
      </c>
      <c r="C22" s="2487">
        <v>14355</v>
      </c>
      <c r="D22" s="159">
        <v>3402</v>
      </c>
      <c r="E22" s="31">
        <v>983</v>
      </c>
      <c r="F22" s="85">
        <f t="shared" si="0"/>
        <v>28.894767783656672</v>
      </c>
      <c r="G22" s="85">
        <v>137</v>
      </c>
      <c r="H22" s="2618">
        <f t="shared" si="1"/>
        <v>4.0270429159318049</v>
      </c>
      <c r="I22" s="85">
        <v>74</v>
      </c>
      <c r="J22" s="2618">
        <f t="shared" si="2"/>
        <v>2.1751910640799532</v>
      </c>
      <c r="K22" s="85">
        <v>775</v>
      </c>
      <c r="L22" s="85">
        <f t="shared" si="3"/>
        <v>22.78071722516167</v>
      </c>
      <c r="M22" s="85">
        <v>545</v>
      </c>
      <c r="N22" s="85">
        <f t="shared" si="4"/>
        <v>16.019988242210463</v>
      </c>
      <c r="O22" s="85">
        <v>886</v>
      </c>
      <c r="P22" s="85">
        <f t="shared" si="5"/>
        <v>26.0435038212816</v>
      </c>
      <c r="Q22" s="85">
        <v>2</v>
      </c>
      <c r="R22" s="1124">
        <f t="shared" si="6"/>
        <v>5.8788947677836566E-2</v>
      </c>
      <c r="T22" s="240"/>
      <c r="U22" s="240"/>
      <c r="V22" s="240"/>
      <c r="AB22" s="240"/>
    </row>
    <row r="23" spans="1:28" ht="13.5" customHeight="1">
      <c r="A23" s="2625" t="s">
        <v>888</v>
      </c>
      <c r="B23" s="1962">
        <v>15221</v>
      </c>
      <c r="C23" s="2487">
        <v>14316</v>
      </c>
      <c r="D23" s="159">
        <v>3404</v>
      </c>
      <c r="E23" s="31">
        <v>977</v>
      </c>
      <c r="F23" s="85">
        <f t="shared" si="0"/>
        <v>28.701527614571091</v>
      </c>
      <c r="G23" s="85">
        <v>138</v>
      </c>
      <c r="H23" s="2679">
        <f t="shared" si="1"/>
        <v>4.0540540540540544</v>
      </c>
      <c r="I23" s="85">
        <v>67</v>
      </c>
      <c r="J23" s="2679">
        <f t="shared" si="2"/>
        <v>1.9682726204465335</v>
      </c>
      <c r="K23" s="85">
        <v>778</v>
      </c>
      <c r="L23" s="85">
        <f t="shared" si="3"/>
        <v>22.855464159811987</v>
      </c>
      <c r="M23" s="85">
        <v>552</v>
      </c>
      <c r="N23" s="85">
        <f t="shared" si="4"/>
        <v>16.216216216216218</v>
      </c>
      <c r="O23" s="85">
        <v>892</v>
      </c>
      <c r="P23" s="85">
        <f t="shared" si="5"/>
        <v>26.204465334900117</v>
      </c>
      <c r="Q23" s="85">
        <v>0</v>
      </c>
      <c r="R23" s="2823">
        <f t="shared" si="6"/>
        <v>0</v>
      </c>
      <c r="T23" s="240"/>
      <c r="U23" s="240"/>
      <c r="V23" s="240"/>
      <c r="AB23" s="240"/>
    </row>
    <row r="24" spans="1:28" ht="13.5" customHeight="1">
      <c r="A24" s="52" t="s">
        <v>901</v>
      </c>
      <c r="B24" s="2362">
        <v>15064</v>
      </c>
      <c r="C24" s="2589">
        <v>14193</v>
      </c>
      <c r="D24" s="157">
        <v>3374</v>
      </c>
      <c r="E24" s="41">
        <v>965</v>
      </c>
      <c r="F24" s="87">
        <f t="shared" si="0"/>
        <v>28.601066982809719</v>
      </c>
      <c r="G24" s="87">
        <v>136</v>
      </c>
      <c r="H24" s="2576">
        <f t="shared" si="1"/>
        <v>4.0308239478363959</v>
      </c>
      <c r="I24" s="87">
        <v>67</v>
      </c>
      <c r="J24" s="2576">
        <f t="shared" si="2"/>
        <v>1.9857735625370478</v>
      </c>
      <c r="K24" s="87">
        <v>768</v>
      </c>
      <c r="L24" s="87">
        <f t="shared" si="3"/>
        <v>22.762299940723178</v>
      </c>
      <c r="M24" s="87">
        <v>542</v>
      </c>
      <c r="N24" s="87">
        <f t="shared" si="4"/>
        <v>16.064018968583284</v>
      </c>
      <c r="O24" s="87">
        <v>893</v>
      </c>
      <c r="P24" s="87">
        <f t="shared" si="5"/>
        <v>26.467101363366925</v>
      </c>
      <c r="Q24" s="87">
        <v>3</v>
      </c>
      <c r="R24" s="1968">
        <f t="shared" si="6"/>
        <v>8.8915234143449914E-2</v>
      </c>
      <c r="T24" s="240"/>
      <c r="U24" s="240"/>
      <c r="AB24" s="240"/>
    </row>
    <row r="25" spans="1:28" ht="13.5" customHeight="1" thickBot="1">
      <c r="A25" s="3457" t="s">
        <v>939</v>
      </c>
      <c r="B25" s="3387">
        <v>14953</v>
      </c>
      <c r="C25" s="3460">
        <v>14066</v>
      </c>
      <c r="D25" s="3409">
        <v>3322</v>
      </c>
      <c r="E25" s="1839">
        <v>936</v>
      </c>
      <c r="F25" s="3425">
        <f>SUM(E25/D25)*100</f>
        <v>28.175797712221552</v>
      </c>
      <c r="G25" s="3425">
        <v>129</v>
      </c>
      <c r="H25" s="3464">
        <f>SUM(G25/D25)*100</f>
        <v>3.8832028898254065</v>
      </c>
      <c r="I25" s="3425">
        <v>66</v>
      </c>
      <c r="J25" s="3464">
        <f t="shared" ref="J25" si="7">SUM(I25/D25)*100</f>
        <v>1.9867549668874174</v>
      </c>
      <c r="K25" s="3425">
        <v>758</v>
      </c>
      <c r="L25" s="3425">
        <f t="shared" ref="L25" si="8">SUM(K25/D25)*100</f>
        <v>22.817579771222153</v>
      </c>
      <c r="M25" s="3425">
        <v>543</v>
      </c>
      <c r="N25" s="3425">
        <f t="shared" ref="N25" si="9">SUM(M25/D25)*100</f>
        <v>16.34557495484648</v>
      </c>
      <c r="O25" s="3425">
        <v>890</v>
      </c>
      <c r="P25" s="3425">
        <f t="shared" ref="P25" si="10">SUM(O25/D25)*100</f>
        <v>26.791089704996988</v>
      </c>
      <c r="Q25" s="3425">
        <v>0</v>
      </c>
      <c r="R25" s="3465">
        <f t="shared" ref="R25" si="11">SUM(Q25/D25)*100</f>
        <v>0</v>
      </c>
      <c r="T25" s="240"/>
      <c r="U25" s="241"/>
      <c r="AB25" s="240"/>
    </row>
    <row r="26" spans="1:28" ht="21.6" customHeight="1">
      <c r="A26" s="3788" t="s">
        <v>789</v>
      </c>
      <c r="B26" s="3788"/>
      <c r="C26" s="3788"/>
      <c r="D26" s="3788"/>
      <c r="E26" s="3788"/>
      <c r="F26" s="3788"/>
      <c r="G26" s="3788"/>
      <c r="H26" s="3788"/>
      <c r="I26" s="3788"/>
      <c r="J26" s="3788"/>
      <c r="K26" s="3788"/>
      <c r="L26" s="3788"/>
      <c r="M26" s="3788"/>
      <c r="N26" s="3788"/>
      <c r="O26" s="3788"/>
      <c r="P26" s="3788"/>
      <c r="Q26" s="3788"/>
    </row>
    <row r="27" spans="1:28" ht="18.75" customHeight="1" thickBot="1">
      <c r="B27" s="56"/>
      <c r="H27" s="56"/>
      <c r="I27" s="56"/>
      <c r="J27" s="56"/>
      <c r="K27" s="56"/>
      <c r="L27" s="56"/>
      <c r="M27" s="56"/>
      <c r="N27" s="56"/>
      <c r="O27" s="56"/>
      <c r="P27" s="56"/>
      <c r="Q27" s="56"/>
    </row>
    <row r="28" spans="1:28" ht="32.25" customHeight="1">
      <c r="A28" s="14" t="s">
        <v>41</v>
      </c>
      <c r="B28" s="220"/>
      <c r="C28" s="3867" t="s">
        <v>13</v>
      </c>
      <c r="D28" s="3873"/>
      <c r="E28" s="3873"/>
      <c r="F28" s="3873"/>
      <c r="G28" s="3873"/>
      <c r="H28" s="3873"/>
      <c r="I28" s="3873"/>
      <c r="J28" s="3873"/>
      <c r="K28" s="3873"/>
      <c r="L28" s="3873"/>
      <c r="M28" s="3873"/>
      <c r="N28" s="3873"/>
      <c r="O28" s="3873"/>
      <c r="P28" s="3873"/>
      <c r="Q28" s="3873"/>
      <c r="R28" s="3874"/>
    </row>
    <row r="29" spans="1:28" ht="23.25" customHeight="1" thickBot="1">
      <c r="A29" s="464"/>
      <c r="B29" s="179"/>
      <c r="C29" s="3870" t="s">
        <v>752</v>
      </c>
      <c r="D29" s="3871"/>
      <c r="E29" s="3871"/>
      <c r="F29" s="3871"/>
      <c r="G29" s="3871"/>
      <c r="H29" s="3871"/>
      <c r="I29" s="3871"/>
      <c r="J29" s="3871"/>
      <c r="K29" s="3871"/>
      <c r="L29" s="3871"/>
      <c r="M29" s="3871"/>
      <c r="N29" s="3871"/>
      <c r="O29" s="3871"/>
      <c r="P29" s="3871"/>
      <c r="Q29" s="3871"/>
      <c r="R29" s="3872"/>
    </row>
    <row r="30" spans="1:28" ht="15.75" customHeight="1" thickBot="1">
      <c r="A30" s="3839" t="s">
        <v>232</v>
      </c>
      <c r="B30" s="3875"/>
      <c r="C30" s="3876"/>
      <c r="D30" s="231"/>
      <c r="E30" s="222"/>
      <c r="F30" s="222"/>
      <c r="G30" s="223" t="s">
        <v>142</v>
      </c>
      <c r="H30" s="224"/>
      <c r="I30" s="225"/>
      <c r="J30" s="225"/>
      <c r="K30" s="226"/>
      <c r="L30" s="226"/>
      <c r="M30" s="226"/>
      <c r="N30" s="226"/>
      <c r="O30" s="232"/>
      <c r="P30" s="232"/>
      <c r="Q30" s="233"/>
      <c r="R30" s="234"/>
    </row>
    <row r="31" spans="1:28" ht="30.2" customHeight="1" thickBot="1">
      <c r="A31" s="556" t="s">
        <v>234</v>
      </c>
      <c r="B31" s="555" t="s">
        <v>235</v>
      </c>
      <c r="C31" s="209" t="s">
        <v>236</v>
      </c>
      <c r="D31" s="838" t="s">
        <v>238</v>
      </c>
      <c r="E31" s="3877" t="s">
        <v>143</v>
      </c>
      <c r="F31" s="3629"/>
      <c r="G31" s="3710" t="s">
        <v>144</v>
      </c>
      <c r="H31" s="3629"/>
      <c r="I31" s="3710" t="s">
        <v>145</v>
      </c>
      <c r="J31" s="3629"/>
      <c r="K31" s="3710" t="s">
        <v>146</v>
      </c>
      <c r="L31" s="3629"/>
      <c r="M31" s="3770" t="s">
        <v>62</v>
      </c>
      <c r="N31" s="3771"/>
      <c r="O31" s="3710" t="s">
        <v>147</v>
      </c>
      <c r="P31" s="3629"/>
      <c r="Q31" s="3710" t="s">
        <v>148</v>
      </c>
      <c r="R31" s="3632"/>
    </row>
    <row r="32" spans="1:28" ht="13.7" customHeight="1">
      <c r="A32" s="2831" t="s">
        <v>792</v>
      </c>
      <c r="B32" s="2832">
        <v>-0.72477008343992111</v>
      </c>
      <c r="C32" s="2833">
        <v>-0.55677845396866132</v>
      </c>
      <c r="D32" s="2834">
        <v>-0.19955101022698329</v>
      </c>
      <c r="E32" s="3826">
        <v>-3.828125</v>
      </c>
      <c r="F32" s="3843">
        <v>-3.635829323919026</v>
      </c>
      <c r="G32" s="3829">
        <v>-1.3574660633484115</v>
      </c>
      <c r="H32" s="3829">
        <v>-1.1602303044148385</v>
      </c>
      <c r="I32" s="3826">
        <v>1.5999999999999943</v>
      </c>
      <c r="J32" s="3843">
        <v>1.8031492126968232</v>
      </c>
      <c r="K32" s="3829">
        <v>-0.5506607929515468</v>
      </c>
      <c r="L32" s="3829">
        <v>-0.35181182677898448</v>
      </c>
      <c r="M32" s="3826">
        <v>4.0366972477064138</v>
      </c>
      <c r="N32" s="3843">
        <v>4.2447186368545431</v>
      </c>
      <c r="O32" s="3829">
        <v>2.8508771929824519</v>
      </c>
      <c r="P32" s="3829">
        <v>3.0565275347829584</v>
      </c>
      <c r="Q32" s="3826">
        <v>-5.5555555555555571</v>
      </c>
      <c r="R32" s="3828">
        <v>-5.3667138770862977</v>
      </c>
      <c r="W32" s="20"/>
    </row>
    <row r="33" spans="1:18" ht="13.7" customHeight="1">
      <c r="A33" s="152" t="s">
        <v>663</v>
      </c>
      <c r="B33" s="2297">
        <v>-0.78281449117058344</v>
      </c>
      <c r="C33" s="215">
        <v>-0.78623445253592195</v>
      </c>
      <c r="D33" s="1667">
        <v>-0.76751671205744287</v>
      </c>
      <c r="E33" s="3589">
        <v>-4.1181041181041138</v>
      </c>
      <c r="F33" s="3639">
        <v>-3.3765026279996277</v>
      </c>
      <c r="G33" s="3587">
        <v>-3.167420814479641</v>
      </c>
      <c r="H33" s="3587">
        <v>-2.4184662349508841</v>
      </c>
      <c r="I33" s="3589">
        <v>1.5625</v>
      </c>
      <c r="J33" s="3639">
        <v>2.348038298403182</v>
      </c>
      <c r="K33" s="3587">
        <v>-0.98253275109169635</v>
      </c>
      <c r="L33" s="3587">
        <v>-0.21667908724036522</v>
      </c>
      <c r="M33" s="3589">
        <v>2.35507246376811</v>
      </c>
      <c r="N33" s="3639">
        <v>3.1467409384130463</v>
      </c>
      <c r="O33" s="3587">
        <v>2.28758169934639</v>
      </c>
      <c r="P33" s="3587">
        <v>3.0787281645858684</v>
      </c>
      <c r="Q33" s="3589">
        <v>11.764705882352942</v>
      </c>
      <c r="R33" s="3637">
        <v>12.629153457790324</v>
      </c>
    </row>
    <row r="34" spans="1:18" ht="13.7" customHeight="1">
      <c r="A34" s="152" t="s">
        <v>676</v>
      </c>
      <c r="B34" s="2297">
        <v>-0.7874015748031411</v>
      </c>
      <c r="C34" s="215">
        <v>-0.62471823275585336</v>
      </c>
      <c r="D34" s="1667">
        <v>-0.61973227565691502</v>
      </c>
      <c r="E34" s="3589">
        <v>-3.0492572322126676</v>
      </c>
      <c r="F34" s="3639">
        <v>-2.4446753990386298</v>
      </c>
      <c r="G34" s="3587">
        <v>-3.6199095022624448</v>
      </c>
      <c r="H34" s="3587">
        <v>-3.018886238993943</v>
      </c>
      <c r="I34" s="3589">
        <v>2.3622047244094517</v>
      </c>
      <c r="J34" s="3639">
        <v>3.0005322669662604</v>
      </c>
      <c r="K34" s="3587">
        <v>-0.44101433296582115</v>
      </c>
      <c r="L34" s="3587">
        <v>0.17983242225389517</v>
      </c>
      <c r="M34" s="3589">
        <v>0</v>
      </c>
      <c r="N34" s="3639">
        <v>0.62359690695932102</v>
      </c>
      <c r="O34" s="3587">
        <v>2.4999999999999858</v>
      </c>
      <c r="P34" s="3587">
        <v>3.1391868296333172</v>
      </c>
      <c r="Q34" s="3589">
        <v>0</v>
      </c>
      <c r="R34" s="3637">
        <v>0.62359690695934944</v>
      </c>
    </row>
    <row r="35" spans="1:18" ht="13.7" customHeight="1">
      <c r="A35" s="156" t="s">
        <v>677</v>
      </c>
      <c r="B35" s="2298">
        <v>-0.89188205314889046</v>
      </c>
      <c r="C35" s="216">
        <v>-0.71673016078001694</v>
      </c>
      <c r="D35" s="2835">
        <v>-0.76770678553739913</v>
      </c>
      <c r="E35" s="3819">
        <v>-3.2992930086410013</v>
      </c>
      <c r="F35" s="3823">
        <v>-2.5511717416751623</v>
      </c>
      <c r="G35" s="3641">
        <v>-3.6199095022624448</v>
      </c>
      <c r="H35" s="3641">
        <v>-2.8742686723573172</v>
      </c>
      <c r="I35" s="3819">
        <v>4.8000000000000114</v>
      </c>
      <c r="J35" s="3823">
        <v>5.6107811330172126</v>
      </c>
      <c r="K35" s="3641">
        <v>0.98684210526316463</v>
      </c>
      <c r="L35" s="3641">
        <v>1.7681228902052908</v>
      </c>
      <c r="M35" s="3819">
        <v>-1.2389380530973426</v>
      </c>
      <c r="N35" s="3823">
        <v>-0.47487692997431452</v>
      </c>
      <c r="O35" s="3641">
        <v>2.056277056277068</v>
      </c>
      <c r="P35" s="3641">
        <v>2.8458314832160596</v>
      </c>
      <c r="Q35" s="3819">
        <v>-44.444444444444443</v>
      </c>
      <c r="R35" s="3822">
        <v>-44.0146410448382</v>
      </c>
    </row>
    <row r="36" spans="1:18" ht="13.7" customHeight="1">
      <c r="A36" s="152" t="s">
        <v>755</v>
      </c>
      <c r="B36" s="2297">
        <f t="shared" ref="B36:G39" si="12">SUM(B9/B5)*100-100</f>
        <v>-0.84049079754601053</v>
      </c>
      <c r="C36" s="215">
        <f t="shared" si="12"/>
        <v>-0.95703125</v>
      </c>
      <c r="D36" s="1667">
        <f t="shared" si="12"/>
        <v>-1.0997250687328091</v>
      </c>
      <c r="E36" s="3589">
        <f t="shared" si="12"/>
        <v>-5.2802599512591399</v>
      </c>
      <c r="F36" s="3639">
        <f t="shared" si="12"/>
        <v>-4.2270204864765759</v>
      </c>
      <c r="G36" s="3587">
        <f t="shared" si="12"/>
        <v>-2.7522935779816464</v>
      </c>
      <c r="H36" s="3587">
        <f t="shared" ref="H36:R36" si="13">SUM(H9/H5)*100-100</f>
        <v>-1.6709443026294224</v>
      </c>
      <c r="I36" s="3589">
        <f t="shared" si="13"/>
        <v>0.7874015748031411</v>
      </c>
      <c r="J36" s="3639">
        <f t="shared" si="13"/>
        <v>1.9081106143005826</v>
      </c>
      <c r="K36" s="3587">
        <f t="shared" si="13"/>
        <v>2.6578073089700922</v>
      </c>
      <c r="L36" s="3587">
        <f t="shared" si="13"/>
        <v>3.7993143904951694</v>
      </c>
      <c r="M36" s="3589">
        <f t="shared" si="13"/>
        <v>0.70546737213403787</v>
      </c>
      <c r="N36" s="3639">
        <f t="shared" si="13"/>
        <v>1.8252653413970847</v>
      </c>
      <c r="O36" s="3587">
        <f t="shared" si="13"/>
        <v>0.74626865671640985</v>
      </c>
      <c r="P36" s="3587">
        <f t="shared" si="13"/>
        <v>1.8665203172914886</v>
      </c>
      <c r="Q36" s="3589">
        <f t="shared" si="13"/>
        <v>-100</v>
      </c>
      <c r="R36" s="3637">
        <f t="shared" si="13"/>
        <v>-100</v>
      </c>
    </row>
    <row r="37" spans="1:18" ht="13.7" customHeight="1">
      <c r="A37" s="152" t="s">
        <v>745</v>
      </c>
      <c r="B37" s="2297">
        <f t="shared" si="12"/>
        <v>-0.6360856269113242</v>
      </c>
      <c r="C37" s="215">
        <f t="shared" si="12"/>
        <v>-0.82494316336473617</v>
      </c>
      <c r="D37" s="1667">
        <f t="shared" si="12"/>
        <v>-0.64870259481037351</v>
      </c>
      <c r="E37" s="3589">
        <f t="shared" si="12"/>
        <v>-5.0243111831442491</v>
      </c>
      <c r="F37" s="3639">
        <f t="shared" si="12"/>
        <v>-4.4041786092521562</v>
      </c>
      <c r="G37" s="3587">
        <f t="shared" si="12"/>
        <v>-0.46728971962616583</v>
      </c>
      <c r="H37" s="3587">
        <f t="shared" ref="H37:R37" si="14">SUM(H10/H6)*100-100</f>
        <v>0.18259738918588653</v>
      </c>
      <c r="I37" s="3589">
        <f>SUM(I10/I6)*100-100</f>
        <v>1.538461538461533</v>
      </c>
      <c r="J37" s="3639">
        <f t="shared" si="14"/>
        <v>2.2014449638759146</v>
      </c>
      <c r="K37" s="3587">
        <f>SUM(K10/K6)*100-100</f>
        <v>2.5358324145534681</v>
      </c>
      <c r="L37" s="3587">
        <f t="shared" si="14"/>
        <v>3.2053280556329184</v>
      </c>
      <c r="M37" s="3589">
        <f>SUM(M10/M6)*100-100</f>
        <v>1.2389380530973426</v>
      </c>
      <c r="N37" s="3639">
        <f t="shared" si="14"/>
        <v>1.8999657751918875</v>
      </c>
      <c r="O37" s="3587">
        <f>SUM(O10/O6)*100-100</f>
        <v>1.2779552715654887</v>
      </c>
      <c r="P37" s="3587">
        <f t="shared" si="14"/>
        <v>1.9392377519925788</v>
      </c>
      <c r="Q37" s="3589">
        <f>SUM(Q10/Q6)*100-100</f>
        <v>-78.94736842105263</v>
      </c>
      <c r="R37" s="3637">
        <f t="shared" si="14"/>
        <v>-78.809907742737053</v>
      </c>
    </row>
    <row r="38" spans="1:18" ht="13.7" customHeight="1">
      <c r="A38" s="51" t="s">
        <v>746</v>
      </c>
      <c r="B38" s="2297">
        <f t="shared" si="12"/>
        <v>-0.73260073260073</v>
      </c>
      <c r="C38" s="215">
        <f t="shared" si="12"/>
        <v>-0.81011017498380511</v>
      </c>
      <c r="D38" s="1667">
        <f t="shared" si="12"/>
        <v>-0.32427039161885318</v>
      </c>
      <c r="E38" s="3589">
        <f t="shared" si="12"/>
        <v>-6.1290322580645125</v>
      </c>
      <c r="F38" s="3639">
        <f t="shared" si="12"/>
        <v>-5.8236462268720572</v>
      </c>
      <c r="G38" s="3587">
        <f>SUM(G11/G7)*100-100</f>
        <v>0</v>
      </c>
      <c r="H38" s="3587">
        <f t="shared" ref="H38:R38" si="15">SUM(H11/H7)*100-100</f>
        <v>0.32532532532532343</v>
      </c>
      <c r="I38" s="3589">
        <f>SUM(I11/I7)*100-100</f>
        <v>7.6923076923076934</v>
      </c>
      <c r="J38" s="3639">
        <f t="shared" si="15"/>
        <v>8.0426580426580472</v>
      </c>
      <c r="K38" s="3587">
        <f>SUM(K11/K7)*100-100</f>
        <v>2.9900332225913644</v>
      </c>
      <c r="L38" s="3587">
        <f t="shared" si="15"/>
        <v>3.3250858832253982</v>
      </c>
      <c r="M38" s="3589">
        <f>SUM(M11/M7)*100-100</f>
        <v>2.669039145907476</v>
      </c>
      <c r="N38" s="3639">
        <f t="shared" si="15"/>
        <v>3.0030475315172964</v>
      </c>
      <c r="O38" s="3587">
        <f>SUM(O11/O7)*100-100</f>
        <v>2.3329798515376439</v>
      </c>
      <c r="P38" s="3587">
        <f t="shared" si="15"/>
        <v>2.6658949511547689</v>
      </c>
      <c r="Q38" s="3589">
        <f>SUM(Q11/Q7)*100-100</f>
        <v>-61.111111111111107</v>
      </c>
      <c r="R38" s="3637">
        <f t="shared" si="15"/>
        <v>-60.984595706817935</v>
      </c>
    </row>
    <row r="39" spans="1:18" ht="13.7" customHeight="1">
      <c r="A39" s="52" t="s">
        <v>790</v>
      </c>
      <c r="B39" s="2298">
        <f t="shared" si="12"/>
        <v>-1.4202632384450453</v>
      </c>
      <c r="C39" s="216">
        <f t="shared" si="12"/>
        <v>-1.2356919875130075</v>
      </c>
      <c r="D39" s="2835">
        <f t="shared" ref="D39:D52" si="16">SUM(D12/D8)*100-100</f>
        <v>-0.57399550786124109</v>
      </c>
      <c r="E39" s="3819">
        <f t="shared" si="12"/>
        <v>-6.2550771730300596</v>
      </c>
      <c r="F39" s="3823">
        <f t="shared" si="12"/>
        <v>-5.7138790743803867</v>
      </c>
      <c r="G39" s="3641">
        <f t="shared" si="12"/>
        <v>-0.93896713615023941</v>
      </c>
      <c r="H39" s="3641">
        <f t="shared" ref="H39:R39" si="17">SUM(H12/H8)*100-100</f>
        <v>-0.36707864321134309</v>
      </c>
      <c r="I39" s="3819">
        <f t="shared" si="17"/>
        <v>6.8702290076335828</v>
      </c>
      <c r="J39" s="3823">
        <f t="shared" si="17"/>
        <v>7.4872007112419112</v>
      </c>
      <c r="K39" s="3641">
        <f t="shared" si="17"/>
        <v>-0.43431053203039482</v>
      </c>
      <c r="L39" s="3641">
        <f t="shared" si="17"/>
        <v>0.14049139009895839</v>
      </c>
      <c r="M39" s="3819">
        <f t="shared" si="17"/>
        <v>4.6594982078853207</v>
      </c>
      <c r="N39" s="3823">
        <f t="shared" si="17"/>
        <v>5.2637071583826298</v>
      </c>
      <c r="O39" s="3641">
        <f t="shared" si="17"/>
        <v>3.2873806998939585</v>
      </c>
      <c r="P39" s="3641">
        <f t="shared" si="17"/>
        <v>3.8836682892758603</v>
      </c>
      <c r="Q39" s="3819">
        <f t="shared" si="17"/>
        <v>-60</v>
      </c>
      <c r="R39" s="3822">
        <f t="shared" si="17"/>
        <v>-59.769076305220885</v>
      </c>
    </row>
    <row r="40" spans="1:18" ht="13.7" customHeight="1">
      <c r="A40" s="152" t="s">
        <v>791</v>
      </c>
      <c r="B40" s="2297">
        <f t="shared" ref="B40:C52" si="18">SUM(B13/B9)*100-100</f>
        <v>-1.6952298459444393</v>
      </c>
      <c r="C40" s="215">
        <f t="shared" si="18"/>
        <v>-1.281798461841845</v>
      </c>
      <c r="D40" s="1667">
        <f t="shared" si="16"/>
        <v>-0.63179176143542293</v>
      </c>
      <c r="E40" s="3589">
        <f t="shared" ref="E40:P40" si="19">SUM(E13/E9)*100-100</f>
        <v>-3.7735849056603712</v>
      </c>
      <c r="F40" s="3639">
        <f t="shared" si="19"/>
        <v>-3.1617689399028706</v>
      </c>
      <c r="G40" s="3587">
        <f t="shared" si="19"/>
        <v>0.94339622641510346</v>
      </c>
      <c r="H40" s="3587">
        <f t="shared" si="19"/>
        <v>1.5852031708861887</v>
      </c>
      <c r="I40" s="3589">
        <f t="shared" si="19"/>
        <v>7.03125</v>
      </c>
      <c r="J40" s="3639">
        <f t="shared" si="19"/>
        <v>7.7117640513733647</v>
      </c>
      <c r="K40" s="3587">
        <f t="shared" si="19"/>
        <v>-2.804746494066876</v>
      </c>
      <c r="L40" s="3587">
        <f t="shared" si="19"/>
        <v>-2.186770568927443</v>
      </c>
      <c r="M40" s="3589">
        <f t="shared" si="19"/>
        <v>2.2767075306479967</v>
      </c>
      <c r="N40" s="3639">
        <f t="shared" si="19"/>
        <v>2.926991785039192</v>
      </c>
      <c r="O40" s="3587">
        <f t="shared" si="19"/>
        <v>2.5396825396825307</v>
      </c>
      <c r="P40" s="3587">
        <f t="shared" si="19"/>
        <v>3.1916388121881312</v>
      </c>
      <c r="Q40" s="3589" t="s">
        <v>620</v>
      </c>
      <c r="R40" s="3637" t="e">
        <f t="shared" ref="R40:R52" si="20">SUM(R13/R9)*100-100</f>
        <v>#DIV/0!</v>
      </c>
    </row>
    <row r="41" spans="1:18" ht="13.7" customHeight="1">
      <c r="A41" s="152" t="s">
        <v>770</v>
      </c>
      <c r="B41" s="2297">
        <f t="shared" si="18"/>
        <v>-1.7973655053551596</v>
      </c>
      <c r="C41" s="215">
        <f t="shared" si="18"/>
        <v>-1.381975373329837</v>
      </c>
      <c r="D41" s="1667">
        <f t="shared" si="16"/>
        <v>-0.80361627322953666</v>
      </c>
      <c r="E41" s="3589">
        <f t="shared" ref="E41:Q41" si="21">SUM(E14/E10)*100-100</f>
        <v>-3.5836177474402717</v>
      </c>
      <c r="F41" s="3639">
        <f t="shared" si="21"/>
        <v>-2.8025230051410404</v>
      </c>
      <c r="G41" s="3587">
        <f t="shared" si="21"/>
        <v>-0.46948356807511971</v>
      </c>
      <c r="H41" s="3587">
        <f t="shared" si="21"/>
        <v>0.33683960301895866</v>
      </c>
      <c r="I41" s="3589">
        <f t="shared" si="21"/>
        <v>4.5454545454545467</v>
      </c>
      <c r="J41" s="3639">
        <f t="shared" si="21"/>
        <v>5.3924050632911218</v>
      </c>
      <c r="K41" s="3587">
        <f t="shared" si="21"/>
        <v>-3.4408602150537604</v>
      </c>
      <c r="L41" s="3587">
        <f t="shared" si="21"/>
        <v>-2.6586089560364741</v>
      </c>
      <c r="M41" s="3589">
        <f t="shared" si="21"/>
        <v>4.3706293706293735</v>
      </c>
      <c r="N41" s="3639">
        <f t="shared" si="21"/>
        <v>5.2161635832521824</v>
      </c>
      <c r="O41" s="3587">
        <f t="shared" si="21"/>
        <v>2.3133543638275569</v>
      </c>
      <c r="P41" s="3587">
        <f t="shared" si="21"/>
        <v>3.1422220447497011</v>
      </c>
      <c r="Q41" s="3589">
        <f t="shared" si="21"/>
        <v>-50</v>
      </c>
      <c r="R41" s="3637">
        <f t="shared" si="20"/>
        <v>-49.594936708860757</v>
      </c>
    </row>
    <row r="42" spans="1:18" ht="13.5" customHeight="1">
      <c r="A42" s="51" t="s">
        <v>771</v>
      </c>
      <c r="B42" s="2297">
        <f t="shared" si="18"/>
        <v>-2.0172201722017178</v>
      </c>
      <c r="C42" s="215">
        <f t="shared" si="18"/>
        <v>-1.8098660568441716</v>
      </c>
      <c r="D42" s="1667">
        <f t="shared" si="16"/>
        <v>-1.0510510510510613</v>
      </c>
      <c r="E42" s="3589">
        <f t="shared" ref="E42:Q42" si="22">SUM(E15/E11)*100-100</f>
        <v>-3.1786941580756007</v>
      </c>
      <c r="F42" s="3639">
        <f t="shared" si="22"/>
        <v>-2.1502432614238955</v>
      </c>
      <c r="G42" s="3587">
        <f t="shared" si="22"/>
        <v>0.46948356807511971</v>
      </c>
      <c r="H42" s="3587">
        <f t="shared" si="22"/>
        <v>1.5366859731988285</v>
      </c>
      <c r="I42" s="3589">
        <f t="shared" si="22"/>
        <v>-1.4285714285714164</v>
      </c>
      <c r="J42" s="3639">
        <f t="shared" si="22"/>
        <v>-0.38153045740298808</v>
      </c>
      <c r="K42" s="3587">
        <f t="shared" si="22"/>
        <v>-3.9784946236559193</v>
      </c>
      <c r="L42" s="3587">
        <f t="shared" si="22"/>
        <v>-2.9585393313427062</v>
      </c>
      <c r="M42" s="3589">
        <f t="shared" si="22"/>
        <v>3.1195840554592706</v>
      </c>
      <c r="N42" s="3639">
        <f t="shared" si="22"/>
        <v>4.2149362381424424</v>
      </c>
      <c r="O42" s="3587">
        <f t="shared" si="22"/>
        <v>2.0725388601036343</v>
      </c>
      <c r="P42" s="3587">
        <f t="shared" si="22"/>
        <v>3.1567691666601263</v>
      </c>
      <c r="Q42" s="3589">
        <f t="shared" si="22"/>
        <v>-71.428571428571431</v>
      </c>
      <c r="R42" s="3637">
        <f t="shared" si="20"/>
        <v>-71.125081292000857</v>
      </c>
    </row>
    <row r="43" spans="1:18" ht="13.5" customHeight="1">
      <c r="A43" s="52" t="s">
        <v>772</v>
      </c>
      <c r="B43" s="2298">
        <f t="shared" si="18"/>
        <v>-2.5771595354902814</v>
      </c>
      <c r="C43" s="216">
        <f t="shared" si="18"/>
        <v>-2.5220597919136054</v>
      </c>
      <c r="D43" s="2835">
        <f t="shared" si="16"/>
        <v>-2.1335341365461886</v>
      </c>
      <c r="E43" s="3819">
        <f t="shared" ref="E43:Q43" si="23">SUM(E16/E12)*100-100</f>
        <v>-4.1594454072790228</v>
      </c>
      <c r="F43" s="3823">
        <f t="shared" si="23"/>
        <v>-2.0700770717106138</v>
      </c>
      <c r="G43" s="3641">
        <f t="shared" si="23"/>
        <v>-1.895734597156391</v>
      </c>
      <c r="H43" s="3641">
        <f t="shared" si="23"/>
        <v>0.24298367913027619</v>
      </c>
      <c r="I43" s="3819">
        <f t="shared" si="23"/>
        <v>-4.2857142857142776</v>
      </c>
      <c r="J43" s="3823">
        <f t="shared" si="23"/>
        <v>-2.1990986699886435</v>
      </c>
      <c r="K43" s="3641">
        <f t="shared" si="23"/>
        <v>-3.598691384950925</v>
      </c>
      <c r="L43" s="3641">
        <f t="shared" si="23"/>
        <v>-1.497098352819819</v>
      </c>
      <c r="M43" s="3819">
        <f t="shared" si="23"/>
        <v>1.8835616438356055</v>
      </c>
      <c r="N43" s="3823">
        <f t="shared" si="23"/>
        <v>4.1046703229138615</v>
      </c>
      <c r="O43" s="3641">
        <f t="shared" si="23"/>
        <v>-0.41067761806981196</v>
      </c>
      <c r="P43" s="3641">
        <f t="shared" si="23"/>
        <v>1.7604155859476549</v>
      </c>
      <c r="Q43" s="3819">
        <f t="shared" si="23"/>
        <v>-25</v>
      </c>
      <c r="R43" s="3822">
        <f t="shared" si="20"/>
        <v>-23.364965375737356</v>
      </c>
    </row>
    <row r="44" spans="1:18" ht="13.5" customHeight="1">
      <c r="A44" s="152" t="s">
        <v>889</v>
      </c>
      <c r="B44" s="2297">
        <f t="shared" si="18"/>
        <v>-2.7943860532443807</v>
      </c>
      <c r="C44" s="215">
        <f t="shared" si="18"/>
        <v>-2.7899853509122323</v>
      </c>
      <c r="D44" s="1667">
        <f t="shared" si="16"/>
        <v>-2.8992878942014215</v>
      </c>
      <c r="E44" s="3589">
        <f t="shared" ref="E44:H52" si="24">SUM(E17/E13)*100-100</f>
        <v>-5.7932263814616789</v>
      </c>
      <c r="F44" s="3639">
        <f t="shared" si="24"/>
        <v>-2.9803473368012874</v>
      </c>
      <c r="G44" s="3587">
        <f t="shared" si="24"/>
        <v>-5.6074766355140184</v>
      </c>
      <c r="H44" s="3587">
        <f t="shared" si="24"/>
        <v>-2.7890513700474315</v>
      </c>
      <c r="I44" s="3589">
        <f t="shared" ref="I44:I52" si="25">SUM(I17/I13)*100-100</f>
        <v>-1.4598540145985339</v>
      </c>
      <c r="J44" s="3639">
        <f t="shared" ref="J44:J52" si="26">SUM(J17/J13)*100-100</f>
        <v>1.4824133092190976</v>
      </c>
      <c r="K44" s="3587">
        <f t="shared" ref="K44:K51" si="27">SUM(K17/K13)*100-100</f>
        <v>-3.1076581576026712</v>
      </c>
      <c r="L44" s="3587">
        <f t="shared" ref="L44:L52" si="28">SUM(L17/L13)*100-100</f>
        <v>-0.21459190039119846</v>
      </c>
      <c r="M44" s="3589">
        <f t="shared" ref="M44:M51" si="29">SUM(M17/M13)*100-100</f>
        <v>0.85616438356164792</v>
      </c>
      <c r="N44" s="3639">
        <f t="shared" ref="N44:N52" si="30">SUM(N17/N13)*100-100</f>
        <v>3.8675846925522421</v>
      </c>
      <c r="O44" s="3587">
        <f t="shared" ref="O44:O51" si="31">SUM(O17/O13)*100-100</f>
        <v>-1.0319917440660475</v>
      </c>
      <c r="P44" s="3587">
        <f t="shared" ref="P44:P52" si="32">SUM(P17/P13)*100-100</f>
        <v>1.9230509330362224</v>
      </c>
      <c r="Q44" s="3589">
        <f t="shared" ref="Q44:Q51" si="33">SUM(Q17/Q13)*100-100</f>
        <v>-40</v>
      </c>
      <c r="R44" s="3637">
        <f t="shared" si="20"/>
        <v>-38.208486118386595</v>
      </c>
    </row>
    <row r="45" spans="1:18" ht="13.5" customHeight="1">
      <c r="A45" s="152" t="s">
        <v>844</v>
      </c>
      <c r="B45" s="2297">
        <f t="shared" si="18"/>
        <v>-3.2217625673812194</v>
      </c>
      <c r="C45" s="215">
        <f t="shared" si="18"/>
        <v>-3.2011688915454641</v>
      </c>
      <c r="D45" s="1667">
        <f t="shared" si="16"/>
        <v>-3.4430379746835484</v>
      </c>
      <c r="E45" s="3589">
        <f t="shared" si="24"/>
        <v>-7.6991150442477903</v>
      </c>
      <c r="F45" s="3639">
        <f t="shared" si="24"/>
        <v>-4.4078406986834864</v>
      </c>
      <c r="G45" s="3587">
        <f t="shared" si="24"/>
        <v>-5.1886792452830264</v>
      </c>
      <c r="H45" s="3587">
        <f t="shared" si="24"/>
        <v>-1.8078875246114166</v>
      </c>
      <c r="I45" s="3589">
        <f t="shared" si="25"/>
        <v>-1.4492753623188293</v>
      </c>
      <c r="J45" s="3639">
        <f t="shared" si="26"/>
        <v>2.0648564024228051</v>
      </c>
      <c r="K45" s="3587">
        <f t="shared" si="27"/>
        <v>-2.4498886414253889</v>
      </c>
      <c r="L45" s="3587">
        <f t="shared" si="28"/>
        <v>1.0285631532170214</v>
      </c>
      <c r="M45" s="3589">
        <f t="shared" si="29"/>
        <v>-1.5075376884422127</v>
      </c>
      <c r="N45" s="3639">
        <f t="shared" si="30"/>
        <v>2.0045165523474822</v>
      </c>
      <c r="O45" s="3587">
        <f t="shared" si="31"/>
        <v>-0.41109969167523275</v>
      </c>
      <c r="P45" s="3587">
        <f t="shared" si="32"/>
        <v>3.140051446744323</v>
      </c>
      <c r="Q45" s="3589">
        <f t="shared" si="33"/>
        <v>-50</v>
      </c>
      <c r="R45" s="3637">
        <f t="shared" si="20"/>
        <v>-48.217094913476679</v>
      </c>
    </row>
    <row r="46" spans="1:18" ht="13.5" customHeight="1">
      <c r="A46" s="51" t="s">
        <v>824</v>
      </c>
      <c r="B46" s="2297">
        <f t="shared" si="18"/>
        <v>-2.9437609841827737</v>
      </c>
      <c r="C46" s="215">
        <f t="shared" si="18"/>
        <v>-2.9944104338567996</v>
      </c>
      <c r="D46" s="1667">
        <f t="shared" si="16"/>
        <v>-3.7936267071320202</v>
      </c>
      <c r="E46" s="3589">
        <f t="shared" si="24"/>
        <v>-9.050576752440108</v>
      </c>
      <c r="F46" s="3639">
        <f t="shared" si="24"/>
        <v>-5.4642430281672318</v>
      </c>
      <c r="G46" s="3587">
        <f t="shared" si="24"/>
        <v>-6.0747663551401843</v>
      </c>
      <c r="H46" s="3587">
        <f t="shared" si="24"/>
        <v>-2.371089949585766</v>
      </c>
      <c r="I46" s="3589">
        <f t="shared" si="25"/>
        <v>0</v>
      </c>
      <c r="J46" s="3639">
        <f t="shared" si="26"/>
        <v>3.9432176656151654</v>
      </c>
      <c r="K46" s="3587">
        <f t="shared" si="27"/>
        <v>-2.4636058230683062</v>
      </c>
      <c r="L46" s="3587">
        <f t="shared" si="28"/>
        <v>1.3824665025204723</v>
      </c>
      <c r="M46" s="3589">
        <f t="shared" si="29"/>
        <v>-0.67226890756302282</v>
      </c>
      <c r="N46" s="3639">
        <f t="shared" si="30"/>
        <v>3.2444397317286757</v>
      </c>
      <c r="O46" s="3587">
        <f t="shared" si="31"/>
        <v>-0.71065989847716082</v>
      </c>
      <c r="P46" s="3587">
        <f t="shared" si="32"/>
        <v>3.2045349004788051</v>
      </c>
      <c r="Q46" s="3589">
        <f t="shared" si="33"/>
        <v>-100</v>
      </c>
      <c r="R46" s="3637">
        <f t="shared" si="20"/>
        <v>-100</v>
      </c>
    </row>
    <row r="47" spans="1:18" ht="13.5" customHeight="1">
      <c r="A47" s="52" t="s">
        <v>845</v>
      </c>
      <c r="B47" s="2298">
        <f t="shared" si="18"/>
        <v>-1.9441611422743534</v>
      </c>
      <c r="C47" s="216">
        <f t="shared" si="18"/>
        <v>-2.094170100655262</v>
      </c>
      <c r="D47" s="2835">
        <f t="shared" si="16"/>
        <v>-3.231597845601442</v>
      </c>
      <c r="E47" s="3819">
        <f t="shared" si="24"/>
        <v>-7.6853526220614867</v>
      </c>
      <c r="F47" s="3823">
        <f t="shared" si="24"/>
        <v>-4.6024887022045249</v>
      </c>
      <c r="G47" s="3641">
        <f t="shared" si="24"/>
        <v>-6.7632850241545839</v>
      </c>
      <c r="H47" s="3641">
        <f t="shared" si="24"/>
        <v>-3.6496284943489883</v>
      </c>
      <c r="I47" s="3819">
        <f t="shared" si="25"/>
        <v>2.2388059701492438</v>
      </c>
      <c r="J47" s="3823">
        <f t="shared" si="26"/>
        <v>5.6530889153490307</v>
      </c>
      <c r="K47" s="3641">
        <f t="shared" si="27"/>
        <v>-3.167420814479641</v>
      </c>
      <c r="L47" s="3641">
        <f t="shared" si="28"/>
        <v>6.6320234387461596E-2</v>
      </c>
      <c r="M47" s="3819">
        <f t="shared" si="29"/>
        <v>-1.1764705882352899</v>
      </c>
      <c r="N47" s="3823">
        <f t="shared" si="30"/>
        <v>2.1237585943468105</v>
      </c>
      <c r="O47" s="3641">
        <f t="shared" si="31"/>
        <v>0.61855670103092564</v>
      </c>
      <c r="P47" s="3641">
        <f t="shared" si="32"/>
        <v>3.9787311363158153</v>
      </c>
      <c r="Q47" s="3819">
        <f t="shared" si="33"/>
        <v>-33.333333333333343</v>
      </c>
      <c r="R47" s="3822">
        <f t="shared" si="20"/>
        <v>-31.106988249845401</v>
      </c>
    </row>
    <row r="48" spans="1:18" ht="13.5" customHeight="1">
      <c r="A48" s="699" t="s">
        <v>894</v>
      </c>
      <c r="B48" s="2297">
        <f t="shared" si="18"/>
        <v>-1.5797992877953959</v>
      </c>
      <c r="C48" s="215">
        <f t="shared" si="18"/>
        <v>-1.7946434687307402</v>
      </c>
      <c r="D48" s="1667">
        <f t="shared" si="16"/>
        <v>-11.157674174960704</v>
      </c>
      <c r="E48" s="3589">
        <f t="shared" si="24"/>
        <v>-6.8117313150425645</v>
      </c>
      <c r="F48" s="3639">
        <f t="shared" si="24"/>
        <v>4.8917481837168282</v>
      </c>
      <c r="G48" s="3587">
        <f t="shared" si="24"/>
        <v>-31.683168316831683</v>
      </c>
      <c r="H48" s="3587">
        <f t="shared" si="24"/>
        <v>-23.103283205679062</v>
      </c>
      <c r="I48" s="3589">
        <f t="shared" si="25"/>
        <v>-43.703703703703702</v>
      </c>
      <c r="J48" s="3639">
        <f t="shared" si="26"/>
        <v>-36.633473095737244</v>
      </c>
      <c r="K48" s="3587">
        <f t="shared" si="27"/>
        <v>-11.68384879725086</v>
      </c>
      <c r="L48" s="3587">
        <f t="shared" si="28"/>
        <v>-0.59225669454710328</v>
      </c>
      <c r="M48" s="3589">
        <f t="shared" si="29"/>
        <v>-7.8098471986417621</v>
      </c>
      <c r="N48" s="3639">
        <f t="shared" si="30"/>
        <v>3.7682793029438955</v>
      </c>
      <c r="O48" s="3587">
        <f t="shared" si="31"/>
        <v>-8.5505735140771577</v>
      </c>
      <c r="P48" s="3587">
        <f t="shared" si="32"/>
        <v>2.9345254490723391</v>
      </c>
      <c r="Q48" s="3589">
        <f t="shared" si="33"/>
        <v>-33.333333333333343</v>
      </c>
      <c r="R48" s="3637">
        <f t="shared" si="20"/>
        <v>-24.960691823899367</v>
      </c>
    </row>
    <row r="49" spans="1:18" ht="13.5" customHeight="1">
      <c r="A49" s="51" t="s">
        <v>900</v>
      </c>
      <c r="B49" s="2297">
        <f t="shared" si="18"/>
        <v>-1.3018134715025838</v>
      </c>
      <c r="C49" s="215">
        <f t="shared" si="18"/>
        <v>-1.5094339622641542</v>
      </c>
      <c r="D49" s="1667">
        <f t="shared" si="16"/>
        <v>-10.802307288935495</v>
      </c>
      <c r="E49" s="3589">
        <f t="shared" si="24"/>
        <v>-5.7526366251198482</v>
      </c>
      <c r="F49" s="3639">
        <f t="shared" si="24"/>
        <v>5.6612122021731039</v>
      </c>
      <c r="G49" s="3587">
        <f t="shared" si="24"/>
        <v>-31.840796019900495</v>
      </c>
      <c r="H49" s="3587">
        <f t="shared" si="24"/>
        <v>-23.586359794209429</v>
      </c>
      <c r="I49" s="3589">
        <f t="shared" si="25"/>
        <v>-45.588235294117652</v>
      </c>
      <c r="J49" s="3639">
        <f t="shared" si="26"/>
        <v>-38.998685894110722</v>
      </c>
      <c r="K49" s="3587">
        <f t="shared" si="27"/>
        <v>-11.529680365296798</v>
      </c>
      <c r="L49" s="3587">
        <f t="shared" si="28"/>
        <v>-0.81546176168194506</v>
      </c>
      <c r="M49" s="3589">
        <f t="shared" si="29"/>
        <v>-7.3129251700680271</v>
      </c>
      <c r="N49" s="3639">
        <f t="shared" si="30"/>
        <v>3.9119645506644645</v>
      </c>
      <c r="O49" s="3587">
        <f t="shared" si="31"/>
        <v>-8.5655314757481875</v>
      </c>
      <c r="P49" s="3587">
        <f t="shared" si="32"/>
        <v>2.507661067459253</v>
      </c>
      <c r="Q49" s="3589">
        <f t="shared" si="33"/>
        <v>100</v>
      </c>
      <c r="R49" s="3637">
        <f t="shared" si="20"/>
        <v>124.22104644326865</v>
      </c>
    </row>
    <row r="50" spans="1:18" ht="13.5" customHeight="1">
      <c r="A50" s="699" t="s">
        <v>888</v>
      </c>
      <c r="B50" s="2297">
        <f t="shared" si="18"/>
        <v>-1.5650261915540256</v>
      </c>
      <c r="C50" s="215">
        <f t="shared" si="18"/>
        <v>-1.797228700782</v>
      </c>
      <c r="D50" s="1667">
        <f t="shared" si="16"/>
        <v>-10.515247108307051</v>
      </c>
      <c r="E50" s="3589">
        <f t="shared" si="24"/>
        <v>-4.6829268292682968</v>
      </c>
      <c r="F50" s="3639">
        <f t="shared" si="24"/>
        <v>6.5176693130033527</v>
      </c>
      <c r="G50" s="3587">
        <f t="shared" si="24"/>
        <v>-31.343283582089555</v>
      </c>
      <c r="H50" s="3587">
        <f t="shared" si="24"/>
        <v>-23.275514320290441</v>
      </c>
      <c r="I50" s="3589">
        <f t="shared" si="25"/>
        <v>-51.449275362318843</v>
      </c>
      <c r="J50" s="3639">
        <f t="shared" si="26"/>
        <v>-45.744137332039038</v>
      </c>
      <c r="K50" s="3587">
        <f t="shared" si="27"/>
        <v>-10.677382319173361</v>
      </c>
      <c r="L50" s="3587">
        <f t="shared" si="28"/>
        <v>-0.18118752706681107</v>
      </c>
      <c r="M50" s="3589">
        <f t="shared" si="29"/>
        <v>-6.5989847715735976</v>
      </c>
      <c r="N50" s="3639">
        <f t="shared" si="30"/>
        <v>4.3764576759500784</v>
      </c>
      <c r="O50" s="3587">
        <f t="shared" si="31"/>
        <v>-8.7934560327198312</v>
      </c>
      <c r="P50" s="3587">
        <f t="shared" si="32"/>
        <v>1.9241167013906306</v>
      </c>
      <c r="Q50" s="3589" t="s">
        <v>620</v>
      </c>
      <c r="R50" s="3637" t="e">
        <f t="shared" si="20"/>
        <v>#DIV/0!</v>
      </c>
    </row>
    <row r="51" spans="1:18" ht="13.5" customHeight="1">
      <c r="A51" s="52" t="s">
        <v>901</v>
      </c>
      <c r="B51" s="2298">
        <f t="shared" si="18"/>
        <v>-2.0737177403627385</v>
      </c>
      <c r="C51" s="216">
        <f t="shared" si="18"/>
        <v>-2.069964810598222</v>
      </c>
      <c r="D51" s="2835">
        <f t="shared" si="16"/>
        <v>-10.575139146567707</v>
      </c>
      <c r="E51" s="3819">
        <f t="shared" si="24"/>
        <v>-5.484818805093056</v>
      </c>
      <c r="F51" s="3823">
        <f t="shared" si="24"/>
        <v>5.6922876847610837</v>
      </c>
      <c r="G51" s="3641">
        <f t="shared" si="24"/>
        <v>-29.533678756476689</v>
      </c>
      <c r="H51" s="3641">
        <f t="shared" si="24"/>
        <v>-21.200524584524771</v>
      </c>
      <c r="I51" s="3819">
        <f t="shared" si="25"/>
        <v>-51.0948905109489</v>
      </c>
      <c r="J51" s="3823">
        <f t="shared" si="26"/>
        <v>-45.311506193778975</v>
      </c>
      <c r="K51" s="3641">
        <f t="shared" si="27"/>
        <v>-10.280373831775705</v>
      </c>
      <c r="L51" s="3641">
        <f t="shared" si="28"/>
        <v>0.32962345367822365</v>
      </c>
      <c r="M51" s="3819">
        <f t="shared" si="29"/>
        <v>-7.8231292517006779</v>
      </c>
      <c r="N51" s="3823">
        <f t="shared" si="30"/>
        <v>3.0774550484093908</v>
      </c>
      <c r="O51" s="3641">
        <f t="shared" si="31"/>
        <v>-8.5040983606557461</v>
      </c>
      <c r="P51" s="3641">
        <f t="shared" si="32"/>
        <v>2.3159563975239763</v>
      </c>
      <c r="Q51" s="3819">
        <f t="shared" si="33"/>
        <v>50</v>
      </c>
      <c r="R51" s="3822">
        <f t="shared" si="20"/>
        <v>67.73858921161829</v>
      </c>
    </row>
    <row r="52" spans="1:18" ht="13.5" customHeight="1" thickBot="1">
      <c r="A52" s="3432" t="s">
        <v>939</v>
      </c>
      <c r="B52" s="3466">
        <f t="shared" si="18"/>
        <v>-1.6314716137096212</v>
      </c>
      <c r="C52" s="3467">
        <f t="shared" si="18"/>
        <v>-1.8902141312687348</v>
      </c>
      <c r="D52" s="3447">
        <f t="shared" si="16"/>
        <v>-2.0636792452830264</v>
      </c>
      <c r="E52" s="3595">
        <f t="shared" si="24"/>
        <v>-4.9746192893400973</v>
      </c>
      <c r="F52" s="3661">
        <f t="shared" si="24"/>
        <v>-2.9722783351720778</v>
      </c>
      <c r="G52" s="3598">
        <f t="shared" si="24"/>
        <v>-6.5217391304347814</v>
      </c>
      <c r="H52" s="3598">
        <f t="shared" si="24"/>
        <v>-4.5519985341465343</v>
      </c>
      <c r="I52" s="3595">
        <f t="shared" si="25"/>
        <v>-13.157894736842096</v>
      </c>
      <c r="J52" s="3661">
        <f t="shared" si="26"/>
        <v>-11.327988846287894</v>
      </c>
      <c r="K52" s="3598">
        <f>SUM(K25/K21)*100-100</f>
        <v>-1.6861219195849628</v>
      </c>
      <c r="L52" s="3598">
        <f t="shared" si="28"/>
        <v>0.38551307909928312</v>
      </c>
      <c r="M52" s="3595">
        <f>SUM(M25/M21)*100-100</f>
        <v>0</v>
      </c>
      <c r="N52" s="3661">
        <f t="shared" si="30"/>
        <v>2.1071643588200146</v>
      </c>
      <c r="O52" s="3598">
        <f>SUM(O25/O21)*100-100</f>
        <v>1.4823261117445981</v>
      </c>
      <c r="P52" s="3598">
        <f t="shared" si="32"/>
        <v>3.62072551807276</v>
      </c>
      <c r="Q52" s="3595">
        <f>SUM(Q25/Q21)*100-100</f>
        <v>-100</v>
      </c>
      <c r="R52" s="3675">
        <f t="shared" si="20"/>
        <v>-100</v>
      </c>
    </row>
    <row r="53" spans="1:18">
      <c r="A53" s="50" t="s">
        <v>149</v>
      </c>
    </row>
    <row r="57" spans="1:18">
      <c r="D57" s="23"/>
    </row>
    <row r="62" spans="1:18">
      <c r="D62" s="23"/>
    </row>
  </sheetData>
  <mergeCells count="161">
    <mergeCell ref="M42:N42"/>
    <mergeCell ref="E46:F46"/>
    <mergeCell ref="G46:H46"/>
    <mergeCell ref="I46:J46"/>
    <mergeCell ref="K46:L46"/>
    <mergeCell ref="M46:N46"/>
    <mergeCell ref="O46:P46"/>
    <mergeCell ref="Q43:R43"/>
    <mergeCell ref="E40:F40"/>
    <mergeCell ref="E41:F41"/>
    <mergeCell ref="E45:F45"/>
    <mergeCell ref="E42:F42"/>
    <mergeCell ref="I41:J41"/>
    <mergeCell ref="K41:L41"/>
    <mergeCell ref="M41:N41"/>
    <mergeCell ref="I40:J40"/>
    <mergeCell ref="K40:L40"/>
    <mergeCell ref="M40:N40"/>
    <mergeCell ref="O40:P40"/>
    <mergeCell ref="Q40:R40"/>
    <mergeCell ref="G40:H40"/>
    <mergeCell ref="M43:N43"/>
    <mergeCell ref="O43:P43"/>
    <mergeCell ref="O44:P44"/>
    <mergeCell ref="Q38:R38"/>
    <mergeCell ref="O41:P41"/>
    <mergeCell ref="Q41:R41"/>
    <mergeCell ref="O37:P37"/>
    <mergeCell ref="O39:P39"/>
    <mergeCell ref="I42:J42"/>
    <mergeCell ref="G41:H41"/>
    <mergeCell ref="K52:L52"/>
    <mergeCell ref="M52:N52"/>
    <mergeCell ref="O52:P52"/>
    <mergeCell ref="Q52:R52"/>
    <mergeCell ref="Q46:R46"/>
    <mergeCell ref="G45:H45"/>
    <mergeCell ref="I45:J45"/>
    <mergeCell ref="K45:L45"/>
    <mergeCell ref="M45:N45"/>
    <mergeCell ref="O45:P45"/>
    <mergeCell ref="Q45:R45"/>
    <mergeCell ref="G42:H42"/>
    <mergeCell ref="K42:L42"/>
    <mergeCell ref="O42:P42"/>
    <mergeCell ref="Q42:R42"/>
    <mergeCell ref="Q37:R37"/>
    <mergeCell ref="Q39:R39"/>
    <mergeCell ref="Q32:R32"/>
    <mergeCell ref="Q33:R33"/>
    <mergeCell ref="Q34:R34"/>
    <mergeCell ref="Q35:R35"/>
    <mergeCell ref="K34:L34"/>
    <mergeCell ref="M34:N34"/>
    <mergeCell ref="K35:L35"/>
    <mergeCell ref="M35:N35"/>
    <mergeCell ref="E43:F43"/>
    <mergeCell ref="G43:H43"/>
    <mergeCell ref="I43:J43"/>
    <mergeCell ref="K43:L43"/>
    <mergeCell ref="Q36:R36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3:P33"/>
    <mergeCell ref="A30:C30"/>
    <mergeCell ref="E31:F31"/>
    <mergeCell ref="G31:H31"/>
    <mergeCell ref="I31:J31"/>
    <mergeCell ref="O31:P31"/>
    <mergeCell ref="K32:L32"/>
    <mergeCell ref="K33:L33"/>
    <mergeCell ref="M32:N32"/>
    <mergeCell ref="M33:N33"/>
    <mergeCell ref="C1:R1"/>
    <mergeCell ref="C2:R2"/>
    <mergeCell ref="C28:R28"/>
    <mergeCell ref="C29:R29"/>
    <mergeCell ref="A3:C3"/>
    <mergeCell ref="A26:Q26"/>
    <mergeCell ref="E34:F34"/>
    <mergeCell ref="E35:F35"/>
    <mergeCell ref="G32:H32"/>
    <mergeCell ref="G33:H33"/>
    <mergeCell ref="G34:H34"/>
    <mergeCell ref="G35:H35"/>
    <mergeCell ref="E32:F32"/>
    <mergeCell ref="E33:F33"/>
    <mergeCell ref="O34:P34"/>
    <mergeCell ref="O35:P35"/>
    <mergeCell ref="I32:J32"/>
    <mergeCell ref="Q31:R31"/>
    <mergeCell ref="I35:J35"/>
    <mergeCell ref="K31:L31"/>
    <mergeCell ref="I33:J33"/>
    <mergeCell ref="I34:J34"/>
    <mergeCell ref="M31:N31"/>
    <mergeCell ref="O32:P32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Q49:R49"/>
    <mergeCell ref="E48:F48"/>
    <mergeCell ref="G48:H48"/>
    <mergeCell ref="I48:J48"/>
    <mergeCell ref="K48:L48"/>
    <mergeCell ref="M48:N48"/>
    <mergeCell ref="O48:P48"/>
    <mergeCell ref="Q48:R48"/>
    <mergeCell ref="Q44:R44"/>
    <mergeCell ref="E44:F44"/>
    <mergeCell ref="G44:H44"/>
    <mergeCell ref="I44:J44"/>
    <mergeCell ref="K44:L44"/>
    <mergeCell ref="M44:N44"/>
    <mergeCell ref="E47:F47"/>
    <mergeCell ref="G47:H47"/>
    <mergeCell ref="I47:J47"/>
    <mergeCell ref="K47:L47"/>
    <mergeCell ref="M47:N47"/>
    <mergeCell ref="O47:P47"/>
    <mergeCell ref="Q47:R47"/>
    <mergeCell ref="E49:F49"/>
    <mergeCell ref="G49:H49"/>
    <mergeCell ref="I49:J49"/>
    <mergeCell ref="K49:L49"/>
    <mergeCell ref="M49:N49"/>
    <mergeCell ref="O49:P49"/>
    <mergeCell ref="E50:F50"/>
    <mergeCell ref="G50:H50"/>
    <mergeCell ref="I50:J50"/>
    <mergeCell ref="K50:L50"/>
    <mergeCell ref="M50:N50"/>
    <mergeCell ref="O50:P50"/>
    <mergeCell ref="Q50:R50"/>
    <mergeCell ref="E51:F51"/>
    <mergeCell ref="G51:H51"/>
    <mergeCell ref="I51:J51"/>
    <mergeCell ref="K51:L51"/>
    <mergeCell ref="M51:N51"/>
    <mergeCell ref="O51:P51"/>
    <mergeCell ref="Q51:R51"/>
    <mergeCell ref="E52:F52"/>
    <mergeCell ref="G52:H52"/>
    <mergeCell ref="I52:J52"/>
  </mergeCells>
  <phoneticPr fontId="0" type="noConversion"/>
  <pageMargins left="0.39370078740157483" right="0.39370078740157483" top="0.9055118110236221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G90"/>
  <sheetViews>
    <sheetView workbookViewId="0">
      <selection activeCell="U28" sqref="U28"/>
    </sheetView>
  </sheetViews>
  <sheetFormatPr defaultColWidth="8.85546875" defaultRowHeight="12.75"/>
  <cols>
    <col min="1" max="1" width="1.28515625" customWidth="1"/>
    <col min="2" max="2" width="8.42578125" style="3" customWidth="1"/>
    <col min="3" max="3" width="4.7109375" style="3" customWidth="1"/>
    <col min="4" max="4" width="5" style="3" customWidth="1"/>
    <col min="5" max="12" width="4.7109375" style="3" customWidth="1"/>
    <col min="13" max="26" width="4.7109375" customWidth="1"/>
    <col min="27" max="27" width="4.42578125" customWidth="1"/>
  </cols>
  <sheetData>
    <row r="1" spans="1:33" ht="33" customHeight="1" thickBot="1">
      <c r="A1" s="14" t="s">
        <v>42</v>
      </c>
      <c r="C1" s="3665" t="s">
        <v>244</v>
      </c>
      <c r="D1" s="3666"/>
      <c r="E1" s="3666"/>
      <c r="F1" s="3666"/>
      <c r="G1" s="3666"/>
      <c r="H1" s="3666"/>
      <c r="I1" s="3666"/>
      <c r="J1" s="3666"/>
      <c r="K1" s="3666"/>
      <c r="L1" s="3666"/>
      <c r="M1" s="3666"/>
      <c r="N1" s="3666"/>
      <c r="O1" s="3666"/>
      <c r="P1" s="3666"/>
      <c r="Q1" s="3666"/>
      <c r="R1" s="3666"/>
      <c r="S1" s="3666"/>
      <c r="T1" s="3666"/>
      <c r="U1" s="3804"/>
      <c r="V1" s="3804"/>
      <c r="W1" s="3804"/>
      <c r="X1" s="3804"/>
      <c r="Y1" s="3804"/>
      <c r="Z1" s="3805"/>
    </row>
    <row r="2" spans="1:33" ht="25.5" customHeight="1" thickBot="1">
      <c r="B2" s="3878" t="s">
        <v>794</v>
      </c>
      <c r="C2" s="3879"/>
      <c r="D2" s="3879"/>
      <c r="E2" s="3879"/>
      <c r="F2" s="3879"/>
      <c r="G2" s="3879"/>
      <c r="H2" s="3879"/>
      <c r="I2" s="3879"/>
      <c r="J2" s="3879"/>
      <c r="K2" s="3879"/>
      <c r="L2" s="3879"/>
      <c r="M2" s="3879"/>
      <c r="N2" s="3879"/>
      <c r="O2" s="3879"/>
      <c r="P2" s="3879"/>
      <c r="Q2" s="3879"/>
      <c r="R2" s="3879"/>
      <c r="S2" s="3879"/>
      <c r="T2" s="3879"/>
      <c r="U2" s="3879"/>
      <c r="V2" s="3879"/>
      <c r="W2" s="3879"/>
      <c r="X2" s="3879"/>
      <c r="Y2" s="3879"/>
      <c r="Z2" s="3880"/>
    </row>
    <row r="3" spans="1:33" ht="34.5" customHeight="1">
      <c r="B3" s="696" t="s">
        <v>234</v>
      </c>
      <c r="C3" s="3807" t="s">
        <v>158</v>
      </c>
      <c r="D3" s="3704"/>
      <c r="E3" s="3808"/>
      <c r="F3" s="3691" t="s">
        <v>159</v>
      </c>
      <c r="G3" s="3702"/>
      <c r="H3" s="3702"/>
      <c r="I3" s="3700" t="s">
        <v>144</v>
      </c>
      <c r="J3" s="3705"/>
      <c r="K3" s="3706"/>
      <c r="L3" s="3881" t="s">
        <v>145</v>
      </c>
      <c r="M3" s="3705"/>
      <c r="N3" s="3705"/>
      <c r="O3" s="3700" t="s">
        <v>146</v>
      </c>
      <c r="P3" s="3692"/>
      <c r="Q3" s="3701"/>
      <c r="R3" s="3691" t="s">
        <v>0</v>
      </c>
      <c r="S3" s="3692"/>
      <c r="T3" s="3692"/>
      <c r="U3" s="3700" t="s">
        <v>147</v>
      </c>
      <c r="V3" s="3692"/>
      <c r="W3" s="3701"/>
      <c r="X3" s="3691" t="s">
        <v>148</v>
      </c>
      <c r="Y3" s="3692"/>
      <c r="Z3" s="3701"/>
    </row>
    <row r="4" spans="1:33" ht="20.25" customHeight="1">
      <c r="B4" s="697"/>
      <c r="C4" s="2183" t="s">
        <v>160</v>
      </c>
      <c r="D4" s="2173" t="s">
        <v>162</v>
      </c>
      <c r="E4" s="2184" t="s">
        <v>163</v>
      </c>
      <c r="F4" s="2173" t="s">
        <v>160</v>
      </c>
      <c r="G4" s="2173" t="s">
        <v>162</v>
      </c>
      <c r="H4" s="2173" t="s">
        <v>163</v>
      </c>
      <c r="I4" s="2183" t="s">
        <v>160</v>
      </c>
      <c r="J4" s="2173" t="s">
        <v>162</v>
      </c>
      <c r="K4" s="2184" t="s">
        <v>163</v>
      </c>
      <c r="L4" s="2173" t="s">
        <v>160</v>
      </c>
      <c r="M4" s="2173" t="s">
        <v>162</v>
      </c>
      <c r="N4" s="2173" t="s">
        <v>163</v>
      </c>
      <c r="O4" s="2183" t="s">
        <v>160</v>
      </c>
      <c r="P4" s="2173" t="s">
        <v>162</v>
      </c>
      <c r="Q4" s="2184" t="s">
        <v>163</v>
      </c>
      <c r="R4" s="2173" t="s">
        <v>160</v>
      </c>
      <c r="S4" s="2173" t="s">
        <v>162</v>
      </c>
      <c r="T4" s="2173" t="s">
        <v>163</v>
      </c>
      <c r="U4" s="2183" t="s">
        <v>160</v>
      </c>
      <c r="V4" s="2173" t="s">
        <v>162</v>
      </c>
      <c r="W4" s="2184" t="s">
        <v>163</v>
      </c>
      <c r="X4" s="2173" t="s">
        <v>160</v>
      </c>
      <c r="Y4" s="2173" t="s">
        <v>162</v>
      </c>
      <c r="Z4" s="2184" t="s">
        <v>163</v>
      </c>
    </row>
    <row r="5" spans="1:33" ht="13.7" customHeight="1">
      <c r="B5" s="2150" t="s">
        <v>742</v>
      </c>
      <c r="C5" s="212">
        <v>73</v>
      </c>
      <c r="D5" s="188">
        <v>118</v>
      </c>
      <c r="E5" s="1669">
        <f t="shared" ref="E5:E10" si="0">SUM(C5-D5)</f>
        <v>-45</v>
      </c>
      <c r="F5" s="626">
        <v>13</v>
      </c>
      <c r="G5" s="402">
        <v>56</v>
      </c>
      <c r="H5" s="702">
        <f t="shared" ref="H5:H24" si="1">SUM(F5-G5)</f>
        <v>-43</v>
      </c>
      <c r="I5" s="431">
        <v>4</v>
      </c>
      <c r="J5" s="125">
        <v>5</v>
      </c>
      <c r="K5" s="1660">
        <f t="shared" ref="K5:K24" si="2">SUM(I5-J5)</f>
        <v>-1</v>
      </c>
      <c r="L5" s="626">
        <v>2</v>
      </c>
      <c r="M5" s="402">
        <v>4</v>
      </c>
      <c r="N5" s="702">
        <f t="shared" ref="N5:N24" si="3">SUM(L5-M5)</f>
        <v>-2</v>
      </c>
      <c r="O5" s="431">
        <v>11</v>
      </c>
      <c r="P5" s="125">
        <v>21</v>
      </c>
      <c r="Q5" s="1660">
        <f t="shared" ref="Q5:Q24" si="4">SUM(O5-P5)</f>
        <v>-10</v>
      </c>
      <c r="R5" s="626">
        <v>9</v>
      </c>
      <c r="S5" s="626">
        <v>12</v>
      </c>
      <c r="T5" s="402">
        <f t="shared" ref="T5:T24" si="5">SUM(R5-S5)</f>
        <v>-3</v>
      </c>
      <c r="U5" s="431">
        <v>23</v>
      </c>
      <c r="V5" s="125">
        <v>16</v>
      </c>
      <c r="W5" s="1660">
        <f t="shared" ref="W5:W25" si="6">SUM(U5-V5)</f>
        <v>7</v>
      </c>
      <c r="X5" s="626">
        <v>11</v>
      </c>
      <c r="Y5" s="125">
        <v>4</v>
      </c>
      <c r="Z5" s="1660">
        <f t="shared" ref="Z5:Z24" si="7">SUM(X5-Y5)</f>
        <v>7</v>
      </c>
      <c r="AB5" s="1396"/>
      <c r="AC5" s="1396"/>
      <c r="AD5" s="1396"/>
      <c r="AE5" s="1396"/>
      <c r="AF5" s="1396"/>
    </row>
    <row r="6" spans="1:33">
      <c r="B6" s="2151" t="s">
        <v>663</v>
      </c>
      <c r="C6" s="483">
        <v>49</v>
      </c>
      <c r="D6" s="188">
        <v>46</v>
      </c>
      <c r="E6" s="1669">
        <f t="shared" si="0"/>
        <v>3</v>
      </c>
      <c r="F6" s="626">
        <v>10</v>
      </c>
      <c r="G6" s="402">
        <v>9</v>
      </c>
      <c r="H6" s="702">
        <f t="shared" si="1"/>
        <v>1</v>
      </c>
      <c r="I6" s="431">
        <v>3</v>
      </c>
      <c r="J6" s="125">
        <v>5</v>
      </c>
      <c r="K6" s="1660">
        <f t="shared" si="2"/>
        <v>-2</v>
      </c>
      <c r="L6" s="626">
        <v>1</v>
      </c>
      <c r="M6" s="402">
        <v>0</v>
      </c>
      <c r="N6" s="702">
        <f t="shared" si="3"/>
        <v>1</v>
      </c>
      <c r="O6" s="431">
        <v>10</v>
      </c>
      <c r="P6" s="125">
        <v>10</v>
      </c>
      <c r="Q6" s="1660">
        <f t="shared" si="4"/>
        <v>0</v>
      </c>
      <c r="R6" s="626">
        <v>7</v>
      </c>
      <c r="S6" s="626">
        <v>12</v>
      </c>
      <c r="T6" s="402">
        <f t="shared" si="5"/>
        <v>-5</v>
      </c>
      <c r="U6" s="431">
        <v>6</v>
      </c>
      <c r="V6" s="125">
        <v>10</v>
      </c>
      <c r="W6" s="1660">
        <f t="shared" si="6"/>
        <v>-4</v>
      </c>
      <c r="X6" s="626">
        <v>12</v>
      </c>
      <c r="Y6" s="125">
        <v>0</v>
      </c>
      <c r="Z6" s="1660">
        <f t="shared" si="7"/>
        <v>12</v>
      </c>
      <c r="AB6" s="1396"/>
      <c r="AC6" s="1396"/>
      <c r="AD6" s="1396"/>
      <c r="AE6" s="1396"/>
      <c r="AF6" s="1396"/>
    </row>
    <row r="7" spans="1:33">
      <c r="B7" s="987" t="s">
        <v>676</v>
      </c>
      <c r="C7" s="212">
        <v>52</v>
      </c>
      <c r="D7" s="188">
        <v>54</v>
      </c>
      <c r="E7" s="1669">
        <f t="shared" si="0"/>
        <v>-2</v>
      </c>
      <c r="F7" s="626">
        <v>15</v>
      </c>
      <c r="G7" s="402">
        <v>10</v>
      </c>
      <c r="H7" s="702">
        <f t="shared" si="1"/>
        <v>5</v>
      </c>
      <c r="I7" s="431">
        <v>1</v>
      </c>
      <c r="J7" s="125">
        <v>1</v>
      </c>
      <c r="K7" s="1660">
        <f t="shared" si="2"/>
        <v>0</v>
      </c>
      <c r="L7" s="626">
        <v>1</v>
      </c>
      <c r="M7" s="402">
        <v>1</v>
      </c>
      <c r="N7" s="702">
        <f t="shared" si="3"/>
        <v>0</v>
      </c>
      <c r="O7" s="431">
        <v>8</v>
      </c>
      <c r="P7" s="125">
        <v>19</v>
      </c>
      <c r="Q7" s="1660">
        <f t="shared" si="4"/>
        <v>-11</v>
      </c>
      <c r="R7" s="626">
        <v>6</v>
      </c>
      <c r="S7" s="626">
        <v>11</v>
      </c>
      <c r="T7" s="402">
        <f t="shared" si="5"/>
        <v>-5</v>
      </c>
      <c r="U7" s="431">
        <v>10</v>
      </c>
      <c r="V7" s="125">
        <v>10</v>
      </c>
      <c r="W7" s="1660">
        <f t="shared" si="6"/>
        <v>0</v>
      </c>
      <c r="X7" s="626">
        <v>11</v>
      </c>
      <c r="Y7" s="125">
        <v>2</v>
      </c>
      <c r="Z7" s="1660">
        <f t="shared" si="7"/>
        <v>9</v>
      </c>
      <c r="AB7" s="1396"/>
      <c r="AC7" s="1396"/>
      <c r="AD7" s="1396"/>
      <c r="AE7" s="1396"/>
      <c r="AF7" s="1396"/>
    </row>
    <row r="8" spans="1:33">
      <c r="B8" s="1750" t="s">
        <v>677</v>
      </c>
      <c r="C8" s="1751">
        <v>73</v>
      </c>
      <c r="D8" s="1671">
        <v>64</v>
      </c>
      <c r="E8" s="1669">
        <f t="shared" si="0"/>
        <v>9</v>
      </c>
      <c r="F8" s="626">
        <v>7</v>
      </c>
      <c r="G8" s="402">
        <v>17</v>
      </c>
      <c r="H8" s="702">
        <f t="shared" si="1"/>
        <v>-10</v>
      </c>
      <c r="I8" s="431">
        <v>2</v>
      </c>
      <c r="J8" s="132">
        <v>3</v>
      </c>
      <c r="K8" s="1660">
        <f t="shared" si="2"/>
        <v>-1</v>
      </c>
      <c r="L8" s="131">
        <v>1</v>
      </c>
      <c r="M8" s="132">
        <v>1</v>
      </c>
      <c r="N8" s="702">
        <f t="shared" si="3"/>
        <v>0</v>
      </c>
      <c r="O8" s="131">
        <v>18</v>
      </c>
      <c r="P8" s="125">
        <v>9</v>
      </c>
      <c r="Q8" s="1660">
        <f t="shared" si="4"/>
        <v>9</v>
      </c>
      <c r="R8" s="626">
        <v>9</v>
      </c>
      <c r="S8" s="626">
        <v>15</v>
      </c>
      <c r="T8" s="402">
        <f t="shared" si="5"/>
        <v>-6</v>
      </c>
      <c r="U8" s="431">
        <v>18</v>
      </c>
      <c r="V8" s="125">
        <v>17</v>
      </c>
      <c r="W8" s="1660">
        <f t="shared" si="6"/>
        <v>1</v>
      </c>
      <c r="X8" s="131">
        <v>18</v>
      </c>
      <c r="Y8" s="132">
        <v>2</v>
      </c>
      <c r="Z8" s="1660">
        <f t="shared" si="7"/>
        <v>16</v>
      </c>
      <c r="AB8" s="1396"/>
      <c r="AC8" s="1396"/>
      <c r="AD8" s="1396"/>
      <c r="AE8" s="1396"/>
      <c r="AF8" s="1396"/>
    </row>
    <row r="9" spans="1:33">
      <c r="B9" s="987" t="s">
        <v>755</v>
      </c>
      <c r="C9" s="1749">
        <v>70</v>
      </c>
      <c r="D9" s="1752">
        <v>123</v>
      </c>
      <c r="E9" s="1753">
        <f t="shared" si="0"/>
        <v>-53</v>
      </c>
      <c r="F9" s="1736"/>
      <c r="G9" s="1661">
        <v>73</v>
      </c>
      <c r="H9" s="1754">
        <f t="shared" si="1"/>
        <v>-73</v>
      </c>
      <c r="I9" s="1736">
        <v>3</v>
      </c>
      <c r="J9" s="125">
        <v>2</v>
      </c>
      <c r="K9" s="1754">
        <f t="shared" si="2"/>
        <v>1</v>
      </c>
      <c r="L9" s="626">
        <v>2</v>
      </c>
      <c r="M9" s="402">
        <v>2</v>
      </c>
      <c r="N9" s="1754">
        <f t="shared" si="3"/>
        <v>0</v>
      </c>
      <c r="O9" s="431">
        <v>18</v>
      </c>
      <c r="P9" s="1661">
        <v>20</v>
      </c>
      <c r="Q9" s="1754">
        <f t="shared" si="4"/>
        <v>-2</v>
      </c>
      <c r="R9" s="1736">
        <v>8</v>
      </c>
      <c r="S9" s="1661">
        <v>8</v>
      </c>
      <c r="T9" s="1754">
        <f t="shared" si="5"/>
        <v>0</v>
      </c>
      <c r="U9" s="1736">
        <v>15</v>
      </c>
      <c r="V9" s="1661">
        <v>14</v>
      </c>
      <c r="W9" s="1754">
        <f t="shared" si="6"/>
        <v>1</v>
      </c>
      <c r="X9" s="626">
        <v>16</v>
      </c>
      <c r="Y9" s="125">
        <v>4</v>
      </c>
      <c r="Z9" s="1754">
        <f t="shared" si="7"/>
        <v>12</v>
      </c>
      <c r="AB9" s="1396"/>
      <c r="AC9" s="1396"/>
      <c r="AD9" s="1396"/>
      <c r="AE9" s="1396"/>
      <c r="AF9" s="1396"/>
    </row>
    <row r="10" spans="1:33">
      <c r="B10" s="987" t="s">
        <v>745</v>
      </c>
      <c r="C10" s="1749">
        <v>59</v>
      </c>
      <c r="D10" s="1671">
        <v>41</v>
      </c>
      <c r="E10" s="1669">
        <f t="shared" si="0"/>
        <v>18</v>
      </c>
      <c r="F10" s="626">
        <v>8</v>
      </c>
      <c r="G10" s="125">
        <v>3</v>
      </c>
      <c r="H10" s="702">
        <f t="shared" si="1"/>
        <v>5</v>
      </c>
      <c r="I10" s="124">
        <v>1</v>
      </c>
      <c r="J10" s="125">
        <v>2</v>
      </c>
      <c r="K10" s="1853">
        <f t="shared" si="2"/>
        <v>-1</v>
      </c>
      <c r="L10" s="626">
        <v>3</v>
      </c>
      <c r="M10" s="402">
        <v>0</v>
      </c>
      <c r="N10" s="1853">
        <f t="shared" si="3"/>
        <v>3</v>
      </c>
      <c r="O10" s="431">
        <v>8</v>
      </c>
      <c r="P10" s="125">
        <v>13</v>
      </c>
      <c r="Q10" s="1853">
        <f t="shared" si="4"/>
        <v>-5</v>
      </c>
      <c r="R10" s="626">
        <v>7</v>
      </c>
      <c r="S10" s="125">
        <v>10</v>
      </c>
      <c r="T10" s="702">
        <f t="shared" si="5"/>
        <v>-3</v>
      </c>
      <c r="U10" s="124">
        <v>13</v>
      </c>
      <c r="V10" s="125">
        <v>10</v>
      </c>
      <c r="W10" s="1853">
        <f t="shared" si="6"/>
        <v>3</v>
      </c>
      <c r="X10" s="626">
        <v>19</v>
      </c>
      <c r="Y10" s="125">
        <v>3</v>
      </c>
      <c r="Z10" s="1853">
        <f t="shared" si="7"/>
        <v>16</v>
      </c>
      <c r="AB10" s="1396"/>
      <c r="AC10" s="1396"/>
      <c r="AD10" s="1396"/>
      <c r="AE10" s="1396"/>
      <c r="AF10" s="1396"/>
    </row>
    <row r="11" spans="1:33">
      <c r="B11" s="1886" t="s">
        <v>746</v>
      </c>
      <c r="C11" s="1749">
        <v>53</v>
      </c>
      <c r="D11" s="1671">
        <v>44</v>
      </c>
      <c r="E11" s="1669">
        <f>SUM(C11-D11)</f>
        <v>9</v>
      </c>
      <c r="F11" s="626">
        <v>3</v>
      </c>
      <c r="G11" s="125">
        <v>11</v>
      </c>
      <c r="H11" s="702">
        <f t="shared" si="1"/>
        <v>-8</v>
      </c>
      <c r="I11" s="124">
        <v>2</v>
      </c>
      <c r="J11" s="125">
        <v>1</v>
      </c>
      <c r="K11" s="1853">
        <f t="shared" si="2"/>
        <v>1</v>
      </c>
      <c r="L11" s="626">
        <v>4</v>
      </c>
      <c r="M11" s="402">
        <v>0</v>
      </c>
      <c r="N11" s="1853">
        <f t="shared" si="3"/>
        <v>4</v>
      </c>
      <c r="O11" s="431">
        <v>9</v>
      </c>
      <c r="P11" s="125">
        <v>11</v>
      </c>
      <c r="Q11" s="1853">
        <f t="shared" si="4"/>
        <v>-2</v>
      </c>
      <c r="R11" s="626">
        <v>5</v>
      </c>
      <c r="S11" s="125">
        <v>7</v>
      </c>
      <c r="T11" s="702">
        <f t="shared" si="5"/>
        <v>-2</v>
      </c>
      <c r="U11" s="124">
        <v>12</v>
      </c>
      <c r="V11" s="125">
        <v>10</v>
      </c>
      <c r="W11" s="1853">
        <f t="shared" si="6"/>
        <v>2</v>
      </c>
      <c r="X11" s="626">
        <v>18</v>
      </c>
      <c r="Y11" s="125">
        <v>4</v>
      </c>
      <c r="Z11" s="1853">
        <f t="shared" si="7"/>
        <v>14</v>
      </c>
      <c r="AB11" s="1396"/>
      <c r="AC11" s="1396"/>
      <c r="AD11" s="1396"/>
      <c r="AE11" s="1396"/>
      <c r="AF11" s="1396"/>
    </row>
    <row r="12" spans="1:33">
      <c r="B12" s="698" t="s">
        <v>790</v>
      </c>
      <c r="C12" s="1751">
        <v>52</v>
      </c>
      <c r="D12" s="1969">
        <v>81</v>
      </c>
      <c r="E12" s="1670">
        <f>SUM(C12-D12)</f>
        <v>-29</v>
      </c>
      <c r="F12" s="630">
        <v>6</v>
      </c>
      <c r="G12" s="132">
        <v>16</v>
      </c>
      <c r="H12" s="694">
        <f t="shared" si="1"/>
        <v>-10</v>
      </c>
      <c r="I12" s="131">
        <v>2</v>
      </c>
      <c r="J12" s="132">
        <v>4</v>
      </c>
      <c r="K12" s="1970">
        <f t="shared" si="2"/>
        <v>-2</v>
      </c>
      <c r="L12" s="630">
        <v>0</v>
      </c>
      <c r="M12" s="958">
        <v>1</v>
      </c>
      <c r="N12" s="1970">
        <f t="shared" si="3"/>
        <v>-1</v>
      </c>
      <c r="O12" s="435">
        <v>9</v>
      </c>
      <c r="P12" s="132">
        <v>27</v>
      </c>
      <c r="Q12" s="1970">
        <f t="shared" si="4"/>
        <v>-18</v>
      </c>
      <c r="R12" s="630">
        <v>17</v>
      </c>
      <c r="S12" s="132">
        <v>12</v>
      </c>
      <c r="T12" s="694">
        <f t="shared" si="5"/>
        <v>5</v>
      </c>
      <c r="U12" s="131">
        <v>8</v>
      </c>
      <c r="V12" s="132">
        <v>15</v>
      </c>
      <c r="W12" s="1970">
        <f t="shared" si="6"/>
        <v>-7</v>
      </c>
      <c r="X12" s="630">
        <v>10</v>
      </c>
      <c r="Y12" s="132">
        <v>6</v>
      </c>
      <c r="Z12" s="1970">
        <f t="shared" si="7"/>
        <v>4</v>
      </c>
      <c r="AB12" s="1396"/>
      <c r="AC12" s="1396"/>
      <c r="AD12" s="1396"/>
      <c r="AE12" s="1396"/>
      <c r="AF12" s="1396"/>
    </row>
    <row r="13" spans="1:33">
      <c r="B13" s="987" t="s">
        <v>791</v>
      </c>
      <c r="C13" s="1749">
        <v>73</v>
      </c>
      <c r="D13" s="1752">
        <v>121</v>
      </c>
      <c r="E13" s="1753">
        <f t="shared" ref="E13:E24" si="8">SUM(C13-D13)</f>
        <v>-48</v>
      </c>
      <c r="F13" s="1736">
        <v>23</v>
      </c>
      <c r="G13" s="1661">
        <v>55</v>
      </c>
      <c r="H13" s="1754">
        <f t="shared" si="1"/>
        <v>-32</v>
      </c>
      <c r="I13" s="1736">
        <v>4</v>
      </c>
      <c r="J13" s="125">
        <v>1</v>
      </c>
      <c r="K13" s="1754">
        <f t="shared" si="2"/>
        <v>3</v>
      </c>
      <c r="L13" s="626">
        <v>1</v>
      </c>
      <c r="M13" s="402">
        <v>4</v>
      </c>
      <c r="N13" s="1754">
        <f>SUM(L13-M13)</f>
        <v>-3</v>
      </c>
      <c r="O13" s="431">
        <v>7</v>
      </c>
      <c r="P13" s="1661">
        <v>28</v>
      </c>
      <c r="Q13" s="1754">
        <f t="shared" si="4"/>
        <v>-21</v>
      </c>
      <c r="R13" s="1736">
        <v>2</v>
      </c>
      <c r="S13" s="1661">
        <v>0</v>
      </c>
      <c r="T13" s="1754">
        <f t="shared" si="5"/>
        <v>2</v>
      </c>
      <c r="U13" s="1736">
        <v>26</v>
      </c>
      <c r="V13" s="1661">
        <v>32</v>
      </c>
      <c r="W13" s="1754">
        <f t="shared" si="6"/>
        <v>-6</v>
      </c>
      <c r="X13" s="626">
        <v>10</v>
      </c>
      <c r="Y13" s="125">
        <v>1</v>
      </c>
      <c r="Z13" s="1754">
        <f t="shared" si="7"/>
        <v>9</v>
      </c>
      <c r="AB13" s="1396"/>
      <c r="AC13" s="1396"/>
      <c r="AD13" s="1396"/>
      <c r="AE13" s="1396"/>
      <c r="AF13" s="1396"/>
    </row>
    <row r="14" spans="1:33">
      <c r="B14" s="987" t="s">
        <v>770</v>
      </c>
      <c r="C14" s="1749">
        <v>63</v>
      </c>
      <c r="D14" s="1671">
        <v>31</v>
      </c>
      <c r="E14" s="1669">
        <f t="shared" si="8"/>
        <v>32</v>
      </c>
      <c r="F14" s="626">
        <v>10</v>
      </c>
      <c r="G14" s="125">
        <v>4</v>
      </c>
      <c r="H14" s="702">
        <f t="shared" si="1"/>
        <v>6</v>
      </c>
      <c r="I14" s="124">
        <v>0</v>
      </c>
      <c r="J14" s="125">
        <v>1</v>
      </c>
      <c r="K14" s="1853">
        <f t="shared" si="2"/>
        <v>-1</v>
      </c>
      <c r="L14" s="626">
        <v>1</v>
      </c>
      <c r="M14" s="402">
        <v>1</v>
      </c>
      <c r="N14" s="1853">
        <f t="shared" si="3"/>
        <v>0</v>
      </c>
      <c r="O14" s="431">
        <v>10</v>
      </c>
      <c r="P14" s="125">
        <v>11</v>
      </c>
      <c r="Q14" s="1853">
        <f t="shared" si="4"/>
        <v>-1</v>
      </c>
      <c r="R14" s="626">
        <v>13</v>
      </c>
      <c r="S14" s="125">
        <v>4</v>
      </c>
      <c r="T14" s="702">
        <f t="shared" si="5"/>
        <v>9</v>
      </c>
      <c r="U14" s="124">
        <v>13</v>
      </c>
      <c r="V14" s="125">
        <v>9</v>
      </c>
      <c r="W14" s="1853">
        <f t="shared" si="6"/>
        <v>4</v>
      </c>
      <c r="X14" s="626">
        <v>16</v>
      </c>
      <c r="Y14" s="125">
        <v>1</v>
      </c>
      <c r="Z14" s="1853">
        <f t="shared" si="7"/>
        <v>15</v>
      </c>
      <c r="AB14" s="1396"/>
      <c r="AC14" s="1396"/>
      <c r="AD14" s="1396"/>
      <c r="AE14" s="1396"/>
      <c r="AF14" s="1396"/>
    </row>
    <row r="15" spans="1:33" ht="13.5" customHeight="1">
      <c r="B15" s="1886" t="s">
        <v>771</v>
      </c>
      <c r="C15" s="1749">
        <v>42</v>
      </c>
      <c r="D15" s="1671">
        <v>37</v>
      </c>
      <c r="E15" s="1669">
        <f t="shared" si="8"/>
        <v>5</v>
      </c>
      <c r="F15" s="626">
        <v>4</v>
      </c>
      <c r="G15" s="125">
        <v>7</v>
      </c>
      <c r="H15" s="702">
        <f t="shared" si="1"/>
        <v>-3</v>
      </c>
      <c r="I15" s="124">
        <v>1</v>
      </c>
      <c r="J15" s="125">
        <v>0</v>
      </c>
      <c r="K15" s="1853">
        <f t="shared" si="2"/>
        <v>1</v>
      </c>
      <c r="L15" s="626">
        <v>1</v>
      </c>
      <c r="M15" s="402">
        <v>1</v>
      </c>
      <c r="N15" s="1853">
        <f t="shared" si="3"/>
        <v>0</v>
      </c>
      <c r="O15" s="431">
        <v>6</v>
      </c>
      <c r="P15" s="125">
        <v>13</v>
      </c>
      <c r="Q15" s="1853">
        <f t="shared" si="4"/>
        <v>-7</v>
      </c>
      <c r="R15" s="626">
        <v>6</v>
      </c>
      <c r="S15" s="125">
        <v>11</v>
      </c>
      <c r="T15" s="702">
        <f t="shared" si="5"/>
        <v>-5</v>
      </c>
      <c r="U15" s="124">
        <v>12</v>
      </c>
      <c r="V15" s="125">
        <v>5</v>
      </c>
      <c r="W15" s="1853">
        <f t="shared" si="6"/>
        <v>7</v>
      </c>
      <c r="X15" s="626">
        <v>12</v>
      </c>
      <c r="Y15" s="125">
        <v>0</v>
      </c>
      <c r="Z15" s="1853">
        <f t="shared" si="7"/>
        <v>12</v>
      </c>
      <c r="AF15" s="240"/>
      <c r="AG15" s="240"/>
    </row>
    <row r="16" spans="1:33" ht="13.5" customHeight="1">
      <c r="B16" s="698" t="s">
        <v>772</v>
      </c>
      <c r="C16" s="1751">
        <v>48</v>
      </c>
      <c r="D16" s="1969">
        <v>66</v>
      </c>
      <c r="E16" s="1670">
        <f t="shared" si="8"/>
        <v>-18</v>
      </c>
      <c r="F16" s="630">
        <v>2</v>
      </c>
      <c r="G16" s="132">
        <v>8</v>
      </c>
      <c r="H16" s="694">
        <f t="shared" si="1"/>
        <v>-6</v>
      </c>
      <c r="I16" s="131">
        <v>1</v>
      </c>
      <c r="J16" s="132">
        <v>5</v>
      </c>
      <c r="K16" s="1970">
        <f t="shared" si="2"/>
        <v>-4</v>
      </c>
      <c r="L16" s="630">
        <v>2</v>
      </c>
      <c r="M16" s="958">
        <v>0</v>
      </c>
      <c r="N16" s="1970">
        <f t="shared" si="3"/>
        <v>2</v>
      </c>
      <c r="O16" s="435">
        <v>10</v>
      </c>
      <c r="P16" s="132">
        <v>17</v>
      </c>
      <c r="Q16" s="1970">
        <f t="shared" si="4"/>
        <v>-7</v>
      </c>
      <c r="R16" s="630">
        <v>13</v>
      </c>
      <c r="S16" s="132">
        <v>17</v>
      </c>
      <c r="T16" s="694">
        <f t="shared" si="5"/>
        <v>-4</v>
      </c>
      <c r="U16" s="131">
        <v>9</v>
      </c>
      <c r="V16" s="132">
        <v>18</v>
      </c>
      <c r="W16" s="1970">
        <f t="shared" si="6"/>
        <v>-9</v>
      </c>
      <c r="X16" s="630">
        <v>11</v>
      </c>
      <c r="Y16" s="132">
        <v>1</v>
      </c>
      <c r="Z16" s="1970">
        <f t="shared" si="7"/>
        <v>10</v>
      </c>
      <c r="AF16" s="240"/>
      <c r="AG16" s="240"/>
    </row>
    <row r="17" spans="2:33" ht="13.5" customHeight="1">
      <c r="B17" s="987" t="s">
        <v>896</v>
      </c>
      <c r="C17" s="1749">
        <v>60</v>
      </c>
      <c r="D17" s="1671">
        <v>127</v>
      </c>
      <c r="E17" s="1669">
        <f t="shared" si="8"/>
        <v>-67</v>
      </c>
      <c r="F17" s="626">
        <v>11</v>
      </c>
      <c r="G17" s="125">
        <v>58</v>
      </c>
      <c r="H17" s="702">
        <f t="shared" si="1"/>
        <v>-47</v>
      </c>
      <c r="I17" s="124">
        <v>1</v>
      </c>
      <c r="J17" s="125">
        <v>6</v>
      </c>
      <c r="K17" s="1853">
        <f t="shared" si="2"/>
        <v>-5</v>
      </c>
      <c r="L17" s="626">
        <v>2</v>
      </c>
      <c r="M17" s="402">
        <v>3</v>
      </c>
      <c r="N17" s="1853">
        <f t="shared" si="3"/>
        <v>-1</v>
      </c>
      <c r="O17" s="431">
        <v>12</v>
      </c>
      <c r="P17" s="125">
        <v>24</v>
      </c>
      <c r="Q17" s="1853">
        <f t="shared" si="4"/>
        <v>-12</v>
      </c>
      <c r="R17" s="626">
        <v>10</v>
      </c>
      <c r="S17" s="125">
        <v>12</v>
      </c>
      <c r="T17" s="702">
        <f t="shared" si="5"/>
        <v>-2</v>
      </c>
      <c r="U17" s="124">
        <v>8</v>
      </c>
      <c r="V17" s="125">
        <v>23</v>
      </c>
      <c r="W17" s="1853">
        <f t="shared" si="6"/>
        <v>-15</v>
      </c>
      <c r="X17" s="626">
        <v>16</v>
      </c>
      <c r="Y17" s="125">
        <v>1</v>
      </c>
      <c r="Z17" s="1853">
        <f t="shared" si="7"/>
        <v>15</v>
      </c>
      <c r="AF17" s="240"/>
      <c r="AG17" s="240"/>
    </row>
    <row r="18" spans="2:33" ht="13.5" customHeight="1">
      <c r="B18" s="987" t="s">
        <v>844</v>
      </c>
      <c r="C18" s="1749">
        <v>60</v>
      </c>
      <c r="D18" s="1671">
        <v>60</v>
      </c>
      <c r="E18" s="1669">
        <f t="shared" si="8"/>
        <v>0</v>
      </c>
      <c r="F18" s="626">
        <v>6</v>
      </c>
      <c r="G18" s="125">
        <v>22</v>
      </c>
      <c r="H18" s="702">
        <f t="shared" si="1"/>
        <v>-16</v>
      </c>
      <c r="I18" s="124">
        <v>2</v>
      </c>
      <c r="J18" s="125">
        <v>4</v>
      </c>
      <c r="K18" s="1853">
        <f t="shared" si="2"/>
        <v>-2</v>
      </c>
      <c r="L18" s="626">
        <v>1</v>
      </c>
      <c r="M18" s="402">
        <v>0</v>
      </c>
      <c r="N18" s="1853">
        <f t="shared" si="3"/>
        <v>1</v>
      </c>
      <c r="O18" s="431">
        <v>12</v>
      </c>
      <c r="P18" s="125">
        <v>15</v>
      </c>
      <c r="Q18" s="1853">
        <f t="shared" si="4"/>
        <v>-3</v>
      </c>
      <c r="R18" s="626">
        <v>8</v>
      </c>
      <c r="S18" s="125">
        <v>10</v>
      </c>
      <c r="T18" s="702">
        <f t="shared" si="5"/>
        <v>-2</v>
      </c>
      <c r="U18" s="124">
        <v>19</v>
      </c>
      <c r="V18" s="125">
        <v>9</v>
      </c>
      <c r="W18" s="1853">
        <f t="shared" si="6"/>
        <v>10</v>
      </c>
      <c r="X18" s="626">
        <v>12</v>
      </c>
      <c r="Y18" s="125">
        <v>0</v>
      </c>
      <c r="Z18" s="1853">
        <f t="shared" si="7"/>
        <v>12</v>
      </c>
      <c r="AB18" s="240"/>
      <c r="AC18" s="240"/>
      <c r="AF18" s="240"/>
      <c r="AG18" s="240"/>
    </row>
    <row r="19" spans="2:33" ht="13.5" customHeight="1">
      <c r="B19" s="1886" t="s">
        <v>824</v>
      </c>
      <c r="C19" s="1749">
        <v>50</v>
      </c>
      <c r="D19" s="1671">
        <v>60</v>
      </c>
      <c r="E19" s="1669">
        <f t="shared" si="8"/>
        <v>-10</v>
      </c>
      <c r="F19" s="626">
        <v>5</v>
      </c>
      <c r="G19" s="125">
        <v>23</v>
      </c>
      <c r="H19" s="702">
        <f t="shared" si="1"/>
        <v>-18</v>
      </c>
      <c r="I19" s="124">
        <v>0</v>
      </c>
      <c r="J19" s="125">
        <v>3</v>
      </c>
      <c r="K19" s="1853">
        <f t="shared" si="2"/>
        <v>-3</v>
      </c>
      <c r="L19" s="626">
        <v>1</v>
      </c>
      <c r="M19" s="402">
        <v>1</v>
      </c>
      <c r="N19" s="1853">
        <f t="shared" si="3"/>
        <v>0</v>
      </c>
      <c r="O19" s="431">
        <v>10</v>
      </c>
      <c r="P19" s="125">
        <v>14</v>
      </c>
      <c r="Q19" s="1853">
        <f t="shared" si="4"/>
        <v>-4</v>
      </c>
      <c r="R19" s="626">
        <v>6</v>
      </c>
      <c r="S19" s="125">
        <v>9</v>
      </c>
      <c r="T19" s="702">
        <f t="shared" si="5"/>
        <v>-3</v>
      </c>
      <c r="U19" s="124">
        <v>18</v>
      </c>
      <c r="V19" s="125">
        <v>9</v>
      </c>
      <c r="W19" s="1853">
        <f t="shared" si="6"/>
        <v>9</v>
      </c>
      <c r="X19" s="626">
        <v>10</v>
      </c>
      <c r="Y19" s="125">
        <v>1</v>
      </c>
      <c r="Z19" s="1853">
        <f t="shared" si="7"/>
        <v>9</v>
      </c>
      <c r="AB19" s="240"/>
      <c r="AC19" s="240"/>
      <c r="AF19" s="240"/>
      <c r="AG19" s="240"/>
    </row>
    <row r="20" spans="2:33" ht="13.5" customHeight="1">
      <c r="B20" s="698" t="s">
        <v>845</v>
      </c>
      <c r="C20" s="1751">
        <v>42</v>
      </c>
      <c r="D20" s="1969">
        <v>73</v>
      </c>
      <c r="E20" s="1670">
        <f t="shared" si="8"/>
        <v>-31</v>
      </c>
      <c r="F20" s="630">
        <v>3</v>
      </c>
      <c r="G20" s="132">
        <v>6</v>
      </c>
      <c r="H20" s="694">
        <f t="shared" si="1"/>
        <v>-3</v>
      </c>
      <c r="I20" s="131">
        <v>0</v>
      </c>
      <c r="J20" s="132">
        <v>7</v>
      </c>
      <c r="K20" s="1970">
        <f t="shared" si="2"/>
        <v>-7</v>
      </c>
      <c r="L20" s="630">
        <v>1</v>
      </c>
      <c r="M20" s="958">
        <v>0</v>
      </c>
      <c r="N20" s="1970">
        <f t="shared" si="3"/>
        <v>1</v>
      </c>
      <c r="O20" s="435">
        <v>11</v>
      </c>
      <c r="P20" s="132">
        <v>21</v>
      </c>
      <c r="Q20" s="1970">
        <f t="shared" si="4"/>
        <v>-10</v>
      </c>
      <c r="R20" s="630">
        <v>7</v>
      </c>
      <c r="S20" s="132">
        <v>14</v>
      </c>
      <c r="T20" s="694">
        <f t="shared" si="5"/>
        <v>-7</v>
      </c>
      <c r="U20" s="131">
        <v>8</v>
      </c>
      <c r="V20" s="132">
        <v>19</v>
      </c>
      <c r="W20" s="1970">
        <f t="shared" si="6"/>
        <v>-11</v>
      </c>
      <c r="X20" s="630">
        <v>12</v>
      </c>
      <c r="Y20" s="132">
        <v>6</v>
      </c>
      <c r="Z20" s="1970">
        <f t="shared" si="7"/>
        <v>6</v>
      </c>
      <c r="AB20" s="240"/>
      <c r="AC20" s="240"/>
      <c r="AF20" s="240"/>
      <c r="AG20" s="240"/>
    </row>
    <row r="21" spans="2:33" ht="13.5" customHeight="1">
      <c r="B21" s="987" t="s">
        <v>895</v>
      </c>
      <c r="C21" s="1749">
        <v>58</v>
      </c>
      <c r="D21" s="1671">
        <v>122</v>
      </c>
      <c r="E21" s="1669">
        <f t="shared" si="8"/>
        <v>-64</v>
      </c>
      <c r="F21" s="626">
        <v>11</v>
      </c>
      <c r="G21" s="125">
        <v>49</v>
      </c>
      <c r="H21" s="702">
        <f t="shared" si="1"/>
        <v>-38</v>
      </c>
      <c r="I21" s="124">
        <v>1</v>
      </c>
      <c r="J21" s="125">
        <v>8</v>
      </c>
      <c r="K21" s="1853">
        <f t="shared" si="2"/>
        <v>-7</v>
      </c>
      <c r="L21" s="626">
        <v>0</v>
      </c>
      <c r="M21" s="402">
        <v>4</v>
      </c>
      <c r="N21" s="1853">
        <f t="shared" si="3"/>
        <v>-4</v>
      </c>
      <c r="O21" s="431">
        <v>9</v>
      </c>
      <c r="P21" s="125">
        <v>23</v>
      </c>
      <c r="Q21" s="1853">
        <f t="shared" si="4"/>
        <v>-14</v>
      </c>
      <c r="R21" s="626">
        <v>11</v>
      </c>
      <c r="S21" s="125">
        <v>9</v>
      </c>
      <c r="T21" s="702">
        <f t="shared" si="5"/>
        <v>2</v>
      </c>
      <c r="U21" s="124">
        <v>15</v>
      </c>
      <c r="V21" s="125">
        <v>25</v>
      </c>
      <c r="W21" s="1853">
        <f t="shared" si="6"/>
        <v>-10</v>
      </c>
      <c r="X21" s="626">
        <v>11</v>
      </c>
      <c r="Y21" s="125">
        <v>4</v>
      </c>
      <c r="Z21" s="1853">
        <f t="shared" si="7"/>
        <v>7</v>
      </c>
      <c r="AB21" s="240"/>
      <c r="AC21" s="240"/>
      <c r="AF21" s="240"/>
      <c r="AG21" s="240"/>
    </row>
    <row r="22" spans="2:33" ht="13.5" customHeight="1">
      <c r="B22" s="987" t="s">
        <v>900</v>
      </c>
      <c r="C22" s="1749">
        <v>51</v>
      </c>
      <c r="D22" s="1671">
        <v>32</v>
      </c>
      <c r="E22" s="1669">
        <f t="shared" si="8"/>
        <v>19</v>
      </c>
      <c r="F22" s="626">
        <v>3</v>
      </c>
      <c r="G22" s="125">
        <v>6</v>
      </c>
      <c r="H22" s="702">
        <f t="shared" si="1"/>
        <v>-3</v>
      </c>
      <c r="I22" s="124">
        <v>0</v>
      </c>
      <c r="J22" s="125">
        <v>2</v>
      </c>
      <c r="K22" s="1853">
        <f t="shared" si="2"/>
        <v>-2</v>
      </c>
      <c r="L22" s="626">
        <v>1</v>
      </c>
      <c r="M22" s="402">
        <v>2</v>
      </c>
      <c r="N22" s="1853">
        <f t="shared" si="3"/>
        <v>-1</v>
      </c>
      <c r="O22" s="431">
        <v>10</v>
      </c>
      <c r="P22" s="125">
        <v>6</v>
      </c>
      <c r="Q22" s="1853">
        <f t="shared" si="4"/>
        <v>4</v>
      </c>
      <c r="R22" s="626">
        <v>7</v>
      </c>
      <c r="S22" s="125">
        <v>10</v>
      </c>
      <c r="T22" s="702">
        <f t="shared" si="5"/>
        <v>-3</v>
      </c>
      <c r="U22" s="124">
        <v>10</v>
      </c>
      <c r="V22" s="125">
        <v>5</v>
      </c>
      <c r="W22" s="1853">
        <f t="shared" si="6"/>
        <v>5</v>
      </c>
      <c r="X22" s="626">
        <v>20</v>
      </c>
      <c r="Y22" s="125">
        <v>1</v>
      </c>
      <c r="Z22" s="1853">
        <f t="shared" si="7"/>
        <v>19</v>
      </c>
      <c r="AB22" s="240"/>
      <c r="AC22" s="240"/>
      <c r="AF22" s="240"/>
      <c r="AG22" s="240"/>
    </row>
    <row r="23" spans="2:33" ht="13.5" customHeight="1">
      <c r="B23" s="987" t="s">
        <v>888</v>
      </c>
      <c r="C23" s="1749">
        <v>35</v>
      </c>
      <c r="D23" s="1671">
        <v>37</v>
      </c>
      <c r="E23" s="2836">
        <f t="shared" si="8"/>
        <v>-2</v>
      </c>
      <c r="F23" s="124">
        <v>3</v>
      </c>
      <c r="G23" s="125">
        <v>2</v>
      </c>
      <c r="H23" s="702">
        <f t="shared" si="1"/>
        <v>1</v>
      </c>
      <c r="I23" s="124">
        <v>0</v>
      </c>
      <c r="J23" s="125">
        <v>2</v>
      </c>
      <c r="K23" s="1853">
        <f t="shared" si="2"/>
        <v>-2</v>
      </c>
      <c r="L23" s="626">
        <v>0</v>
      </c>
      <c r="M23" s="402">
        <v>2</v>
      </c>
      <c r="N23" s="1853">
        <f t="shared" si="3"/>
        <v>-2</v>
      </c>
      <c r="O23" s="124">
        <v>5</v>
      </c>
      <c r="P23" s="125">
        <v>10</v>
      </c>
      <c r="Q23" s="1853">
        <f t="shared" si="4"/>
        <v>-5</v>
      </c>
      <c r="R23" s="626">
        <v>9</v>
      </c>
      <c r="S23" s="125">
        <v>7</v>
      </c>
      <c r="T23" s="702">
        <f t="shared" si="5"/>
        <v>2</v>
      </c>
      <c r="U23" s="124">
        <v>11</v>
      </c>
      <c r="V23" s="125">
        <v>14</v>
      </c>
      <c r="W23" s="1853">
        <f t="shared" si="6"/>
        <v>-3</v>
      </c>
      <c r="X23" s="626">
        <v>7</v>
      </c>
      <c r="Y23" s="125">
        <v>0</v>
      </c>
      <c r="Z23" s="1853">
        <f t="shared" si="7"/>
        <v>7</v>
      </c>
      <c r="AB23" s="240"/>
      <c r="AC23" s="240"/>
      <c r="AF23" s="240"/>
      <c r="AG23" s="240"/>
    </row>
    <row r="24" spans="2:33" ht="13.5" customHeight="1">
      <c r="B24" s="698" t="s">
        <v>901</v>
      </c>
      <c r="C24" s="1751">
        <v>53</v>
      </c>
      <c r="D24" s="1969">
        <v>87</v>
      </c>
      <c r="E24" s="1670">
        <f t="shared" si="8"/>
        <v>-34</v>
      </c>
      <c r="F24" s="630">
        <v>1</v>
      </c>
      <c r="G24" s="132">
        <v>14</v>
      </c>
      <c r="H24" s="694">
        <f t="shared" si="1"/>
        <v>-13</v>
      </c>
      <c r="I24" s="131">
        <v>3</v>
      </c>
      <c r="J24" s="132">
        <v>2</v>
      </c>
      <c r="K24" s="1970">
        <f t="shared" si="2"/>
        <v>1</v>
      </c>
      <c r="L24" s="630">
        <v>0</v>
      </c>
      <c r="M24" s="958">
        <v>1</v>
      </c>
      <c r="N24" s="1970">
        <f t="shared" si="3"/>
        <v>-1</v>
      </c>
      <c r="O24" s="435">
        <v>12</v>
      </c>
      <c r="P24" s="132">
        <v>26</v>
      </c>
      <c r="Q24" s="1970">
        <f t="shared" si="4"/>
        <v>-14</v>
      </c>
      <c r="R24" s="630">
        <v>12</v>
      </c>
      <c r="S24" s="132">
        <v>24</v>
      </c>
      <c r="T24" s="694">
        <f t="shared" si="5"/>
        <v>-12</v>
      </c>
      <c r="U24" s="131">
        <v>16</v>
      </c>
      <c r="V24" s="132">
        <v>18</v>
      </c>
      <c r="W24" s="1970">
        <f t="shared" si="6"/>
        <v>-2</v>
      </c>
      <c r="X24" s="630">
        <v>9</v>
      </c>
      <c r="Y24" s="132">
        <v>2</v>
      </c>
      <c r="Z24" s="1970">
        <f t="shared" si="7"/>
        <v>7</v>
      </c>
      <c r="AB24" s="240"/>
      <c r="AC24" s="240"/>
      <c r="AF24" s="240"/>
      <c r="AG24" s="240"/>
    </row>
    <row r="25" spans="2:33" ht="13.5" customHeight="1" thickBot="1">
      <c r="B25" s="3468" t="s">
        <v>947</v>
      </c>
      <c r="C25" s="3469">
        <v>62</v>
      </c>
      <c r="D25" s="3470">
        <v>108</v>
      </c>
      <c r="E25" s="3471">
        <f t="shared" ref="E25" si="9">SUM(C25-D25)</f>
        <v>-46</v>
      </c>
      <c r="F25" s="3422">
        <v>9</v>
      </c>
      <c r="G25" s="3472">
        <v>39</v>
      </c>
      <c r="H25" s="3473">
        <f t="shared" ref="H25" si="10">SUM(F25-G25)</f>
        <v>-30</v>
      </c>
      <c r="I25" s="3433">
        <v>0</v>
      </c>
      <c r="J25" s="3472">
        <v>3</v>
      </c>
      <c r="K25" s="3474">
        <f t="shared" ref="K25" si="11">SUM(I25-J25)</f>
        <v>-3</v>
      </c>
      <c r="L25" s="3422">
        <v>0</v>
      </c>
      <c r="M25" s="3414">
        <v>3</v>
      </c>
      <c r="N25" s="3474">
        <f t="shared" ref="N25" si="12">SUM(L25-M25)</f>
        <v>-3</v>
      </c>
      <c r="O25" s="3461">
        <v>13</v>
      </c>
      <c r="P25" s="3472">
        <v>32</v>
      </c>
      <c r="Q25" s="3474">
        <f t="shared" ref="Q25" si="13">SUM(O25-P25)</f>
        <v>-19</v>
      </c>
      <c r="R25" s="3422">
        <v>8</v>
      </c>
      <c r="S25" s="3472">
        <v>10</v>
      </c>
      <c r="T25" s="3473">
        <f t="shared" ref="T25" si="14">SUM(R25-S25)</f>
        <v>-2</v>
      </c>
      <c r="U25" s="3433">
        <v>16</v>
      </c>
      <c r="V25" s="3472">
        <v>21</v>
      </c>
      <c r="W25" s="3474">
        <f t="shared" si="6"/>
        <v>-5</v>
      </c>
      <c r="X25" s="3422">
        <v>16</v>
      </c>
      <c r="Y25" s="3472">
        <v>0</v>
      </c>
      <c r="Z25" s="3474">
        <f t="shared" ref="Z25" si="15">SUM(X25-Y25)</f>
        <v>16</v>
      </c>
      <c r="AB25" s="240"/>
      <c r="AC25" s="240"/>
      <c r="AF25" s="240"/>
      <c r="AG25" s="240"/>
    </row>
    <row r="26" spans="2:33" ht="21" customHeight="1">
      <c r="B26" s="3633" t="s">
        <v>789</v>
      </c>
      <c r="C26" s="3633"/>
      <c r="D26" s="3633"/>
      <c r="E26" s="3633"/>
      <c r="F26" s="3633"/>
      <c r="G26" s="3633"/>
      <c r="H26" s="3633"/>
      <c r="I26" s="3633"/>
      <c r="J26" s="3633"/>
      <c r="K26" s="3633"/>
      <c r="L26" s="3633"/>
      <c r="M26" s="3633"/>
      <c r="N26" s="3633"/>
      <c r="O26" s="3633"/>
      <c r="P26" s="3633"/>
      <c r="Q26" s="3633"/>
      <c r="R26" s="3633"/>
    </row>
    <row r="28" spans="2:33">
      <c r="T28" s="240"/>
    </row>
    <row r="29" spans="2:33">
      <c r="R29" s="20"/>
    </row>
    <row r="30" spans="2:33">
      <c r="M30" s="240"/>
    </row>
    <row r="31" spans="2:33">
      <c r="K31" s="473"/>
      <c r="M31" s="240"/>
      <c r="Q31" s="240"/>
      <c r="T31" s="20"/>
    </row>
    <row r="32" spans="2:33">
      <c r="K32" s="473"/>
      <c r="M32" s="240"/>
    </row>
    <row r="90" spans="5:5">
      <c r="E90" s="3">
        <v>748108</v>
      </c>
    </row>
  </sheetData>
  <mergeCells count="11">
    <mergeCell ref="B26:R26"/>
    <mergeCell ref="B2:Z2"/>
    <mergeCell ref="C1:Z1"/>
    <mergeCell ref="R3:T3"/>
    <mergeCell ref="U3:W3"/>
    <mergeCell ref="X3:Z3"/>
    <mergeCell ref="F3:H3"/>
    <mergeCell ref="C3:E3"/>
    <mergeCell ref="I3:K3"/>
    <mergeCell ref="L3:N3"/>
    <mergeCell ref="O3:Q3"/>
  </mergeCells>
  <phoneticPr fontId="0" type="noConversion"/>
  <printOptions horizontalCentered="1" verticalCentered="1"/>
  <pageMargins left="0.39370078740157483" right="0.39370078740157483" top="0.98425196850393704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104"/>
  <sheetViews>
    <sheetView topLeftCell="A28" zoomScale="85" zoomScaleNormal="85" workbookViewId="0">
      <selection activeCell="S49" sqref="S49"/>
    </sheetView>
  </sheetViews>
  <sheetFormatPr defaultColWidth="10" defaultRowHeight="12.75"/>
  <cols>
    <col min="1" max="6" width="10" style="1991"/>
    <col min="7" max="7" width="12.7109375" style="1991" customWidth="1"/>
    <col min="8" max="16384" width="10" style="1991"/>
  </cols>
  <sheetData>
    <row r="1" spans="1:19" ht="39.200000000000003" customHeight="1" thickBot="1">
      <c r="A1" s="3277" t="s">
        <v>43</v>
      </c>
      <c r="B1" s="3884" t="s">
        <v>245</v>
      </c>
      <c r="C1" s="3885"/>
      <c r="D1" s="3885"/>
      <c r="E1" s="3885"/>
      <c r="F1" s="3885"/>
      <c r="G1" s="3885"/>
      <c r="H1" s="3885"/>
      <c r="I1" s="3885"/>
      <c r="J1" s="3885"/>
      <c r="K1" s="3885"/>
      <c r="L1" s="3885"/>
      <c r="M1" s="3885"/>
      <c r="N1" s="3886"/>
      <c r="O1" s="3015"/>
      <c r="P1" s="3015"/>
      <c r="Q1" s="3015"/>
      <c r="R1" s="3015"/>
      <c r="S1" s="3015"/>
    </row>
    <row r="2" spans="1:19" ht="28.5" customHeight="1" thickBot="1">
      <c r="A2" s="3887" t="s">
        <v>246</v>
      </c>
      <c r="B2" s="3888"/>
      <c r="C2" s="3888"/>
      <c r="D2" s="3888"/>
      <c r="E2" s="3888"/>
      <c r="F2" s="3888"/>
      <c r="G2" s="3888"/>
      <c r="H2" s="3888"/>
      <c r="I2" s="3888"/>
      <c r="J2" s="3888"/>
      <c r="K2" s="3888"/>
      <c r="L2" s="3888"/>
      <c r="M2" s="3888"/>
      <c r="N2" s="3888"/>
      <c r="O2" s="3889"/>
      <c r="P2" s="3016"/>
    </row>
    <row r="3" spans="1:19" ht="50.25" customHeight="1" thickBot="1">
      <c r="A3" s="3017" t="s">
        <v>107</v>
      </c>
      <c r="B3" s="3018" t="s">
        <v>158</v>
      </c>
      <c r="C3" s="3019" t="s">
        <v>787</v>
      </c>
      <c r="D3" s="3020" t="s">
        <v>247</v>
      </c>
      <c r="E3" s="3021" t="s">
        <v>248</v>
      </c>
      <c r="F3" s="3019" t="s">
        <v>787</v>
      </c>
      <c r="G3" s="3020" t="s">
        <v>252</v>
      </c>
      <c r="H3" s="3021" t="s">
        <v>248</v>
      </c>
      <c r="I3" s="3019" t="s">
        <v>787</v>
      </c>
      <c r="J3" s="3022" t="s">
        <v>253</v>
      </c>
      <c r="K3" s="3021" t="s">
        <v>248</v>
      </c>
      <c r="L3" s="3019" t="s">
        <v>787</v>
      </c>
      <c r="M3" s="3020" t="s">
        <v>254</v>
      </c>
      <c r="N3" s="3021" t="s">
        <v>248</v>
      </c>
      <c r="O3" s="3019" t="s">
        <v>787</v>
      </c>
      <c r="P3" s="3023"/>
    </row>
    <row r="4" spans="1:19" ht="13.7" customHeight="1">
      <c r="A4" s="3024" t="s">
        <v>118</v>
      </c>
      <c r="B4" s="3025">
        <v>28285</v>
      </c>
      <c r="C4" s="3026">
        <v>0.91</v>
      </c>
      <c r="D4" s="3027">
        <v>100</v>
      </c>
      <c r="E4" s="3028">
        <v>0.353544281421248</v>
      </c>
      <c r="F4" s="3029">
        <v>0</v>
      </c>
      <c r="G4" s="3027">
        <v>598</v>
      </c>
      <c r="H4" s="3028">
        <v>2.1141948028990631</v>
      </c>
      <c r="I4" s="3030">
        <v>3.81</v>
      </c>
      <c r="J4" s="3027">
        <v>27325</v>
      </c>
      <c r="K4" s="3028">
        <v>96.605974898356024</v>
      </c>
      <c r="L4" s="3030">
        <v>1.02</v>
      </c>
      <c r="M4" s="3027">
        <v>262</v>
      </c>
      <c r="N4" s="3028">
        <v>0.92628601732366966</v>
      </c>
      <c r="O4" s="3031" t="s">
        <v>255</v>
      </c>
      <c r="P4" s="3032"/>
    </row>
    <row r="5" spans="1:19" ht="13.7" customHeight="1">
      <c r="A5" s="3033" t="s">
        <v>122</v>
      </c>
      <c r="B5" s="3034">
        <v>28246</v>
      </c>
      <c r="C5" s="3035">
        <v>-0.13788226975428586</v>
      </c>
      <c r="D5" s="3036">
        <v>109</v>
      </c>
      <c r="E5" s="3037">
        <v>0.38589534801387809</v>
      </c>
      <c r="F5" s="3038">
        <v>9.0000000000000142</v>
      </c>
      <c r="G5" s="3036">
        <v>649</v>
      </c>
      <c r="H5" s="3037">
        <v>2.2976704666147421</v>
      </c>
      <c r="I5" s="3038">
        <v>8.5284280936454877</v>
      </c>
      <c r="J5" s="3036">
        <v>27254</v>
      </c>
      <c r="K5" s="3037">
        <v>96.487998300644335</v>
      </c>
      <c r="L5" s="3039">
        <v>-0.25983531564502016</v>
      </c>
      <c r="M5" s="3036">
        <v>234</v>
      </c>
      <c r="N5" s="3037">
        <v>0.82843588472704099</v>
      </c>
      <c r="O5" s="3039">
        <v>-10.687022900763353</v>
      </c>
      <c r="P5" s="3032"/>
    </row>
    <row r="6" spans="1:19" ht="13.7" customHeight="1">
      <c r="A6" s="3040" t="s">
        <v>126</v>
      </c>
      <c r="B6" s="3034">
        <v>28376</v>
      </c>
      <c r="C6" s="3035">
        <v>0.46024215818167136</v>
      </c>
      <c r="D6" s="3036">
        <v>128</v>
      </c>
      <c r="E6" s="3037">
        <v>0.45108542430222726</v>
      </c>
      <c r="F6" s="3038">
        <v>17.431192660550465</v>
      </c>
      <c r="G6" s="3036">
        <v>668</v>
      </c>
      <c r="H6" s="3037">
        <v>2.3541020580772485</v>
      </c>
      <c r="I6" s="3038">
        <v>2.9275808936825882</v>
      </c>
      <c r="J6" s="3036">
        <v>27370</v>
      </c>
      <c r="K6" s="3037">
        <v>96.454750493374689</v>
      </c>
      <c r="L6" s="3039">
        <v>0.42562559624275309</v>
      </c>
      <c r="M6" s="3036">
        <v>210</v>
      </c>
      <c r="N6" s="3037">
        <v>0.74006202424584155</v>
      </c>
      <c r="O6" s="3039">
        <v>-10.256410256410248</v>
      </c>
      <c r="P6" s="3032"/>
    </row>
    <row r="7" spans="1:19" ht="13.7" customHeight="1">
      <c r="A7" s="3041" t="s">
        <v>127</v>
      </c>
      <c r="B7" s="3042">
        <v>28037</v>
      </c>
      <c r="C7" s="3043">
        <v>-0.2277499021387257</v>
      </c>
      <c r="D7" s="3044">
        <v>129</v>
      </c>
      <c r="E7" s="3045">
        <v>0.46010628811927101</v>
      </c>
      <c r="F7" s="3046">
        <v>22.857142857142861</v>
      </c>
      <c r="G7" s="3044">
        <v>683</v>
      </c>
      <c r="H7" s="3045">
        <v>2.4360666262438921</v>
      </c>
      <c r="I7" s="3046">
        <v>3.9573820395738295</v>
      </c>
      <c r="J7" s="3044">
        <v>27026</v>
      </c>
      <c r="K7" s="3045">
        <v>96.394050718693165</v>
      </c>
      <c r="L7" s="3047">
        <v>-0.33190736096770479</v>
      </c>
      <c r="M7" s="3044">
        <v>199</v>
      </c>
      <c r="N7" s="3045">
        <v>0.70977636694368162</v>
      </c>
      <c r="O7" s="3047">
        <v>-10.762331838565018</v>
      </c>
      <c r="P7" s="3032"/>
    </row>
    <row r="8" spans="1:19" ht="13.7" customHeight="1">
      <c r="A8" s="3041" t="s">
        <v>128</v>
      </c>
      <c r="B8" s="3048">
        <v>28041</v>
      </c>
      <c r="C8" s="3049">
        <v>-0.862648046667843</v>
      </c>
      <c r="D8" s="3050">
        <v>123</v>
      </c>
      <c r="E8" s="3045">
        <f>D8/B8*100</f>
        <v>0.43864341499946513</v>
      </c>
      <c r="F8" s="3046">
        <v>3.3613445378151425</v>
      </c>
      <c r="G8" s="3044">
        <v>708</v>
      </c>
      <c r="H8" s="3051">
        <v>2.5248742912164333</v>
      </c>
      <c r="I8" s="3046">
        <v>7.1104387291981936</v>
      </c>
      <c r="J8" s="3044">
        <v>27013</v>
      </c>
      <c r="K8" s="3051">
        <v>96.333939588459756</v>
      </c>
      <c r="L8" s="3047">
        <v>-1.0041411661230626</v>
      </c>
      <c r="M8" s="3044">
        <v>197</v>
      </c>
      <c r="N8" s="3045">
        <v>0.70254270532434648</v>
      </c>
      <c r="O8" s="3047">
        <v>-9.6330275229357767</v>
      </c>
      <c r="P8" s="3052"/>
    </row>
    <row r="9" spans="1:19" ht="13.7" customHeight="1">
      <c r="A9" s="3041" t="s">
        <v>129</v>
      </c>
      <c r="B9" s="3048">
        <v>28132</v>
      </c>
      <c r="C9" s="3049">
        <v>-0.96807125004400518</v>
      </c>
      <c r="D9" s="3050">
        <v>128</v>
      </c>
      <c r="E9" s="3045">
        <v>0.45499786719749802</v>
      </c>
      <c r="F9" s="3046">
        <v>0.7874015748031411</v>
      </c>
      <c r="G9" s="3044">
        <v>721</v>
      </c>
      <c r="H9" s="3051">
        <v>2.5629176738234039</v>
      </c>
      <c r="I9" s="3046">
        <v>8.2582582582582518</v>
      </c>
      <c r="J9" s="3044">
        <v>27089</v>
      </c>
      <c r="K9" s="3051">
        <v>96.292478316507896</v>
      </c>
      <c r="L9" s="3047">
        <v>-1.1278195488721821</v>
      </c>
      <c r="M9" s="3044">
        <v>194</v>
      </c>
      <c r="N9" s="3051">
        <v>0.68960614247120711</v>
      </c>
      <c r="O9" s="3047">
        <v>-10.18518518518519</v>
      </c>
      <c r="P9" s="3052"/>
    </row>
    <row r="10" spans="1:19" ht="13.7" customHeight="1">
      <c r="A10" s="3053" t="s">
        <v>130</v>
      </c>
      <c r="B10" s="3054">
        <v>28150</v>
      </c>
      <c r="C10" s="3055">
        <v>-0.79644770228361494</v>
      </c>
      <c r="D10" s="3056">
        <v>129</v>
      </c>
      <c r="E10" s="3037">
        <v>0.45825932504440492</v>
      </c>
      <c r="F10" s="3038">
        <v>0.78125</v>
      </c>
      <c r="G10" s="3036">
        <v>744</v>
      </c>
      <c r="H10" s="3057">
        <v>2.6429840142095915</v>
      </c>
      <c r="I10" s="3038">
        <v>11.377245508982028</v>
      </c>
      <c r="J10" s="3036">
        <v>27084</v>
      </c>
      <c r="K10" s="3057">
        <v>96.213143872113676</v>
      </c>
      <c r="L10" s="3039">
        <v>-1.0449397150164401</v>
      </c>
      <c r="M10" s="3036">
        <v>193</v>
      </c>
      <c r="N10" s="3037">
        <v>0.68561278863232689</v>
      </c>
      <c r="O10" s="3039">
        <v>-8.095238095238102</v>
      </c>
      <c r="P10" s="3052"/>
    </row>
    <row r="11" spans="1:19" ht="13.7" customHeight="1">
      <c r="A11" s="3041" t="s">
        <v>131</v>
      </c>
      <c r="B11" s="3048">
        <v>28064</v>
      </c>
      <c r="C11" s="3049">
        <f>SUM(B11/B7)*100-100</f>
        <v>9.6301316118001523E-2</v>
      </c>
      <c r="D11" s="3050">
        <v>130</v>
      </c>
      <c r="E11" s="3051">
        <f>SUM(D11/B11*100)</f>
        <v>0.46322690992018245</v>
      </c>
      <c r="F11" s="3058">
        <f>SUM(D11/D7)*100-100</f>
        <v>0.77519379844960667</v>
      </c>
      <c r="G11" s="3044">
        <v>762</v>
      </c>
      <c r="H11" s="3051">
        <f>SUM(G11/B11*100)</f>
        <v>2.7152223489167615</v>
      </c>
      <c r="I11" s="3058">
        <f>SUM(G11/G7)*100-100</f>
        <v>11.566617862371899</v>
      </c>
      <c r="J11" s="3044">
        <v>26981</v>
      </c>
      <c r="K11" s="3059">
        <f>SUM(J11/B11*100)</f>
        <v>96.140963511972629</v>
      </c>
      <c r="L11" s="3060">
        <f>SUM(J11/J7)*100-100</f>
        <v>-0.16650632724044101</v>
      </c>
      <c r="M11" s="3044">
        <v>191</v>
      </c>
      <c r="N11" s="3051">
        <f>SUM(M11/B11*100)</f>
        <v>0.68058722919042192</v>
      </c>
      <c r="O11" s="3060">
        <f>SUM(M11/M7)*100-100</f>
        <v>-4.0201005025125625</v>
      </c>
      <c r="P11" s="3052"/>
    </row>
    <row r="12" spans="1:19" ht="13.7" customHeight="1">
      <c r="A12" s="3041" t="s">
        <v>132</v>
      </c>
      <c r="B12" s="3048">
        <v>28292</v>
      </c>
      <c r="C12" s="3049">
        <f>SUM(B12/B8)*100-100</f>
        <v>0.89511786312898778</v>
      </c>
      <c r="D12" s="3044">
        <v>130</v>
      </c>
      <c r="E12" s="3045">
        <f>SUM(D12/B12*100)</f>
        <v>0.45949384985154812</v>
      </c>
      <c r="F12" s="3061">
        <f>SUM(D12/D8)*100-100</f>
        <v>5.6910569105691025</v>
      </c>
      <c r="G12" s="3044">
        <v>797</v>
      </c>
      <c r="H12" s="3045">
        <f>SUM(G12/B12*100)</f>
        <v>2.8170507563975682</v>
      </c>
      <c r="I12" s="3061">
        <f>SUM(G12/G8)*100-100</f>
        <v>12.570621468926561</v>
      </c>
      <c r="J12" s="3044">
        <v>27176</v>
      </c>
      <c r="K12" s="3045">
        <f>SUM(J12/B12*100)</f>
        <v>96.05542202742825</v>
      </c>
      <c r="L12" s="3062">
        <f>SUM(J12/J8)*100-100</f>
        <v>0.6034131714359745</v>
      </c>
      <c r="M12" s="3044">
        <v>189</v>
      </c>
      <c r="N12" s="3051">
        <f>SUM(M12/B12*100)</f>
        <v>0.66803336632263544</v>
      </c>
      <c r="O12" s="3047">
        <f>SUM(M12/M8)*100-100</f>
        <v>-4.0609137055837579</v>
      </c>
      <c r="P12" s="3052"/>
    </row>
    <row r="13" spans="1:19" ht="13.7" customHeight="1">
      <c r="A13" s="3041" t="s">
        <v>133</v>
      </c>
      <c r="B13" s="3048">
        <v>28235</v>
      </c>
      <c r="C13" s="3049">
        <f>SUM(B13/B9)*100-100</f>
        <v>0.36613109626048868</v>
      </c>
      <c r="D13" s="3044">
        <v>132</v>
      </c>
      <c r="E13" s="3045">
        <f>SUM(D13/B13*100)</f>
        <v>0.4675048698423942</v>
      </c>
      <c r="F13" s="3061">
        <f>SUM(D13/D9)*100-100</f>
        <v>3.125</v>
      </c>
      <c r="G13" s="3044">
        <v>804</v>
      </c>
      <c r="H13" s="3051">
        <f>SUM(G13/B13*100)</f>
        <v>2.84752966176731</v>
      </c>
      <c r="I13" s="3046">
        <f>SUM(G13/G9)*100-100</f>
        <v>11.511789181692095</v>
      </c>
      <c r="J13" s="3044">
        <v>27116</v>
      </c>
      <c r="K13" s="3051">
        <f t="shared" ref="K13:K46" si="0">SUM(J13/$B13*100)</f>
        <v>96.036833717017885</v>
      </c>
      <c r="L13" s="3047">
        <f>SUM(J13/J9)*100-100</f>
        <v>9.9671453357458972E-2</v>
      </c>
      <c r="M13" s="3044">
        <v>183</v>
      </c>
      <c r="N13" s="3051">
        <f>SUM(M13/B13*100)</f>
        <v>0.64813175137241008</v>
      </c>
      <c r="O13" s="3047">
        <f>SUM(M13/M9)*100-100</f>
        <v>-5.6701030927835063</v>
      </c>
      <c r="P13" s="3052"/>
    </row>
    <row r="14" spans="1:19" ht="13.7" customHeight="1">
      <c r="A14" s="3053" t="s">
        <v>419</v>
      </c>
      <c r="B14" s="3054">
        <v>28255</v>
      </c>
      <c r="C14" s="3055">
        <f>SUM(B14/B10)*100-100</f>
        <v>0.37300177619894725</v>
      </c>
      <c r="D14" s="3036">
        <v>134</v>
      </c>
      <c r="E14" s="3037">
        <f>SUM(D14/B14*100)</f>
        <v>0.47425234471774907</v>
      </c>
      <c r="F14" s="3063">
        <f>SUM(D14/D10)*100-100</f>
        <v>3.8759689922480618</v>
      </c>
      <c r="G14" s="3036">
        <v>826</v>
      </c>
      <c r="H14" s="3057">
        <f>SUM(G14/B14*100)</f>
        <v>2.9233763935586623</v>
      </c>
      <c r="I14" s="3038">
        <f>SUM(G14/G10)*100-100</f>
        <v>11.021505376344081</v>
      </c>
      <c r="J14" s="3036">
        <v>27114</v>
      </c>
      <c r="K14" s="3037">
        <f t="shared" si="0"/>
        <v>95.961776676694384</v>
      </c>
      <c r="L14" s="3039">
        <f>SUM(J14/J10)*100-100</f>
        <v>0.11076650420913836</v>
      </c>
      <c r="M14" s="3036">
        <v>181</v>
      </c>
      <c r="N14" s="3057">
        <f>SUM(M14/B14*100)</f>
        <v>0.64059458502919842</v>
      </c>
      <c r="O14" s="3039">
        <f>SUM(M14/M10)*100-100</f>
        <v>-6.2176165803108745</v>
      </c>
      <c r="P14" s="3052"/>
    </row>
    <row r="15" spans="1:19" ht="13.7" customHeight="1">
      <c r="A15" s="3064" t="s">
        <v>439</v>
      </c>
      <c r="B15" s="3048">
        <v>28155</v>
      </c>
      <c r="C15" s="3065">
        <f t="shared" ref="C15:C32" si="1">SUM(B15/B11)*100-100</f>
        <v>0.32425883694413926</v>
      </c>
      <c r="D15" s="3044">
        <v>169</v>
      </c>
      <c r="E15" s="3045">
        <f t="shared" ref="E15:E42" si="2">SUM(D15/B15*100)</f>
        <v>0.60024862369028587</v>
      </c>
      <c r="F15" s="3061">
        <f t="shared" ref="F15:F26" si="3">SUM(D15/D11)*100-100</f>
        <v>30</v>
      </c>
      <c r="G15" s="3044">
        <v>808</v>
      </c>
      <c r="H15" s="3051">
        <f t="shared" ref="H15:H41" si="4">SUM(G15/B15*100)</f>
        <v>2.8698277393003022</v>
      </c>
      <c r="I15" s="3046">
        <f t="shared" ref="I15:I26" si="5">SUM(G15/G11)*100-100</f>
        <v>6.0367454068241528</v>
      </c>
      <c r="J15" s="3044">
        <v>27001</v>
      </c>
      <c r="K15" s="3051">
        <f t="shared" si="0"/>
        <v>95.901260877286461</v>
      </c>
      <c r="L15" s="3047">
        <f t="shared" ref="L15:L26" si="6">SUM(J15/J11)*100-100</f>
        <v>7.4126236981570059E-2</v>
      </c>
      <c r="M15" s="3044">
        <v>177</v>
      </c>
      <c r="N15" s="3051">
        <f t="shared" ref="N15:N46" si="7">SUM(M15/B15*100)</f>
        <v>0.62866275972296215</v>
      </c>
      <c r="O15" s="3047">
        <f t="shared" ref="O15:O26" si="8">SUM(M15/M11)*100-100</f>
        <v>-7.329842931937165</v>
      </c>
      <c r="P15" s="3052"/>
    </row>
    <row r="16" spans="1:19" ht="13.7" customHeight="1">
      <c r="A16" s="3041" t="s">
        <v>593</v>
      </c>
      <c r="B16" s="3048">
        <v>28167</v>
      </c>
      <c r="C16" s="3049">
        <f t="shared" si="1"/>
        <v>-0.44182100947264757</v>
      </c>
      <c r="D16" s="3044">
        <v>171</v>
      </c>
      <c r="E16" s="3045">
        <f t="shared" si="2"/>
        <v>0.60709340717861326</v>
      </c>
      <c r="F16" s="3061">
        <f t="shared" si="3"/>
        <v>31.538461538461547</v>
      </c>
      <c r="G16" s="3044">
        <v>828</v>
      </c>
      <c r="H16" s="3051">
        <f t="shared" si="4"/>
        <v>2.9396101821280221</v>
      </c>
      <c r="I16" s="3046">
        <f t="shared" si="5"/>
        <v>3.8895859473023791</v>
      </c>
      <c r="J16" s="3044">
        <v>26994</v>
      </c>
      <c r="K16" s="3051">
        <f t="shared" si="0"/>
        <v>95.835552241985297</v>
      </c>
      <c r="L16" s="3047">
        <f t="shared" si="6"/>
        <v>-0.66970856638209852</v>
      </c>
      <c r="M16" s="3044">
        <v>174</v>
      </c>
      <c r="N16" s="3051">
        <f t="shared" si="7"/>
        <v>0.61774416870806259</v>
      </c>
      <c r="O16" s="3047">
        <f t="shared" si="8"/>
        <v>-7.9365079365079367</v>
      </c>
      <c r="P16" s="3052"/>
    </row>
    <row r="17" spans="1:18" ht="13.7" customHeight="1">
      <c r="A17" s="3041" t="s">
        <v>440</v>
      </c>
      <c r="B17" s="3048">
        <v>28144</v>
      </c>
      <c r="C17" s="3049">
        <f t="shared" si="1"/>
        <v>-0.32229502390649145</v>
      </c>
      <c r="D17" s="3044">
        <v>172</v>
      </c>
      <c r="E17" s="3051">
        <f t="shared" si="2"/>
        <v>0.61114269471290505</v>
      </c>
      <c r="F17" s="3046">
        <f t="shared" si="3"/>
        <v>30.303030303030312</v>
      </c>
      <c r="G17" s="3044">
        <v>830</v>
      </c>
      <c r="H17" s="3051">
        <f t="shared" si="4"/>
        <v>2.949118817509949</v>
      </c>
      <c r="I17" s="3046">
        <f t="shared" si="5"/>
        <v>3.2338308457711378</v>
      </c>
      <c r="J17" s="3044">
        <v>26968</v>
      </c>
      <c r="K17" s="3051">
        <f t="shared" si="0"/>
        <v>95.82148948266061</v>
      </c>
      <c r="L17" s="3047">
        <f t="shared" si="6"/>
        <v>-0.54580321581354951</v>
      </c>
      <c r="M17" s="3044">
        <v>174</v>
      </c>
      <c r="N17" s="3051">
        <f t="shared" si="7"/>
        <v>0.61824900511654357</v>
      </c>
      <c r="O17" s="3047">
        <f t="shared" si="8"/>
        <v>-4.9180327868852487</v>
      </c>
      <c r="P17" s="3052"/>
    </row>
    <row r="18" spans="1:18" ht="13.7" customHeight="1">
      <c r="A18" s="3053" t="s">
        <v>496</v>
      </c>
      <c r="B18" s="3048">
        <v>27870</v>
      </c>
      <c r="C18" s="3049">
        <f t="shared" si="1"/>
        <v>-1.362590691912942</v>
      </c>
      <c r="D18" s="3044">
        <v>179</v>
      </c>
      <c r="E18" s="3051">
        <f t="shared" si="2"/>
        <v>0.64226767133118046</v>
      </c>
      <c r="F18" s="3046">
        <f t="shared" si="3"/>
        <v>33.582089552238813</v>
      </c>
      <c r="G18" s="3044">
        <v>819</v>
      </c>
      <c r="H18" s="3051">
        <f t="shared" si="4"/>
        <v>2.9386437029063508</v>
      </c>
      <c r="I18" s="3046">
        <f t="shared" si="5"/>
        <v>-0.84745762711864359</v>
      </c>
      <c r="J18" s="3044">
        <v>26699</v>
      </c>
      <c r="K18" s="3045">
        <f t="shared" si="0"/>
        <v>95.798349479727307</v>
      </c>
      <c r="L18" s="3062">
        <f t="shared" si="6"/>
        <v>-1.5305746109021072</v>
      </c>
      <c r="M18" s="3044">
        <v>173</v>
      </c>
      <c r="N18" s="3045">
        <f t="shared" si="7"/>
        <v>0.62073914603516323</v>
      </c>
      <c r="O18" s="3062">
        <f t="shared" si="8"/>
        <v>-4.4198895027624303</v>
      </c>
      <c r="P18" s="3052"/>
    </row>
    <row r="19" spans="1:18" ht="13.7" customHeight="1">
      <c r="A19" s="3041" t="s">
        <v>544</v>
      </c>
      <c r="B19" s="3066">
        <v>27351</v>
      </c>
      <c r="C19" s="3065">
        <f t="shared" si="1"/>
        <v>-2.8556206712839582</v>
      </c>
      <c r="D19" s="3067">
        <v>180</v>
      </c>
      <c r="E19" s="3059">
        <f t="shared" si="2"/>
        <v>0.65811122079631457</v>
      </c>
      <c r="F19" s="3068">
        <f t="shared" si="3"/>
        <v>6.5088757396449779</v>
      </c>
      <c r="G19" s="3067">
        <v>813</v>
      </c>
      <c r="H19" s="3059">
        <f t="shared" si="4"/>
        <v>2.9724690139300209</v>
      </c>
      <c r="I19" s="3058">
        <f t="shared" si="5"/>
        <v>0.61881188118810826</v>
      </c>
      <c r="J19" s="3067">
        <v>26205</v>
      </c>
      <c r="K19" s="3059">
        <f t="shared" si="0"/>
        <v>95.810025227596796</v>
      </c>
      <c r="L19" s="3060">
        <f t="shared" si="6"/>
        <v>-2.9480389615199414</v>
      </c>
      <c r="M19" s="3067">
        <v>153</v>
      </c>
      <c r="N19" s="3059">
        <f t="shared" si="7"/>
        <v>0.55939453767686742</v>
      </c>
      <c r="O19" s="3060">
        <f t="shared" si="8"/>
        <v>-13.559322033898297</v>
      </c>
      <c r="P19" s="3052"/>
    </row>
    <row r="20" spans="1:18" ht="13.7" customHeight="1">
      <c r="A20" s="3041" t="s">
        <v>501</v>
      </c>
      <c r="B20" s="3048">
        <v>27400</v>
      </c>
      <c r="C20" s="3049">
        <f t="shared" si="1"/>
        <v>-2.7230446976958831</v>
      </c>
      <c r="D20" s="3050">
        <v>180</v>
      </c>
      <c r="E20" s="3045">
        <f t="shared" si="2"/>
        <v>0.65693430656934304</v>
      </c>
      <c r="F20" s="3061">
        <f t="shared" si="3"/>
        <v>5.2631578947368354</v>
      </c>
      <c r="G20" s="3050">
        <v>824</v>
      </c>
      <c r="H20" s="3045">
        <f t="shared" si="4"/>
        <v>3.007299270072993</v>
      </c>
      <c r="I20" s="3046">
        <f t="shared" si="5"/>
        <v>-0.48309178743961922</v>
      </c>
      <c r="J20" s="3050">
        <v>26248</v>
      </c>
      <c r="K20" s="3045">
        <f t="shared" si="0"/>
        <v>95.795620437956202</v>
      </c>
      <c r="L20" s="3047">
        <f t="shared" si="6"/>
        <v>-2.7635770912054483</v>
      </c>
      <c r="M20" s="3050">
        <v>148</v>
      </c>
      <c r="N20" s="3045">
        <f t="shared" si="7"/>
        <v>0.54014598540145986</v>
      </c>
      <c r="O20" s="3047">
        <f t="shared" si="8"/>
        <v>-14.942528735632195</v>
      </c>
      <c r="P20" s="3052"/>
    </row>
    <row r="21" spans="1:18" ht="13.7" customHeight="1">
      <c r="A21" s="3041" t="s">
        <v>516</v>
      </c>
      <c r="B21" s="3048">
        <v>27387</v>
      </c>
      <c r="C21" s="3049">
        <f t="shared" si="1"/>
        <v>-2.6897384877771486</v>
      </c>
      <c r="D21" s="3050">
        <v>180</v>
      </c>
      <c r="E21" s="3045">
        <f t="shared" si="2"/>
        <v>0.65724613867893522</v>
      </c>
      <c r="F21" s="3061">
        <f t="shared" si="3"/>
        <v>4.6511627906976827</v>
      </c>
      <c r="G21" s="3050">
        <v>839</v>
      </c>
      <c r="H21" s="3045">
        <f t="shared" si="4"/>
        <v>3.0634972797312594</v>
      </c>
      <c r="I21" s="3046">
        <f t="shared" si="5"/>
        <v>1.0843373493975861</v>
      </c>
      <c r="J21" s="3050">
        <v>26221</v>
      </c>
      <c r="K21" s="3045">
        <f t="shared" si="0"/>
        <v>95.742505568335346</v>
      </c>
      <c r="L21" s="3047">
        <f t="shared" si="6"/>
        <v>-2.7699495698605716</v>
      </c>
      <c r="M21" s="3050">
        <v>147</v>
      </c>
      <c r="N21" s="3045">
        <f t="shared" si="7"/>
        <v>0.53675101325446384</v>
      </c>
      <c r="O21" s="3047">
        <f t="shared" si="8"/>
        <v>-15.517241379310349</v>
      </c>
      <c r="P21" s="3052"/>
    </row>
    <row r="22" spans="1:18" ht="13.7" customHeight="1">
      <c r="A22" s="3053" t="s">
        <v>444</v>
      </c>
      <c r="B22" s="3054">
        <v>27308</v>
      </c>
      <c r="C22" s="3055">
        <f t="shared" si="1"/>
        <v>-2.0165052027269468</v>
      </c>
      <c r="D22" s="3056">
        <v>178</v>
      </c>
      <c r="E22" s="3037">
        <f t="shared" si="2"/>
        <v>0.65182364142375859</v>
      </c>
      <c r="F22" s="3063">
        <f t="shared" si="3"/>
        <v>-0.55865921787710704</v>
      </c>
      <c r="G22" s="3056">
        <v>843</v>
      </c>
      <c r="H22" s="3037">
        <f t="shared" si="4"/>
        <v>3.0870074703383623</v>
      </c>
      <c r="I22" s="3038">
        <f t="shared" si="5"/>
        <v>2.93040293040292</v>
      </c>
      <c r="J22" s="3056">
        <v>26141</v>
      </c>
      <c r="K22" s="3037">
        <f t="shared" si="0"/>
        <v>95.726527025047602</v>
      </c>
      <c r="L22" s="3039">
        <f t="shared" si="6"/>
        <v>-2.0899659163264488</v>
      </c>
      <c r="M22" s="3056">
        <v>146</v>
      </c>
      <c r="N22" s="3037">
        <f t="shared" si="7"/>
        <v>0.53464186319027385</v>
      </c>
      <c r="O22" s="3039">
        <f t="shared" si="8"/>
        <v>-15.606936416184965</v>
      </c>
      <c r="P22" s="3052"/>
    </row>
    <row r="23" spans="1:18" ht="13.7" customHeight="1">
      <c r="A23" s="3064" t="s">
        <v>430</v>
      </c>
      <c r="B23" s="3066">
        <v>27030</v>
      </c>
      <c r="C23" s="3065">
        <f t="shared" si="1"/>
        <v>-1.1736316770867603</v>
      </c>
      <c r="D23" s="3069">
        <v>174</v>
      </c>
      <c r="E23" s="3059">
        <f t="shared" si="2"/>
        <v>0.64372918978912319</v>
      </c>
      <c r="F23" s="3068">
        <f t="shared" si="3"/>
        <v>-3.3333333333333286</v>
      </c>
      <c r="G23" s="3069">
        <v>840</v>
      </c>
      <c r="H23" s="3070">
        <f t="shared" si="4"/>
        <v>3.1076581576026641</v>
      </c>
      <c r="I23" s="3058">
        <f t="shared" si="5"/>
        <v>3.3210332103321036</v>
      </c>
      <c r="J23" s="3069">
        <v>25870</v>
      </c>
      <c r="K23" s="3059">
        <f t="shared" si="0"/>
        <v>95.70847206807251</v>
      </c>
      <c r="L23" s="3071">
        <f t="shared" si="6"/>
        <v>-1.2783819881701959</v>
      </c>
      <c r="M23" s="3069">
        <v>146</v>
      </c>
      <c r="N23" s="3059">
        <f t="shared" si="7"/>
        <v>0.54014058453570102</v>
      </c>
      <c r="O23" s="3071">
        <f t="shared" si="8"/>
        <v>-4.5751633986928084</v>
      </c>
      <c r="P23" s="3072"/>
      <c r="Q23" s="3015"/>
      <c r="R23" s="3015"/>
    </row>
    <row r="24" spans="1:18" s="2375" customFormat="1" ht="13.7" customHeight="1">
      <c r="A24" s="3041" t="s">
        <v>213</v>
      </c>
      <c r="B24" s="3048">
        <v>27046</v>
      </c>
      <c r="C24" s="3049">
        <f t="shared" si="1"/>
        <v>-1.2919708029197068</v>
      </c>
      <c r="D24" s="3044">
        <v>183</v>
      </c>
      <c r="E24" s="3045">
        <f t="shared" si="2"/>
        <v>0.6766250092435111</v>
      </c>
      <c r="F24" s="3061">
        <f t="shared" si="3"/>
        <v>1.6666666666666572</v>
      </c>
      <c r="G24" s="3044">
        <v>862</v>
      </c>
      <c r="H24" s="3051">
        <f t="shared" si="4"/>
        <v>3.1871626118464835</v>
      </c>
      <c r="I24" s="3046">
        <f t="shared" si="5"/>
        <v>4.6116504854368969</v>
      </c>
      <c r="J24" s="3044">
        <v>25853</v>
      </c>
      <c r="K24" s="3045">
        <f t="shared" si="0"/>
        <v>95.588996524439835</v>
      </c>
      <c r="L24" s="3062">
        <f t="shared" si="6"/>
        <v>-1.5048765620237674</v>
      </c>
      <c r="M24" s="3044">
        <v>148</v>
      </c>
      <c r="N24" s="3045">
        <f t="shared" si="7"/>
        <v>0.54721585447016197</v>
      </c>
      <c r="O24" s="3062">
        <f t="shared" si="8"/>
        <v>0</v>
      </c>
      <c r="P24" s="3072"/>
      <c r="Q24" s="3015"/>
      <c r="R24" s="3015"/>
    </row>
    <row r="25" spans="1:18" s="2375" customFormat="1" ht="13.7" customHeight="1">
      <c r="A25" s="3041" t="s">
        <v>335</v>
      </c>
      <c r="B25" s="3048">
        <v>27106</v>
      </c>
      <c r="C25" s="3049">
        <f t="shared" si="1"/>
        <v>-1.0260342498265516</v>
      </c>
      <c r="D25" s="3044">
        <v>184</v>
      </c>
      <c r="E25" s="3045">
        <f t="shared" si="2"/>
        <v>0.67881649819228218</v>
      </c>
      <c r="F25" s="3061">
        <f t="shared" si="3"/>
        <v>2.2222222222222143</v>
      </c>
      <c r="G25" s="3044">
        <v>882</v>
      </c>
      <c r="H25" s="3051">
        <f t="shared" si="4"/>
        <v>3.2538921272043089</v>
      </c>
      <c r="I25" s="3046">
        <f t="shared" si="5"/>
        <v>5.1251489868891582</v>
      </c>
      <c r="J25" s="3044">
        <v>25894</v>
      </c>
      <c r="K25" s="3045">
        <f t="shared" si="0"/>
        <v>95.528665240168237</v>
      </c>
      <c r="L25" s="3062">
        <f t="shared" si="6"/>
        <v>-1.2470920254757658</v>
      </c>
      <c r="M25" s="3044">
        <v>146</v>
      </c>
      <c r="N25" s="3045">
        <f t="shared" si="7"/>
        <v>0.53862613443518037</v>
      </c>
      <c r="O25" s="3062">
        <f t="shared" si="8"/>
        <v>-0.68027210884353906</v>
      </c>
      <c r="P25" s="3072"/>
      <c r="Q25" s="3015"/>
      <c r="R25" s="3015"/>
    </row>
    <row r="26" spans="1:18" s="2375" customFormat="1" ht="13.7" customHeight="1">
      <c r="A26" s="3053" t="s">
        <v>569</v>
      </c>
      <c r="B26" s="3054">
        <v>26990</v>
      </c>
      <c r="C26" s="3055">
        <f t="shared" si="1"/>
        <v>-1.164493921195259</v>
      </c>
      <c r="D26" s="3036">
        <v>182</v>
      </c>
      <c r="E26" s="3037">
        <f t="shared" si="2"/>
        <v>0.67432382363838461</v>
      </c>
      <c r="F26" s="3063">
        <f t="shared" si="3"/>
        <v>2.2471910112359552</v>
      </c>
      <c r="G26" s="3036">
        <v>889</v>
      </c>
      <c r="H26" s="3057">
        <f t="shared" si="4"/>
        <v>3.293812523156725</v>
      </c>
      <c r="I26" s="3038">
        <f t="shared" si="5"/>
        <v>5.4567022538552834</v>
      </c>
      <c r="J26" s="3036">
        <v>25779</v>
      </c>
      <c r="K26" s="3037">
        <f t="shared" si="0"/>
        <v>95.513153019636903</v>
      </c>
      <c r="L26" s="3073">
        <f t="shared" si="6"/>
        <v>-1.3847978271680432</v>
      </c>
      <c r="M26" s="3036">
        <v>140</v>
      </c>
      <c r="N26" s="3037">
        <f t="shared" si="7"/>
        <v>0.51871063356798819</v>
      </c>
      <c r="O26" s="3073">
        <f t="shared" si="8"/>
        <v>-4.1095890410959015</v>
      </c>
      <c r="P26" s="3072"/>
      <c r="Q26" s="3015"/>
      <c r="R26" s="3015"/>
    </row>
    <row r="27" spans="1:18" s="2375" customFormat="1" ht="13.7" customHeight="1">
      <c r="A27" s="3064" t="s">
        <v>623</v>
      </c>
      <c r="B27" s="3066">
        <v>26761</v>
      </c>
      <c r="C27" s="3049">
        <f t="shared" si="1"/>
        <v>-0.99519052904180683</v>
      </c>
      <c r="D27" s="3044">
        <v>185</v>
      </c>
      <c r="E27" s="3070">
        <f t="shared" si="2"/>
        <v>0.69130451029483209</v>
      </c>
      <c r="F27" s="3058">
        <f t="shared" ref="F27:F33" si="9">SUM(D27/D23)*100-100</f>
        <v>6.3218390804597817</v>
      </c>
      <c r="G27" s="3044">
        <v>893</v>
      </c>
      <c r="H27" s="3070">
        <f t="shared" si="4"/>
        <v>3.3369455550988381</v>
      </c>
      <c r="I27" s="3058">
        <f t="shared" ref="I27:I33" si="10">SUM(G27/G23)*100-100</f>
        <v>6.3095238095238102</v>
      </c>
      <c r="J27" s="3044">
        <v>25549</v>
      </c>
      <c r="K27" s="3070">
        <f t="shared" si="0"/>
        <v>95.471021262284665</v>
      </c>
      <c r="L27" s="3060">
        <f t="shared" ref="L27:L33" si="11">SUM(J27/J23)*100-100</f>
        <v>-1.2408194820255147</v>
      </c>
      <c r="M27" s="3044">
        <v>134</v>
      </c>
      <c r="N27" s="3070">
        <f t="shared" si="7"/>
        <v>0.50072867232166207</v>
      </c>
      <c r="O27" s="3060">
        <f t="shared" ref="O27:O33" si="12">SUM(M27/M23)*100-100</f>
        <v>-8.2191780821917746</v>
      </c>
      <c r="P27" s="3072"/>
      <c r="Q27" s="3015"/>
      <c r="R27" s="3015"/>
    </row>
    <row r="28" spans="1:18" s="2375" customFormat="1" ht="13.7" customHeight="1">
      <c r="A28" s="3041" t="s">
        <v>663</v>
      </c>
      <c r="B28" s="3048">
        <v>26815</v>
      </c>
      <c r="C28" s="3049">
        <f t="shared" si="1"/>
        <v>-0.85410042150409993</v>
      </c>
      <c r="D28" s="3044">
        <v>184</v>
      </c>
      <c r="E28" s="3051">
        <f t="shared" si="2"/>
        <v>0.68618310647025915</v>
      </c>
      <c r="F28" s="3046">
        <f t="shared" si="9"/>
        <v>0.54644808743169904</v>
      </c>
      <c r="G28" s="3044">
        <v>914</v>
      </c>
      <c r="H28" s="3051">
        <f t="shared" si="4"/>
        <v>3.4085399962707439</v>
      </c>
      <c r="I28" s="3046">
        <f t="shared" si="10"/>
        <v>6.0324825986078849</v>
      </c>
      <c r="J28" s="3044">
        <v>25584</v>
      </c>
      <c r="K28" s="3051">
        <f t="shared" si="0"/>
        <v>95.409285847473427</v>
      </c>
      <c r="L28" s="3047">
        <f t="shared" si="11"/>
        <v>-1.0404982013692745</v>
      </c>
      <c r="M28" s="3044">
        <v>133</v>
      </c>
      <c r="N28" s="3051">
        <f t="shared" si="7"/>
        <v>0.49599104978556785</v>
      </c>
      <c r="O28" s="3047">
        <f t="shared" si="12"/>
        <v>-10.13513513513513</v>
      </c>
      <c r="P28" s="3072"/>
      <c r="Q28" s="3015"/>
      <c r="R28" s="3015"/>
    </row>
    <row r="29" spans="1:18" s="2375" customFormat="1" ht="13.7" customHeight="1">
      <c r="A29" s="3041" t="s">
        <v>676</v>
      </c>
      <c r="B29" s="3048">
        <v>26829</v>
      </c>
      <c r="C29" s="3049">
        <f t="shared" si="1"/>
        <v>-1.0219139673872917</v>
      </c>
      <c r="D29" s="3044">
        <v>181</v>
      </c>
      <c r="E29" s="3051">
        <f t="shared" si="2"/>
        <v>0.67464311006746425</v>
      </c>
      <c r="F29" s="3046">
        <f t="shared" si="9"/>
        <v>-1.6304347826086882</v>
      </c>
      <c r="G29" s="3044">
        <v>918</v>
      </c>
      <c r="H29" s="3051">
        <f t="shared" si="4"/>
        <v>3.421670580342167</v>
      </c>
      <c r="I29" s="3046">
        <f t="shared" si="10"/>
        <v>4.0816326530612344</v>
      </c>
      <c r="J29" s="3044">
        <v>25597</v>
      </c>
      <c r="K29" s="3051">
        <f t="shared" si="0"/>
        <v>95.407954079540787</v>
      </c>
      <c r="L29" s="3047">
        <f t="shared" si="11"/>
        <v>-1.1469838572642317</v>
      </c>
      <c r="M29" s="3044">
        <v>133</v>
      </c>
      <c r="N29" s="3051">
        <f t="shared" si="7"/>
        <v>0.49573223004957323</v>
      </c>
      <c r="O29" s="3047">
        <f t="shared" si="12"/>
        <v>-8.9041095890410986</v>
      </c>
      <c r="P29" s="3072"/>
      <c r="Q29" s="3015"/>
      <c r="R29" s="3015"/>
    </row>
    <row r="30" spans="1:18" s="2375" customFormat="1" ht="13.7" customHeight="1">
      <c r="A30" s="3053" t="s">
        <v>677</v>
      </c>
      <c r="B30" s="3054">
        <v>26698</v>
      </c>
      <c r="C30" s="3055">
        <f t="shared" si="1"/>
        <v>-1.0818821785846637</v>
      </c>
      <c r="D30" s="3036">
        <v>178</v>
      </c>
      <c r="E30" s="3057">
        <f t="shared" si="2"/>
        <v>0.66671660798561694</v>
      </c>
      <c r="F30" s="3038">
        <f t="shared" si="9"/>
        <v>-2.1978021978022042</v>
      </c>
      <c r="G30" s="3036">
        <v>935</v>
      </c>
      <c r="H30" s="3057">
        <f t="shared" si="4"/>
        <v>3.5021349913851223</v>
      </c>
      <c r="I30" s="3038">
        <f t="shared" si="10"/>
        <v>5.1743532058492718</v>
      </c>
      <c r="J30" s="3036">
        <v>25452</v>
      </c>
      <c r="K30" s="3057">
        <f t="shared" si="0"/>
        <v>95.332983744100687</v>
      </c>
      <c r="L30" s="3039">
        <f t="shared" si="11"/>
        <v>-1.2684743395787308</v>
      </c>
      <c r="M30" s="3036">
        <v>133</v>
      </c>
      <c r="N30" s="3057">
        <f t="shared" si="7"/>
        <v>0.49816465652857889</v>
      </c>
      <c r="O30" s="3039">
        <f t="shared" si="12"/>
        <v>-5</v>
      </c>
      <c r="P30" s="3072"/>
      <c r="Q30" s="3015"/>
      <c r="R30" s="3015"/>
    </row>
    <row r="31" spans="1:18" s="2375" customFormat="1" ht="13.7" customHeight="1">
      <c r="A31" s="3064" t="s">
        <v>728</v>
      </c>
      <c r="B31" s="3066">
        <v>26496</v>
      </c>
      <c r="C31" s="3049">
        <f t="shared" si="1"/>
        <v>-0.99024700123312925</v>
      </c>
      <c r="D31" s="3067">
        <v>177</v>
      </c>
      <c r="E31" s="3051">
        <f t="shared" si="2"/>
        <v>0.66802536231884058</v>
      </c>
      <c r="F31" s="3046">
        <f t="shared" si="9"/>
        <v>-4.3243243243243228</v>
      </c>
      <c r="G31" s="3069">
        <v>937</v>
      </c>
      <c r="H31" s="3051">
        <f t="shared" si="4"/>
        <v>3.5363828502415457</v>
      </c>
      <c r="I31" s="3046">
        <f t="shared" si="10"/>
        <v>4.9272116461366124</v>
      </c>
      <c r="J31" s="3069">
        <v>25251</v>
      </c>
      <c r="K31" s="3051">
        <f t="shared" si="0"/>
        <v>95.30117753623189</v>
      </c>
      <c r="L31" s="3047">
        <f t="shared" si="11"/>
        <v>-1.1663861599279812</v>
      </c>
      <c r="M31" s="3069">
        <v>131</v>
      </c>
      <c r="N31" s="3051">
        <f t="shared" si="7"/>
        <v>0.49441425120772947</v>
      </c>
      <c r="O31" s="3047">
        <f t="shared" si="12"/>
        <v>-2.2388059701492438</v>
      </c>
      <c r="P31" s="3072"/>
      <c r="Q31" s="3015"/>
      <c r="R31" s="3015"/>
    </row>
    <row r="32" spans="1:18" s="2375" customFormat="1" ht="13.7" customHeight="1">
      <c r="A32" s="3041" t="s">
        <v>745</v>
      </c>
      <c r="B32" s="3048">
        <v>26620</v>
      </c>
      <c r="C32" s="3049">
        <f t="shared" si="1"/>
        <v>-0.72720492261794334</v>
      </c>
      <c r="D32" s="3044">
        <v>185</v>
      </c>
      <c r="E32" s="3045">
        <f t="shared" si="2"/>
        <v>0.6949661908339595</v>
      </c>
      <c r="F32" s="3046">
        <f t="shared" si="9"/>
        <v>0.54347826086956275</v>
      </c>
      <c r="G32" s="3050">
        <v>954</v>
      </c>
      <c r="H32" s="3045">
        <f t="shared" si="4"/>
        <v>3.5837716003005262</v>
      </c>
      <c r="I32" s="3046">
        <f t="shared" si="10"/>
        <v>4.3763676148796549</v>
      </c>
      <c r="J32" s="3050">
        <v>25350</v>
      </c>
      <c r="K32" s="3051">
        <f t="shared" si="0"/>
        <v>95.229151014274976</v>
      </c>
      <c r="L32" s="3047">
        <f t="shared" si="11"/>
        <v>-0.91463414634147</v>
      </c>
      <c r="M32" s="3050">
        <v>131</v>
      </c>
      <c r="N32" s="3051">
        <f t="shared" si="7"/>
        <v>0.49211119459053349</v>
      </c>
      <c r="O32" s="3047">
        <f t="shared" si="12"/>
        <v>-1.5037593984962427</v>
      </c>
      <c r="P32" s="3072"/>
      <c r="Q32" s="3015"/>
      <c r="R32" s="3015"/>
    </row>
    <row r="33" spans="1:18" s="2375" customFormat="1" ht="13.7" customHeight="1">
      <c r="A33" s="3041" t="s">
        <v>746</v>
      </c>
      <c r="B33" s="3048">
        <v>26630</v>
      </c>
      <c r="C33" s="3049">
        <f t="shared" ref="C33:C44" si="13">SUM(B33/B29)*100-100</f>
        <v>-0.7417346900741677</v>
      </c>
      <c r="D33" s="3044">
        <v>185</v>
      </c>
      <c r="E33" s="3045">
        <f t="shared" si="2"/>
        <v>0.6947052196770559</v>
      </c>
      <c r="F33" s="3046">
        <f t="shared" si="9"/>
        <v>2.2099447513812152</v>
      </c>
      <c r="G33" s="3044">
        <v>969</v>
      </c>
      <c r="H33" s="3051">
        <f t="shared" si="4"/>
        <v>3.638753285767931</v>
      </c>
      <c r="I33" s="3046">
        <f t="shared" si="10"/>
        <v>5.5555555555555571</v>
      </c>
      <c r="J33" s="3044">
        <v>25366</v>
      </c>
      <c r="K33" s="3051">
        <f t="shared" si="0"/>
        <v>95.253473526098389</v>
      </c>
      <c r="L33" s="3047">
        <f t="shared" si="11"/>
        <v>-0.90244950580145655</v>
      </c>
      <c r="M33" s="3044">
        <v>110</v>
      </c>
      <c r="N33" s="3051">
        <f t="shared" si="7"/>
        <v>0.41306796845662785</v>
      </c>
      <c r="O33" s="3047">
        <f t="shared" si="12"/>
        <v>-17.293233082706777</v>
      </c>
      <c r="P33" s="3072"/>
      <c r="Q33" s="3015"/>
      <c r="R33" s="3015"/>
    </row>
    <row r="34" spans="1:18" s="2375" customFormat="1" ht="13.7" customHeight="1">
      <c r="A34" s="3053" t="s">
        <v>747</v>
      </c>
      <c r="B34" s="3054">
        <v>26263</v>
      </c>
      <c r="C34" s="3055">
        <f t="shared" si="13"/>
        <v>-1.6293355307513622</v>
      </c>
      <c r="D34" s="3036">
        <v>190</v>
      </c>
      <c r="E34" s="3037">
        <f t="shared" si="2"/>
        <v>0.7234512431938469</v>
      </c>
      <c r="F34" s="3038">
        <f t="shared" ref="F34:F45" si="14">SUM(D34/D30)*100-100</f>
        <v>6.7415730337078656</v>
      </c>
      <c r="G34" s="3036">
        <v>973</v>
      </c>
      <c r="H34" s="3057">
        <f t="shared" si="4"/>
        <v>3.7048318927769106</v>
      </c>
      <c r="I34" s="3038">
        <f t="shared" ref="I34:I45" si="15">SUM(G34/G30)*100-100</f>
        <v>4.0641711229946367</v>
      </c>
      <c r="J34" s="3036">
        <v>24998</v>
      </c>
      <c r="K34" s="3057">
        <f t="shared" si="0"/>
        <v>95.183337775577812</v>
      </c>
      <c r="L34" s="3039">
        <f t="shared" ref="L34:L45" si="16">SUM(J34/J30)*100-100</f>
        <v>-1.7837498035517854</v>
      </c>
      <c r="M34" s="3036">
        <v>102</v>
      </c>
      <c r="N34" s="3057">
        <f t="shared" si="7"/>
        <v>0.3883790884514336</v>
      </c>
      <c r="O34" s="3039">
        <f t="shared" ref="O34:O41" si="17">SUM(M34/M30)*100-100</f>
        <v>-23.308270676691734</v>
      </c>
      <c r="P34" s="3072"/>
      <c r="Q34" s="3015"/>
      <c r="R34" s="3015"/>
    </row>
    <row r="35" spans="1:18" s="2375" customFormat="1" ht="13.7" customHeight="1">
      <c r="A35" s="3064" t="s">
        <v>769</v>
      </c>
      <c r="B35" s="3066">
        <v>25964</v>
      </c>
      <c r="C35" s="3049">
        <f t="shared" si="13"/>
        <v>-2.0078502415458956</v>
      </c>
      <c r="D35" s="3067">
        <v>191</v>
      </c>
      <c r="E35" s="3051">
        <f t="shared" si="2"/>
        <v>0.73563395470651671</v>
      </c>
      <c r="F35" s="3046">
        <f t="shared" si="14"/>
        <v>7.9096045197740068</v>
      </c>
      <c r="G35" s="3069">
        <v>967</v>
      </c>
      <c r="H35" s="3051">
        <f t="shared" si="4"/>
        <v>3.7243876136188572</v>
      </c>
      <c r="I35" s="3046">
        <f t="shared" si="15"/>
        <v>3.2017075773745916</v>
      </c>
      <c r="J35" s="3069">
        <v>24708</v>
      </c>
      <c r="K35" s="3051">
        <f t="shared" si="0"/>
        <v>95.162532737636724</v>
      </c>
      <c r="L35" s="3047">
        <f t="shared" si="16"/>
        <v>-2.150409884757039</v>
      </c>
      <c r="M35" s="3069">
        <v>98</v>
      </c>
      <c r="N35" s="3051">
        <f t="shared" si="7"/>
        <v>0.37744569403789863</v>
      </c>
      <c r="O35" s="3047">
        <f t="shared" si="17"/>
        <v>-25.190839694656489</v>
      </c>
      <c r="P35" s="3072"/>
      <c r="Q35" s="3015"/>
      <c r="R35" s="3015"/>
    </row>
    <row r="36" spans="1:18" s="2375" customFormat="1" ht="13.7" customHeight="1">
      <c r="A36" s="3041" t="s">
        <v>770</v>
      </c>
      <c r="B36" s="3048">
        <v>25995</v>
      </c>
      <c r="C36" s="3049">
        <f t="shared" si="13"/>
        <v>-2.3478587528174302</v>
      </c>
      <c r="D36" s="3044">
        <v>192</v>
      </c>
      <c r="E36" s="3045">
        <f t="shared" si="2"/>
        <v>0.73860357761107898</v>
      </c>
      <c r="F36" s="3046">
        <f t="shared" si="14"/>
        <v>3.7837837837837895</v>
      </c>
      <c r="G36" s="3050">
        <v>974</v>
      </c>
      <c r="H36" s="3045">
        <f t="shared" si="4"/>
        <v>3.7468743989228699</v>
      </c>
      <c r="I36" s="3046">
        <f t="shared" si="15"/>
        <v>2.0964360587002062</v>
      </c>
      <c r="J36" s="3050">
        <v>24733</v>
      </c>
      <c r="K36" s="3051">
        <f t="shared" si="0"/>
        <v>95.145220234660513</v>
      </c>
      <c r="L36" s="3047">
        <f t="shared" si="16"/>
        <v>-2.4339250493096642</v>
      </c>
      <c r="M36" s="3050">
        <v>96</v>
      </c>
      <c r="N36" s="3051">
        <f t="shared" si="7"/>
        <v>0.36930178880553949</v>
      </c>
      <c r="O36" s="3047">
        <f t="shared" si="17"/>
        <v>-26.717557251908403</v>
      </c>
      <c r="P36" s="3072"/>
      <c r="Q36" s="3015"/>
      <c r="R36" s="3015"/>
    </row>
    <row r="37" spans="1:18" ht="13.5" customHeight="1">
      <c r="A37" s="3041" t="s">
        <v>771</v>
      </c>
      <c r="B37" s="3048">
        <v>26023</v>
      </c>
      <c r="C37" s="3049">
        <f t="shared" si="13"/>
        <v>-2.2793841532106569</v>
      </c>
      <c r="D37" s="3044">
        <v>191</v>
      </c>
      <c r="E37" s="3045">
        <f t="shared" si="2"/>
        <v>0.73396610690542974</v>
      </c>
      <c r="F37" s="3046">
        <f t="shared" si="14"/>
        <v>3.2432432432432279</v>
      </c>
      <c r="G37" s="3044">
        <v>969</v>
      </c>
      <c r="H37" s="3051">
        <f t="shared" si="4"/>
        <v>3.7236290973369708</v>
      </c>
      <c r="I37" s="3046">
        <f t="shared" si="15"/>
        <v>0</v>
      </c>
      <c r="J37" s="3044">
        <v>24769</v>
      </c>
      <c r="K37" s="3051">
        <f t="shared" si="0"/>
        <v>95.181185874034512</v>
      </c>
      <c r="L37" s="3047">
        <f t="shared" si="16"/>
        <v>-2.3535441141685709</v>
      </c>
      <c r="M37" s="3044">
        <v>94</v>
      </c>
      <c r="N37" s="3051">
        <f t="shared" si="7"/>
        <v>0.36121892172309111</v>
      </c>
      <c r="O37" s="3047">
        <f t="shared" si="17"/>
        <v>-14.545454545454547</v>
      </c>
      <c r="P37" s="3072"/>
      <c r="Q37" s="3015"/>
      <c r="R37" s="3015"/>
    </row>
    <row r="38" spans="1:18" ht="13.15" customHeight="1">
      <c r="A38" s="3053" t="s">
        <v>772</v>
      </c>
      <c r="B38" s="3054">
        <v>25664</v>
      </c>
      <c r="C38" s="3055">
        <f t="shared" si="13"/>
        <v>-2.2807752351216521</v>
      </c>
      <c r="D38" s="3036">
        <v>188</v>
      </c>
      <c r="E38" s="3037">
        <f t="shared" si="2"/>
        <v>0.73254364089775559</v>
      </c>
      <c r="F38" s="3038">
        <f t="shared" si="14"/>
        <v>-1.0526315789473699</v>
      </c>
      <c r="G38" s="3036">
        <v>930</v>
      </c>
      <c r="H38" s="3057">
        <f t="shared" si="4"/>
        <v>3.6237531172069826</v>
      </c>
      <c r="I38" s="3038">
        <f t="shared" si="15"/>
        <v>-4.4193216855087343</v>
      </c>
      <c r="J38" s="3036">
        <v>24454</v>
      </c>
      <c r="K38" s="3057">
        <f t="shared" si="0"/>
        <v>95.285224438902745</v>
      </c>
      <c r="L38" s="3039">
        <f t="shared" si="16"/>
        <v>-2.1761740939275143</v>
      </c>
      <c r="M38" s="3036">
        <v>92</v>
      </c>
      <c r="N38" s="3057">
        <f t="shared" si="7"/>
        <v>0.35847880299251872</v>
      </c>
      <c r="O38" s="3039">
        <f t="shared" si="17"/>
        <v>-9.8039215686274446</v>
      </c>
      <c r="P38" s="3072"/>
      <c r="Q38" s="3015"/>
      <c r="R38" s="3015"/>
    </row>
    <row r="39" spans="1:18" ht="13.15" customHeight="1">
      <c r="A39" s="3064" t="s">
        <v>837</v>
      </c>
      <c r="B39" s="3066">
        <v>25279</v>
      </c>
      <c r="C39" s="3049">
        <f t="shared" si="13"/>
        <v>-2.6382683715914368</v>
      </c>
      <c r="D39" s="3067">
        <v>186</v>
      </c>
      <c r="E39" s="3051">
        <f t="shared" si="2"/>
        <v>0.73578859923256457</v>
      </c>
      <c r="F39" s="3046">
        <f>SUM(D39/D35)*100-100</f>
        <v>-2.6178010471204232</v>
      </c>
      <c r="G39" s="3069">
        <v>921</v>
      </c>
      <c r="H39" s="3051">
        <f t="shared" si="4"/>
        <v>3.6433403220064089</v>
      </c>
      <c r="I39" s="3046">
        <f t="shared" si="15"/>
        <v>-4.7569803516028912</v>
      </c>
      <c r="J39" s="3069">
        <v>24085</v>
      </c>
      <c r="K39" s="3051">
        <f t="shared" si="0"/>
        <v>95.276711895249022</v>
      </c>
      <c r="L39" s="3047">
        <f t="shared" si="16"/>
        <v>-2.5214505423344633</v>
      </c>
      <c r="M39" s="3069">
        <v>87</v>
      </c>
      <c r="N39" s="3051">
        <f t="shared" si="7"/>
        <v>0.34415918351200603</v>
      </c>
      <c r="O39" s="3047">
        <f t="shared" si="17"/>
        <v>-11.224489795918373</v>
      </c>
      <c r="P39" s="3072"/>
      <c r="Q39" s="3015"/>
      <c r="R39" s="3015"/>
    </row>
    <row r="40" spans="1:18" ht="13.15" customHeight="1">
      <c r="A40" s="3041" t="s">
        <v>844</v>
      </c>
      <c r="B40" s="3048">
        <v>25226</v>
      </c>
      <c r="C40" s="3049">
        <f t="shared" si="13"/>
        <v>-2.9582612040777008</v>
      </c>
      <c r="D40" s="3044">
        <v>188</v>
      </c>
      <c r="E40" s="3045">
        <f>SUM(D40/B40*100)</f>
        <v>0.74526282407040356</v>
      </c>
      <c r="F40" s="3046">
        <f t="shared" si="14"/>
        <v>-2.0833333333333428</v>
      </c>
      <c r="G40" s="3050">
        <v>936</v>
      </c>
      <c r="H40" s="3045">
        <f t="shared" si="4"/>
        <v>3.7104574645207324</v>
      </c>
      <c r="I40" s="3046">
        <f t="shared" si="15"/>
        <v>-3.9014373716632349</v>
      </c>
      <c r="J40" s="3050">
        <v>24015</v>
      </c>
      <c r="K40" s="3051">
        <f t="shared" si="0"/>
        <v>95.199397447078411</v>
      </c>
      <c r="L40" s="3047">
        <f t="shared" si="16"/>
        <v>-2.9030040836129984</v>
      </c>
      <c r="M40" s="3050">
        <v>87</v>
      </c>
      <c r="N40" s="3051">
        <f t="shared" si="7"/>
        <v>0.34488226433045271</v>
      </c>
      <c r="O40" s="3047">
        <f t="shared" si="17"/>
        <v>-9.375</v>
      </c>
      <c r="P40" s="3072"/>
      <c r="Q40" s="3015"/>
      <c r="R40" s="3015"/>
    </row>
    <row r="41" spans="1:18" ht="13.15" customHeight="1">
      <c r="A41" s="3041" t="s">
        <v>824</v>
      </c>
      <c r="B41" s="3048">
        <v>25258</v>
      </c>
      <c r="C41" s="3049">
        <f t="shared" si="13"/>
        <v>-2.9397071821081369</v>
      </c>
      <c r="D41" s="3044">
        <v>188</v>
      </c>
      <c r="E41" s="3051">
        <f t="shared" si="2"/>
        <v>0.74431863172064294</v>
      </c>
      <c r="F41" s="3046">
        <f t="shared" si="14"/>
        <v>-1.5706806282722425</v>
      </c>
      <c r="G41" s="3044">
        <v>956</v>
      </c>
      <c r="H41" s="3051">
        <f t="shared" si="4"/>
        <v>3.7849394251326314</v>
      </c>
      <c r="I41" s="3046">
        <f t="shared" si="15"/>
        <v>-1.3415892672858547</v>
      </c>
      <c r="J41" s="3044">
        <v>24027</v>
      </c>
      <c r="K41" s="3051">
        <f t="shared" si="0"/>
        <v>95.126296618893022</v>
      </c>
      <c r="L41" s="3047">
        <f t="shared" si="16"/>
        <v>-2.995680083975941</v>
      </c>
      <c r="M41" s="3044">
        <v>87</v>
      </c>
      <c r="N41" s="3051">
        <f t="shared" si="7"/>
        <v>0.34444532425370178</v>
      </c>
      <c r="O41" s="3047">
        <f t="shared" si="17"/>
        <v>-7.4468085106383057</v>
      </c>
      <c r="P41" s="3072"/>
      <c r="Q41" s="3015"/>
      <c r="R41" s="3015"/>
    </row>
    <row r="42" spans="1:18" ht="13.15" customHeight="1">
      <c r="A42" s="3053" t="s">
        <v>845</v>
      </c>
      <c r="B42" s="3054">
        <v>25052</v>
      </c>
      <c r="C42" s="3055">
        <f t="shared" si="13"/>
        <v>-2.38466334164589</v>
      </c>
      <c r="D42" s="3036">
        <v>190</v>
      </c>
      <c r="E42" s="3057">
        <f t="shared" si="2"/>
        <v>0.75842248123902289</v>
      </c>
      <c r="F42" s="3038">
        <f t="shared" si="14"/>
        <v>1.0638297872340559</v>
      </c>
      <c r="G42" s="3036">
        <v>960</v>
      </c>
      <c r="H42" s="3057">
        <f t="shared" ref="H42:H46" si="18">SUM(G42/B42*100)</f>
        <v>3.8320293788919049</v>
      </c>
      <c r="I42" s="3038">
        <f t="shared" si="15"/>
        <v>3.2258064516128968</v>
      </c>
      <c r="J42" s="3036">
        <v>23819</v>
      </c>
      <c r="K42" s="3057">
        <f t="shared" si="0"/>
        <v>95.078237266485715</v>
      </c>
      <c r="L42" s="3039">
        <f t="shared" si="16"/>
        <v>-2.5967121943240414</v>
      </c>
      <c r="M42" s="3036">
        <v>83</v>
      </c>
      <c r="N42" s="3057">
        <f t="shared" si="7"/>
        <v>0.33131087338336263</v>
      </c>
      <c r="O42" s="3039">
        <f t="shared" ref="O42:O45" si="19">SUM(M42/M38)*100-100</f>
        <v>-9.7826086956521721</v>
      </c>
      <c r="P42" s="3072"/>
      <c r="Q42" s="3015"/>
      <c r="R42" s="3015"/>
    </row>
    <row r="43" spans="1:18" ht="13.15" customHeight="1">
      <c r="A43" s="3041" t="s">
        <v>894</v>
      </c>
      <c r="B43" s="3048">
        <v>24842</v>
      </c>
      <c r="C43" s="3049">
        <f t="shared" si="13"/>
        <v>-1.7287076229281269</v>
      </c>
      <c r="D43" s="3044">
        <v>194</v>
      </c>
      <c r="E43" s="3051">
        <f t="shared" ref="E43:E47" si="20">SUM(D43/B43*100)</f>
        <v>0.78093551243861203</v>
      </c>
      <c r="F43" s="3046">
        <f t="shared" si="14"/>
        <v>4.3010752688172005</v>
      </c>
      <c r="G43" s="3044">
        <v>961</v>
      </c>
      <c r="H43" s="3051">
        <f t="shared" si="18"/>
        <v>3.8684485951211656</v>
      </c>
      <c r="I43" s="3046">
        <f t="shared" si="15"/>
        <v>4.3431053203040193</v>
      </c>
      <c r="J43" s="3044">
        <v>23607</v>
      </c>
      <c r="K43" s="3051">
        <f t="shared" si="0"/>
        <v>95.02858062957894</v>
      </c>
      <c r="L43" s="3047">
        <f t="shared" si="16"/>
        <v>-1.98463774133279</v>
      </c>
      <c r="M43" s="3044">
        <v>80</v>
      </c>
      <c r="N43" s="3051">
        <f t="shared" si="7"/>
        <v>0.32203526286128331</v>
      </c>
      <c r="O43" s="3047">
        <f t="shared" si="19"/>
        <v>-8.0459770114942586</v>
      </c>
      <c r="P43" s="3072"/>
      <c r="Q43" s="3015"/>
      <c r="R43" s="3015"/>
    </row>
    <row r="44" spans="1:18" ht="13.15" customHeight="1">
      <c r="A44" s="3041" t="s">
        <v>900</v>
      </c>
      <c r="B44" s="3048">
        <v>24839</v>
      </c>
      <c r="C44" s="3049">
        <f t="shared" si="13"/>
        <v>-1.5341314516768421</v>
      </c>
      <c r="D44" s="3044">
        <v>192</v>
      </c>
      <c r="E44" s="3051">
        <f t="shared" si="20"/>
        <v>0.77297797817947578</v>
      </c>
      <c r="F44" s="3046">
        <f t="shared" si="14"/>
        <v>2.1276595744680833</v>
      </c>
      <c r="G44" s="3044">
        <v>974</v>
      </c>
      <c r="H44" s="3051">
        <f t="shared" si="18"/>
        <v>3.9212528684729659</v>
      </c>
      <c r="I44" s="3046">
        <f t="shared" si="15"/>
        <v>4.0598290598290703</v>
      </c>
      <c r="J44" s="3044">
        <v>23603</v>
      </c>
      <c r="K44" s="3051">
        <f t="shared" si="0"/>
        <v>95.023954265469627</v>
      </c>
      <c r="L44" s="3047">
        <f t="shared" si="16"/>
        <v>-1.715594420154062</v>
      </c>
      <c r="M44" s="3044">
        <v>70</v>
      </c>
      <c r="N44" s="3051">
        <f t="shared" si="7"/>
        <v>0.28181488787793391</v>
      </c>
      <c r="O44" s="3047">
        <f t="shared" si="19"/>
        <v>-19.540229885057471</v>
      </c>
      <c r="P44" s="3072"/>
      <c r="Q44" s="3015"/>
      <c r="R44" s="3015"/>
    </row>
    <row r="45" spans="1:18" ht="13.15" customHeight="1">
      <c r="A45" s="3041" t="s">
        <v>888</v>
      </c>
      <c r="B45" s="3048">
        <v>24782</v>
      </c>
      <c r="C45" s="3049">
        <f>SUM(B45/B41)*100-100</f>
        <v>-1.8845514292501377</v>
      </c>
      <c r="D45" s="3050">
        <v>196</v>
      </c>
      <c r="E45" s="3051">
        <f t="shared" si="20"/>
        <v>0.79089661851343718</v>
      </c>
      <c r="F45" s="3046">
        <f t="shared" si="14"/>
        <v>4.2553191489361808</v>
      </c>
      <c r="G45" s="3044">
        <v>974</v>
      </c>
      <c r="H45" s="3051">
        <f t="shared" si="18"/>
        <v>3.9302719715922847</v>
      </c>
      <c r="I45" s="3046">
        <f t="shared" si="15"/>
        <v>1.8828451882845201</v>
      </c>
      <c r="J45" s="3044">
        <v>23546</v>
      </c>
      <c r="K45" s="3045">
        <f t="shared" si="0"/>
        <v>95.012509079170371</v>
      </c>
      <c r="L45" s="3047">
        <f t="shared" si="16"/>
        <v>-2.0019145128397184</v>
      </c>
      <c r="M45" s="3044">
        <v>66</v>
      </c>
      <c r="N45" s="3045">
        <f t="shared" si="7"/>
        <v>0.26632233072391254</v>
      </c>
      <c r="O45" s="3047">
        <f t="shared" si="19"/>
        <v>-24.137931034482762</v>
      </c>
      <c r="P45" s="3072"/>
      <c r="Q45" s="3015"/>
      <c r="R45" s="3015"/>
    </row>
    <row r="46" spans="1:18" ht="13.15" customHeight="1">
      <c r="A46" s="3053" t="s">
        <v>901</v>
      </c>
      <c r="B46" s="3054">
        <v>24457</v>
      </c>
      <c r="C46" s="3055">
        <f>SUM(B46/B42)*100-100</f>
        <v>-2.3750598754590442</v>
      </c>
      <c r="D46" s="3036">
        <v>194</v>
      </c>
      <c r="E46" s="3057">
        <f t="shared" si="20"/>
        <v>0.79322893241198844</v>
      </c>
      <c r="F46" s="3038">
        <f>SUM(D46/D42)*100-100</f>
        <v>2.1052631578947398</v>
      </c>
      <c r="G46" s="3036">
        <v>966</v>
      </c>
      <c r="H46" s="3057">
        <f t="shared" si="18"/>
        <v>3.9497894263401072</v>
      </c>
      <c r="I46" s="3038">
        <f>SUM(G46/G42)*100-100</f>
        <v>0.62500000000001421</v>
      </c>
      <c r="J46" s="3036">
        <v>23238</v>
      </c>
      <c r="K46" s="3057">
        <f t="shared" si="0"/>
        <v>95.015741914380342</v>
      </c>
      <c r="L46" s="3039">
        <f>SUM(J46/J42)*100-100</f>
        <v>-2.4392291867836633</v>
      </c>
      <c r="M46" s="3036">
        <v>59</v>
      </c>
      <c r="N46" s="3057">
        <f t="shared" si="7"/>
        <v>0.24123972686756348</v>
      </c>
      <c r="O46" s="3039">
        <f>SUM(M46/M42)*100-100</f>
        <v>-28.915662650602414</v>
      </c>
      <c r="P46" s="3072"/>
      <c r="Q46" s="3015"/>
      <c r="R46" s="3015"/>
    </row>
    <row r="47" spans="1:18" ht="13.15" customHeight="1" thickBot="1">
      <c r="A47" s="3475" t="s">
        <v>939</v>
      </c>
      <c r="B47" s="3476">
        <v>24329</v>
      </c>
      <c r="C47" s="3477">
        <f>SUM(B47/B43)*100-100</f>
        <v>-2.0650511230979873</v>
      </c>
      <c r="D47" s="3478">
        <v>193</v>
      </c>
      <c r="E47" s="3479">
        <f t="shared" si="20"/>
        <v>0.7932919561017715</v>
      </c>
      <c r="F47" s="3480">
        <f>SUM(D47/D43)*100-100</f>
        <v>-0.51546391752577847</v>
      </c>
      <c r="G47" s="3478">
        <v>973</v>
      </c>
      <c r="H47" s="3479">
        <f>SUM(G47/B47*100)</f>
        <v>3.9993423486374287</v>
      </c>
      <c r="I47" s="3480">
        <f>SUM(G47/G43)*100-100</f>
        <v>1.2486992715921019</v>
      </c>
      <c r="J47" s="3478">
        <v>23106</v>
      </c>
      <c r="K47" s="3479">
        <f>SUM(J47/$B47*100)</f>
        <v>94.973077397344724</v>
      </c>
      <c r="L47" s="3481">
        <f>SUM(J47/J43)*100-100</f>
        <v>-2.1222518744440322</v>
      </c>
      <c r="M47" s="3478">
        <v>57</v>
      </c>
      <c r="N47" s="3479">
        <f t="shared" ref="N47" si="21">SUM(M47/B47*100)</f>
        <v>0.23428829791606723</v>
      </c>
      <c r="O47" s="3481">
        <f>SUM(M47/M43)*100-100</f>
        <v>-28.75</v>
      </c>
      <c r="P47" s="3072"/>
      <c r="Q47" s="3015"/>
      <c r="R47" s="3015"/>
    </row>
    <row r="48" spans="1:18" s="2375" customFormat="1" ht="26.45" customHeight="1">
      <c r="A48" s="3890" t="s">
        <v>256</v>
      </c>
      <c r="B48" s="3890"/>
      <c r="C48" s="3890"/>
      <c r="D48" s="3890"/>
      <c r="E48" s="3890"/>
      <c r="F48" s="3890"/>
      <c r="G48" s="3890"/>
      <c r="H48" s="3890"/>
      <c r="I48" s="3890"/>
      <c r="J48" s="3890"/>
      <c r="K48" s="3890"/>
      <c r="L48" s="3890"/>
      <c r="M48" s="3890"/>
      <c r="N48" s="3890"/>
      <c r="O48" s="3890"/>
      <c r="P48" s="3015"/>
      <c r="Q48" s="3015"/>
      <c r="R48" s="3015"/>
    </row>
    <row r="49" spans="1:18" ht="31.7" customHeight="1">
      <c r="P49" s="3015"/>
      <c r="Q49" s="3074"/>
      <c r="R49" s="3015"/>
    </row>
    <row r="50" spans="1:18" s="2375" customFormat="1" ht="53.45" customHeight="1">
      <c r="A50" s="3882" t="s">
        <v>832</v>
      </c>
      <c r="B50" s="3883"/>
      <c r="C50" s="3883"/>
      <c r="D50" s="3883"/>
      <c r="E50" s="3883"/>
      <c r="F50" s="3883"/>
      <c r="G50" s="3883"/>
      <c r="H50" s="3883"/>
      <c r="I50" s="3883"/>
      <c r="J50" s="3883"/>
      <c r="K50" s="3883"/>
      <c r="L50" s="3883"/>
      <c r="M50" s="3883"/>
      <c r="N50" s="3883"/>
      <c r="O50" s="3883"/>
      <c r="P50" s="3015"/>
      <c r="Q50" s="3015"/>
      <c r="R50" s="3015"/>
    </row>
    <row r="51" spans="1:18" s="2375" customFormat="1" ht="9" customHeight="1">
      <c r="P51" s="3015"/>
      <c r="Q51" s="3015"/>
      <c r="R51" s="3015"/>
    </row>
    <row r="52" spans="1:18" ht="11.25" customHeight="1">
      <c r="P52" s="3015"/>
      <c r="Q52" s="3015"/>
      <c r="R52" s="3015"/>
    </row>
    <row r="53" spans="1:18" ht="11.25" customHeight="1"/>
    <row r="54" spans="1:18" ht="11.25" customHeight="1"/>
    <row r="55" spans="1:18" ht="11.25" customHeight="1"/>
    <row r="56" spans="1:18" ht="11.25" customHeight="1"/>
    <row r="104" spans="4:4">
      <c r="D104" s="1991">
        <v>748108</v>
      </c>
    </row>
  </sheetData>
  <mergeCells count="4">
    <mergeCell ref="A50:O50"/>
    <mergeCell ref="B1:N1"/>
    <mergeCell ref="A2:O2"/>
    <mergeCell ref="A48:O48"/>
  </mergeCells>
  <phoneticPr fontId="0" type="noConversion"/>
  <pageMargins left="0.51181102362204722" right="0.39370078740157483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308"/>
  <sheetViews>
    <sheetView topLeftCell="A82" workbookViewId="0">
      <selection activeCell="X76" sqref="X76"/>
    </sheetView>
  </sheetViews>
  <sheetFormatPr defaultColWidth="8.85546875" defaultRowHeight="12.75"/>
  <cols>
    <col min="1" max="1" width="5.85546875" style="3" customWidth="1"/>
    <col min="2" max="2" width="6.42578125" style="3" customWidth="1"/>
    <col min="3" max="3" width="0.7109375" style="3" customWidth="1"/>
    <col min="4" max="4" width="10" style="3" customWidth="1"/>
    <col min="5" max="5" width="5.5703125" style="3" customWidth="1"/>
    <col min="6" max="6" width="4.7109375" style="3" customWidth="1"/>
    <col min="7" max="7" width="10.42578125" style="3" customWidth="1"/>
    <col min="8" max="8" width="4.42578125" style="3" customWidth="1"/>
    <col min="9" max="9" width="5.42578125" style="3" customWidth="1"/>
    <col min="10" max="10" width="4.7109375" style="3" customWidth="1"/>
    <col min="11" max="11" width="5.28515625" style="3" customWidth="1"/>
    <col min="12" max="12" width="4.28515625" style="3" customWidth="1"/>
    <col min="13" max="13" width="6.28515625" style="3" customWidth="1"/>
    <col min="14" max="14" width="5.28515625" style="3" customWidth="1"/>
    <col min="15" max="15" width="6.42578125" style="3" customWidth="1"/>
    <col min="16" max="16" width="7.7109375" style="3" bestFit="1" customWidth="1"/>
    <col min="17" max="17" width="4.5703125" style="3" customWidth="1"/>
    <col min="18" max="18" width="6.7109375" style="3" customWidth="1"/>
    <col min="19" max="19" width="4.7109375" style="3" customWidth="1"/>
    <col min="20" max="20" width="5.42578125" style="3" customWidth="1"/>
    <col min="21" max="21" width="4.85546875" style="3" customWidth="1"/>
    <col min="22" max="22" width="6.42578125" customWidth="1"/>
    <col min="23" max="23" width="5" customWidth="1"/>
    <col min="24" max="24" width="7.7109375" bestFit="1" customWidth="1"/>
    <col min="26" max="26" width="6.42578125" bestFit="1" customWidth="1"/>
    <col min="27" max="27" width="6.140625" customWidth="1"/>
    <col min="28" max="28" width="7.7109375" bestFit="1" customWidth="1"/>
    <col min="29" max="29" width="4.85546875" customWidth="1"/>
    <col min="31" max="31" width="4.85546875" customWidth="1"/>
    <col min="34" max="35" width="8.85546875" customWidth="1"/>
    <col min="37" max="37" width="8.85546875" customWidth="1"/>
  </cols>
  <sheetData>
    <row r="1" spans="1:25" ht="41.25" customHeight="1" thickBot="1">
      <c r="A1" s="235" t="s">
        <v>44</v>
      </c>
      <c r="B1" s="220"/>
      <c r="C1" s="1387"/>
      <c r="D1" s="3665" t="s">
        <v>257</v>
      </c>
      <c r="E1" s="3910"/>
      <c r="F1" s="3910"/>
      <c r="G1" s="3910"/>
      <c r="H1" s="3910"/>
      <c r="I1" s="3910"/>
      <c r="J1" s="3910"/>
      <c r="K1" s="3910"/>
      <c r="L1" s="3910"/>
      <c r="M1" s="3910"/>
      <c r="N1" s="3910"/>
      <c r="O1" s="3910"/>
      <c r="P1" s="3910"/>
      <c r="Q1" s="3910"/>
      <c r="R1" s="3910"/>
      <c r="S1" s="3910"/>
      <c r="T1" s="3910"/>
      <c r="U1" s="3911"/>
      <c r="V1" s="2"/>
      <c r="W1" s="2"/>
      <c r="X1" s="2"/>
      <c r="Y1" s="2"/>
    </row>
    <row r="2" spans="1:25" ht="25.5" customHeight="1" thickBot="1">
      <c r="A2" s="57"/>
      <c r="B2" s="3887" t="s">
        <v>258</v>
      </c>
      <c r="C2" s="3919"/>
      <c r="D2" s="3919"/>
      <c r="E2" s="3919"/>
      <c r="F2" s="3919"/>
      <c r="G2" s="3919"/>
      <c r="H2" s="3919"/>
      <c r="I2" s="3919"/>
      <c r="J2" s="3919"/>
      <c r="K2" s="3919"/>
      <c r="L2" s="3919"/>
      <c r="M2" s="3919"/>
      <c r="N2" s="3919"/>
      <c r="O2" s="3919"/>
      <c r="P2" s="3919"/>
      <c r="Q2" s="3919"/>
      <c r="R2" s="3919"/>
      <c r="S2" s="3919"/>
      <c r="T2" s="3919"/>
      <c r="U2" s="3920"/>
    </row>
    <row r="3" spans="1:25" s="56" customFormat="1" ht="28.5" customHeight="1" thickBot="1">
      <c r="A3" s="485" t="s">
        <v>107</v>
      </c>
      <c r="B3" s="248" t="s">
        <v>158</v>
      </c>
      <c r="C3" s="1169"/>
      <c r="D3" s="3921" t="s">
        <v>259</v>
      </c>
      <c r="E3" s="3922"/>
      <c r="F3" s="3922"/>
      <c r="G3" s="3922"/>
      <c r="H3" s="3922"/>
      <c r="I3" s="3922"/>
      <c r="J3" s="3922"/>
      <c r="K3" s="3922"/>
      <c r="L3" s="3923"/>
      <c r="M3" s="3914" t="s">
        <v>252</v>
      </c>
      <c r="N3" s="3915"/>
      <c r="O3" s="3915"/>
      <c r="P3" s="3915"/>
      <c r="Q3" s="3915"/>
      <c r="R3" s="3915"/>
      <c r="S3" s="3915"/>
      <c r="T3" s="3915"/>
      <c r="U3" s="3916"/>
    </row>
    <row r="4" spans="1:25" s="56" customFormat="1" ht="33.75" customHeight="1">
      <c r="A4" s="1175"/>
      <c r="B4" s="1174" t="s">
        <v>260</v>
      </c>
      <c r="C4" s="1172"/>
      <c r="D4" s="1180" t="s">
        <v>782</v>
      </c>
      <c r="E4" s="1036" t="s">
        <v>262</v>
      </c>
      <c r="F4" s="1037" t="s">
        <v>109</v>
      </c>
      <c r="G4" s="1038" t="s">
        <v>263</v>
      </c>
      <c r="H4" s="1037" t="s">
        <v>109</v>
      </c>
      <c r="I4" s="1033" t="s">
        <v>264</v>
      </c>
      <c r="J4" s="1039" t="s">
        <v>109</v>
      </c>
      <c r="K4" s="1033" t="s">
        <v>265</v>
      </c>
      <c r="L4" s="1040" t="s">
        <v>109</v>
      </c>
      <c r="M4" s="1183" t="s">
        <v>266</v>
      </c>
      <c r="N4" s="1177" t="s">
        <v>262</v>
      </c>
      <c r="O4" s="1039" t="s">
        <v>109</v>
      </c>
      <c r="P4" s="1038" t="s">
        <v>263</v>
      </c>
      <c r="Q4" s="1039" t="s">
        <v>109</v>
      </c>
      <c r="R4" s="1033" t="s">
        <v>264</v>
      </c>
      <c r="S4" s="1039" t="s">
        <v>109</v>
      </c>
      <c r="T4" s="1033" t="s">
        <v>265</v>
      </c>
      <c r="U4" s="1040" t="s">
        <v>109</v>
      </c>
      <c r="X4" s="50"/>
    </row>
    <row r="5" spans="1:25" ht="13.7" customHeight="1">
      <c r="A5" s="1386" t="s">
        <v>126</v>
      </c>
      <c r="B5" s="852">
        <v>28376</v>
      </c>
      <c r="C5" s="1173"/>
      <c r="D5" s="1181">
        <v>128</v>
      </c>
      <c r="E5" s="1035">
        <v>35</v>
      </c>
      <c r="F5" s="254">
        <v>27.34375</v>
      </c>
      <c r="G5" s="41">
        <v>24</v>
      </c>
      <c r="H5" s="255">
        <v>18.75</v>
      </c>
      <c r="I5" s="41">
        <v>61</v>
      </c>
      <c r="J5" s="255">
        <v>47.65625</v>
      </c>
      <c r="K5" s="44">
        <v>8</v>
      </c>
      <c r="L5" s="256">
        <v>6.25</v>
      </c>
      <c r="M5" s="1184">
        <v>668</v>
      </c>
      <c r="N5" s="158">
        <v>318</v>
      </c>
      <c r="O5" s="255">
        <v>47.604790419161674</v>
      </c>
      <c r="P5" s="44">
        <v>67</v>
      </c>
      <c r="Q5" s="255">
        <v>10.029940119760479</v>
      </c>
      <c r="R5" s="113">
        <v>244</v>
      </c>
      <c r="S5" s="255">
        <v>36.526946107784433</v>
      </c>
      <c r="T5" s="113">
        <v>39</v>
      </c>
      <c r="U5" s="256">
        <v>5.8383233532934131</v>
      </c>
      <c r="V5" s="240"/>
    </row>
    <row r="6" spans="1:25" ht="13.7" customHeight="1">
      <c r="A6" s="1386" t="s">
        <v>130</v>
      </c>
      <c r="B6" s="854">
        <v>28150</v>
      </c>
      <c r="C6" s="157"/>
      <c r="D6" s="1182">
        <v>129</v>
      </c>
      <c r="E6" s="134">
        <v>41</v>
      </c>
      <c r="F6" s="257">
        <v>31.782945736434108</v>
      </c>
      <c r="G6" s="41">
        <v>22</v>
      </c>
      <c r="H6" s="255">
        <v>17.054263565891471</v>
      </c>
      <c r="I6" s="41">
        <v>57</v>
      </c>
      <c r="J6" s="258">
        <v>44.186046511627907</v>
      </c>
      <c r="K6" s="44">
        <v>9</v>
      </c>
      <c r="L6" s="256">
        <v>6.9767441860465116</v>
      </c>
      <c r="M6" s="1185">
        <v>744</v>
      </c>
      <c r="N6" s="158">
        <v>375</v>
      </c>
      <c r="O6" s="255">
        <v>50.403225806451616</v>
      </c>
      <c r="P6" s="113">
        <v>76</v>
      </c>
      <c r="Q6" s="259">
        <v>10.21505376344086</v>
      </c>
      <c r="R6" s="113">
        <v>259</v>
      </c>
      <c r="S6" s="255">
        <v>34.811827956989248</v>
      </c>
      <c r="T6" s="44">
        <v>34</v>
      </c>
      <c r="U6" s="256">
        <v>4.56989247311828</v>
      </c>
      <c r="V6" s="240"/>
    </row>
    <row r="7" spans="1:25" ht="13.7" customHeight="1">
      <c r="A7" s="1386" t="s">
        <v>435</v>
      </c>
      <c r="B7" s="854">
        <v>28255</v>
      </c>
      <c r="C7" s="157"/>
      <c r="D7" s="1182">
        <v>134</v>
      </c>
      <c r="E7" s="134">
        <v>43</v>
      </c>
      <c r="F7" s="257">
        <v>32.089552238805972</v>
      </c>
      <c r="G7" s="41">
        <v>20</v>
      </c>
      <c r="H7" s="255">
        <v>14.925373134328357</v>
      </c>
      <c r="I7" s="41">
        <v>63</v>
      </c>
      <c r="J7" s="258">
        <v>47.014925373134332</v>
      </c>
      <c r="K7" s="44">
        <v>8</v>
      </c>
      <c r="L7" s="256">
        <v>5.9701492537313428</v>
      </c>
      <c r="M7" s="1185">
        <v>826</v>
      </c>
      <c r="N7" s="158">
        <v>429</v>
      </c>
      <c r="O7" s="255">
        <v>51.937046004842614</v>
      </c>
      <c r="P7" s="113">
        <v>79</v>
      </c>
      <c r="Q7" s="259">
        <v>9.5641646489104115</v>
      </c>
      <c r="R7" s="113">
        <v>286</v>
      </c>
      <c r="S7" s="255">
        <v>34.624697336561745</v>
      </c>
      <c r="T7" s="44">
        <v>32</v>
      </c>
      <c r="U7" s="256">
        <v>3.87409200968523</v>
      </c>
      <c r="V7" s="240"/>
    </row>
    <row r="8" spans="1:25" ht="13.7" customHeight="1">
      <c r="A8" s="1386" t="s">
        <v>496</v>
      </c>
      <c r="B8" s="854">
        <v>27870</v>
      </c>
      <c r="C8" s="157"/>
      <c r="D8" s="1182">
        <v>179</v>
      </c>
      <c r="E8" s="134">
        <v>92</v>
      </c>
      <c r="F8" s="257">
        <v>51.396648044692739</v>
      </c>
      <c r="G8" s="41">
        <v>22</v>
      </c>
      <c r="H8" s="255">
        <v>12.290502793296088</v>
      </c>
      <c r="I8" s="41">
        <v>80</v>
      </c>
      <c r="J8" s="258">
        <v>44.692737430167597</v>
      </c>
      <c r="K8" s="44">
        <v>15</v>
      </c>
      <c r="L8" s="256">
        <v>8.3798882681564244</v>
      </c>
      <c r="M8" s="1185">
        <v>819</v>
      </c>
      <c r="N8" s="158">
        <v>431</v>
      </c>
      <c r="O8" s="255">
        <v>52.62515262515263</v>
      </c>
      <c r="P8" s="113">
        <v>79</v>
      </c>
      <c r="Q8" s="259">
        <v>9.6459096459096472</v>
      </c>
      <c r="R8" s="113">
        <v>280</v>
      </c>
      <c r="S8" s="255">
        <v>34.188034188034187</v>
      </c>
      <c r="T8" s="44">
        <v>29</v>
      </c>
      <c r="U8" s="256">
        <v>3.5409035409035408</v>
      </c>
      <c r="V8" s="240"/>
    </row>
    <row r="9" spans="1:25" ht="13.7" customHeight="1">
      <c r="A9" s="563" t="s">
        <v>544</v>
      </c>
      <c r="B9" s="853">
        <v>27351</v>
      </c>
      <c r="C9" s="159"/>
      <c r="D9" s="1179">
        <v>180</v>
      </c>
      <c r="E9" s="127">
        <v>59</v>
      </c>
      <c r="F9" s="249">
        <v>51.396648044692739</v>
      </c>
      <c r="G9" s="31">
        <v>23</v>
      </c>
      <c r="H9" s="250">
        <v>12.777777777777777</v>
      </c>
      <c r="I9" s="31">
        <v>83</v>
      </c>
      <c r="J9" s="251">
        <v>46.111111111111114</v>
      </c>
      <c r="K9" s="34">
        <v>15</v>
      </c>
      <c r="L9" s="253">
        <v>8.3333333333333321</v>
      </c>
      <c r="M9" s="1167">
        <v>813</v>
      </c>
      <c r="N9" s="154">
        <v>433</v>
      </c>
      <c r="O9" s="250">
        <v>53.25953259532595</v>
      </c>
      <c r="P9" s="114">
        <v>74</v>
      </c>
      <c r="Q9" s="252">
        <v>9.1020910209102102</v>
      </c>
      <c r="R9" s="114">
        <v>277</v>
      </c>
      <c r="S9" s="250">
        <v>34.071340713407132</v>
      </c>
      <c r="T9" s="34">
        <v>29</v>
      </c>
      <c r="U9" s="253">
        <v>3.5670356703567037</v>
      </c>
      <c r="V9" s="240"/>
    </row>
    <row r="10" spans="1:25" ht="13.7" customHeight="1">
      <c r="A10" s="563" t="s">
        <v>501</v>
      </c>
      <c r="B10" s="853">
        <v>27400</v>
      </c>
      <c r="C10" s="159"/>
      <c r="D10" s="1179">
        <v>180</v>
      </c>
      <c r="E10" s="127">
        <v>60</v>
      </c>
      <c r="F10" s="1187">
        <v>33.333333333333329</v>
      </c>
      <c r="G10" s="31">
        <v>24</v>
      </c>
      <c r="H10" s="250">
        <v>13.333333333333334</v>
      </c>
      <c r="I10" s="31">
        <v>81</v>
      </c>
      <c r="J10" s="251">
        <v>45</v>
      </c>
      <c r="K10" s="34">
        <v>15</v>
      </c>
      <c r="L10" s="253">
        <v>8.3333333333333321</v>
      </c>
      <c r="M10" s="1167">
        <v>824</v>
      </c>
      <c r="N10" s="154">
        <v>437</v>
      </c>
      <c r="O10" s="250">
        <v>53.033980582524279</v>
      </c>
      <c r="P10" s="114">
        <v>74</v>
      </c>
      <c r="Q10" s="252">
        <v>8.9805825242718456</v>
      </c>
      <c r="R10" s="114">
        <v>283</v>
      </c>
      <c r="S10" s="250">
        <v>34.344660194174757</v>
      </c>
      <c r="T10" s="34">
        <v>30</v>
      </c>
      <c r="U10" s="253">
        <v>3.6407766990291259</v>
      </c>
      <c r="V10" s="240"/>
      <c r="Y10" s="20"/>
    </row>
    <row r="11" spans="1:25" ht="13.7" customHeight="1">
      <c r="A11" s="563" t="s">
        <v>516</v>
      </c>
      <c r="B11" s="853">
        <v>27387</v>
      </c>
      <c r="C11" s="159"/>
      <c r="D11" s="1179">
        <v>180</v>
      </c>
      <c r="E11" s="127">
        <v>61</v>
      </c>
      <c r="F11" s="249">
        <v>33.888888888888893</v>
      </c>
      <c r="G11" s="31">
        <v>24</v>
      </c>
      <c r="H11" s="250">
        <v>13.333333333333334</v>
      </c>
      <c r="I11" s="31">
        <v>80</v>
      </c>
      <c r="J11" s="251">
        <v>44.444444444444443</v>
      </c>
      <c r="K11" s="34">
        <v>15</v>
      </c>
      <c r="L11" s="253">
        <v>8.3333333333333321</v>
      </c>
      <c r="M11" s="1167">
        <v>839</v>
      </c>
      <c r="N11" s="154">
        <v>451</v>
      </c>
      <c r="O11" s="250">
        <v>53.754469606674618</v>
      </c>
      <c r="P11" s="114">
        <v>72</v>
      </c>
      <c r="Q11" s="252">
        <v>8.5816448152562579</v>
      </c>
      <c r="R11" s="114">
        <v>286</v>
      </c>
      <c r="S11" s="250">
        <v>34.088200238379024</v>
      </c>
      <c r="T11" s="34">
        <v>30</v>
      </c>
      <c r="U11" s="253">
        <v>3.5756853396901072</v>
      </c>
      <c r="V11" s="240"/>
      <c r="W11" s="240"/>
    </row>
    <row r="12" spans="1:25" ht="13.7" customHeight="1">
      <c r="A12" s="1386" t="s">
        <v>444</v>
      </c>
      <c r="B12" s="854">
        <v>27308</v>
      </c>
      <c r="C12" s="157"/>
      <c r="D12" s="1182">
        <v>178</v>
      </c>
      <c r="E12" s="134">
        <v>60</v>
      </c>
      <c r="F12" s="257">
        <v>33.707865168539328</v>
      </c>
      <c r="G12" s="41">
        <v>24</v>
      </c>
      <c r="H12" s="255">
        <v>13.48314606741573</v>
      </c>
      <c r="I12" s="41">
        <v>79</v>
      </c>
      <c r="J12" s="258">
        <v>44.382022471910112</v>
      </c>
      <c r="K12" s="44">
        <v>15</v>
      </c>
      <c r="L12" s="256">
        <v>8.4269662921348321</v>
      </c>
      <c r="M12" s="1185">
        <v>843</v>
      </c>
      <c r="N12" s="158">
        <v>454</v>
      </c>
      <c r="O12" s="255">
        <v>53.855278766310796</v>
      </c>
      <c r="P12" s="113">
        <v>74</v>
      </c>
      <c r="Q12" s="259">
        <v>8.7781731909845782</v>
      </c>
      <c r="R12" s="113">
        <v>285</v>
      </c>
      <c r="S12" s="255">
        <v>33.807829181494661</v>
      </c>
      <c r="T12" s="44">
        <v>30</v>
      </c>
      <c r="U12" s="256">
        <v>3.5587188612099649</v>
      </c>
      <c r="V12" s="240"/>
      <c r="W12" s="240"/>
      <c r="X12" s="240"/>
    </row>
    <row r="13" spans="1:25" ht="13.7" customHeight="1">
      <c r="A13" s="563" t="s">
        <v>430</v>
      </c>
      <c r="B13" s="853">
        <v>27030</v>
      </c>
      <c r="C13" s="159"/>
      <c r="D13" s="1179">
        <v>174</v>
      </c>
      <c r="E13" s="127">
        <v>63</v>
      </c>
      <c r="F13" s="249">
        <v>36.206896551724135</v>
      </c>
      <c r="G13" s="31">
        <v>23</v>
      </c>
      <c r="H13" s="250">
        <v>13.218390804597702</v>
      </c>
      <c r="I13" s="31">
        <v>77</v>
      </c>
      <c r="J13" s="251">
        <v>44.252873563218394</v>
      </c>
      <c r="K13" s="34">
        <v>11</v>
      </c>
      <c r="L13" s="253">
        <v>6.3218390804597711</v>
      </c>
      <c r="M13" s="1167">
        <v>840</v>
      </c>
      <c r="N13" s="154">
        <v>453</v>
      </c>
      <c r="O13" s="250">
        <v>53.928571428571423</v>
      </c>
      <c r="P13" s="114">
        <v>72</v>
      </c>
      <c r="Q13" s="252">
        <v>8.5714285714285712</v>
      </c>
      <c r="R13" s="114">
        <v>285</v>
      </c>
      <c r="S13" s="250">
        <v>33.928571428571431</v>
      </c>
      <c r="T13" s="34">
        <v>30</v>
      </c>
      <c r="U13" s="253">
        <v>3.5714285714285712</v>
      </c>
      <c r="V13" s="240"/>
      <c r="W13" s="240"/>
      <c r="X13" s="240"/>
    </row>
    <row r="14" spans="1:25" ht="13.7" customHeight="1">
      <c r="A14" s="563" t="s">
        <v>213</v>
      </c>
      <c r="B14" s="853">
        <v>27046</v>
      </c>
      <c r="C14" s="159"/>
      <c r="D14" s="1179">
        <v>183</v>
      </c>
      <c r="E14" s="127">
        <v>67</v>
      </c>
      <c r="F14" s="249">
        <v>36.612021857923501</v>
      </c>
      <c r="G14" s="31">
        <v>24</v>
      </c>
      <c r="H14" s="250">
        <v>13.114754098360656</v>
      </c>
      <c r="I14" s="31">
        <v>81</v>
      </c>
      <c r="J14" s="251">
        <v>44.26229508196721</v>
      </c>
      <c r="K14" s="34">
        <v>11</v>
      </c>
      <c r="L14" s="253">
        <v>6.0109289617486334</v>
      </c>
      <c r="M14" s="1167">
        <v>862</v>
      </c>
      <c r="N14" s="154">
        <v>472</v>
      </c>
      <c r="O14" s="250">
        <v>54.756380510440842</v>
      </c>
      <c r="P14" s="114">
        <v>74</v>
      </c>
      <c r="Q14" s="252">
        <v>8.5846867749419946</v>
      </c>
      <c r="R14" s="114">
        <v>287</v>
      </c>
      <c r="S14" s="250">
        <v>33.294663573085849</v>
      </c>
      <c r="T14" s="34">
        <v>29</v>
      </c>
      <c r="U14" s="253">
        <v>3.3642691415313224</v>
      </c>
      <c r="V14" s="240"/>
      <c r="W14" s="240"/>
      <c r="X14" s="240"/>
    </row>
    <row r="15" spans="1:25" ht="13.7" customHeight="1">
      <c r="A15" s="563" t="s">
        <v>335</v>
      </c>
      <c r="B15" s="853">
        <v>27106</v>
      </c>
      <c r="C15" s="159"/>
      <c r="D15" s="1179">
        <v>184</v>
      </c>
      <c r="E15" s="127">
        <v>65</v>
      </c>
      <c r="F15" s="249">
        <v>35.326086956521742</v>
      </c>
      <c r="G15" s="31">
        <v>25</v>
      </c>
      <c r="H15" s="250">
        <v>13.586956521739129</v>
      </c>
      <c r="I15" s="31">
        <v>83</v>
      </c>
      <c r="J15" s="251">
        <v>45.108695652173914</v>
      </c>
      <c r="K15" s="34">
        <v>11</v>
      </c>
      <c r="L15" s="253">
        <v>5.9782608695652177</v>
      </c>
      <c r="M15" s="1167">
        <v>882</v>
      </c>
      <c r="N15" s="154">
        <v>480</v>
      </c>
      <c r="O15" s="250">
        <v>54.421768707482997</v>
      </c>
      <c r="P15" s="114">
        <v>74</v>
      </c>
      <c r="Q15" s="252">
        <v>8.3900226757369616</v>
      </c>
      <c r="R15" s="114">
        <v>297</v>
      </c>
      <c r="S15" s="250">
        <v>33.673469387755098</v>
      </c>
      <c r="T15" s="34">
        <v>31</v>
      </c>
      <c r="U15" s="253">
        <v>3.5147392290249435</v>
      </c>
      <c r="V15" s="240"/>
      <c r="W15" s="240"/>
      <c r="X15" s="240"/>
    </row>
    <row r="16" spans="1:25" ht="13.7" customHeight="1">
      <c r="A16" s="1386" t="s">
        <v>569</v>
      </c>
      <c r="B16" s="854">
        <v>26990</v>
      </c>
      <c r="C16" s="157"/>
      <c r="D16" s="1182">
        <v>182</v>
      </c>
      <c r="E16" s="134">
        <v>64</v>
      </c>
      <c r="F16" s="257">
        <v>35.164835164835168</v>
      </c>
      <c r="G16" s="41">
        <v>26</v>
      </c>
      <c r="H16" s="255">
        <v>14.285714285714285</v>
      </c>
      <c r="I16" s="41">
        <v>79</v>
      </c>
      <c r="J16" s="258">
        <v>43.406593406593409</v>
      </c>
      <c r="K16" s="44">
        <v>13</v>
      </c>
      <c r="L16" s="256">
        <v>7.1428571428571423</v>
      </c>
      <c r="M16" s="1185">
        <v>889</v>
      </c>
      <c r="N16" s="158">
        <v>491</v>
      </c>
      <c r="O16" s="255">
        <v>55.230596175478063</v>
      </c>
      <c r="P16" s="113">
        <v>75</v>
      </c>
      <c r="Q16" s="259">
        <v>8.4364454443194603</v>
      </c>
      <c r="R16" s="41">
        <v>292</v>
      </c>
      <c r="S16" s="255">
        <v>32.845894263217097</v>
      </c>
      <c r="T16" s="44">
        <v>31</v>
      </c>
      <c r="U16" s="256">
        <v>3.4870641169853771</v>
      </c>
      <c r="V16" s="240"/>
      <c r="W16" s="240"/>
      <c r="X16" s="240"/>
    </row>
    <row r="17" spans="1:24" ht="13.7" customHeight="1">
      <c r="A17" s="1176" t="s">
        <v>623</v>
      </c>
      <c r="B17" s="989">
        <v>26761</v>
      </c>
      <c r="C17" s="1129"/>
      <c r="D17" s="1178">
        <f>E17+G17+I17+K17</f>
        <v>185</v>
      </c>
      <c r="E17" s="154">
        <v>64</v>
      </c>
      <c r="F17" s="1186">
        <f t="shared" ref="F17:F23" si="0">SUM(E17/D17*100)</f>
        <v>34.594594594594597</v>
      </c>
      <c r="G17" s="108">
        <v>26</v>
      </c>
      <c r="H17" s="1168">
        <f t="shared" ref="H17:H23" si="1">SUM(G17/D17*100)</f>
        <v>14.054054054054054</v>
      </c>
      <c r="I17" s="108">
        <v>81</v>
      </c>
      <c r="J17" s="1168">
        <f t="shared" ref="J17:J23" si="2">SUM(I17/D17*100)</f>
        <v>43.78378378378379</v>
      </c>
      <c r="K17" s="108">
        <v>14</v>
      </c>
      <c r="L17" s="1166">
        <f t="shared" ref="L17:L23" si="3">SUM(K17/D17*100)</f>
        <v>7.5675675675675684</v>
      </c>
      <c r="M17" s="1167">
        <f>N17+P17+R17+T17</f>
        <v>893</v>
      </c>
      <c r="N17" s="154">
        <v>493</v>
      </c>
      <c r="O17" s="1168">
        <f t="shared" ref="O17:O23" si="4">SUM(N17/M17*100)</f>
        <v>55.20716685330347</v>
      </c>
      <c r="P17" s="31">
        <v>75</v>
      </c>
      <c r="Q17" s="252">
        <f t="shared" ref="Q17:Q23" si="5">SUM(P17/M17*100)</f>
        <v>8.3986562150055999</v>
      </c>
      <c r="R17" s="31">
        <v>295</v>
      </c>
      <c r="S17" s="1168">
        <f t="shared" ref="S17:S23" si="6">SUM(R17/M17*100)</f>
        <v>33.034714445688692</v>
      </c>
      <c r="T17" s="184">
        <v>30</v>
      </c>
      <c r="U17" s="1166">
        <f t="shared" ref="U17:U23" si="7">SUM(T17/M17*100)</f>
        <v>3.3594624860022395</v>
      </c>
      <c r="V17" s="240"/>
      <c r="W17" s="240"/>
      <c r="X17" s="240"/>
    </row>
    <row r="18" spans="1:24" ht="13.7" customHeight="1">
      <c r="A18" s="563" t="s">
        <v>663</v>
      </c>
      <c r="B18" s="853">
        <v>26815</v>
      </c>
      <c r="C18" s="159"/>
      <c r="D18" s="1179">
        <v>184</v>
      </c>
      <c r="E18" s="154">
        <v>65</v>
      </c>
      <c r="F18" s="1187">
        <f t="shared" si="0"/>
        <v>35.326086956521742</v>
      </c>
      <c r="G18" s="34">
        <v>26</v>
      </c>
      <c r="H18" s="252">
        <f t="shared" si="1"/>
        <v>14.130434782608695</v>
      </c>
      <c r="I18" s="31">
        <v>79</v>
      </c>
      <c r="J18" s="252">
        <f t="shared" si="2"/>
        <v>42.934782608695656</v>
      </c>
      <c r="K18" s="31">
        <v>14</v>
      </c>
      <c r="L18" s="253">
        <f t="shared" si="3"/>
        <v>7.608695652173914</v>
      </c>
      <c r="M18" s="1167">
        <v>914</v>
      </c>
      <c r="N18" s="154">
        <v>500</v>
      </c>
      <c r="O18" s="252">
        <f t="shared" si="4"/>
        <v>54.704595185995622</v>
      </c>
      <c r="P18" s="31">
        <v>78</v>
      </c>
      <c r="Q18" s="252">
        <f t="shared" si="5"/>
        <v>8.5339168490153181</v>
      </c>
      <c r="R18" s="31">
        <v>305</v>
      </c>
      <c r="S18" s="252">
        <f t="shared" si="6"/>
        <v>33.369803063457333</v>
      </c>
      <c r="T18" s="31">
        <v>31</v>
      </c>
      <c r="U18" s="253">
        <f t="shared" si="7"/>
        <v>3.391684901531729</v>
      </c>
      <c r="V18" s="240"/>
      <c r="W18" s="240"/>
      <c r="X18" s="240"/>
    </row>
    <row r="19" spans="1:24" ht="13.7" customHeight="1">
      <c r="A19" s="563" t="s">
        <v>676</v>
      </c>
      <c r="B19" s="853">
        <v>26829</v>
      </c>
      <c r="C19" s="159"/>
      <c r="D19" s="1179">
        <v>181</v>
      </c>
      <c r="E19" s="154">
        <v>64</v>
      </c>
      <c r="F19" s="1187">
        <f t="shared" si="0"/>
        <v>35.359116022099442</v>
      </c>
      <c r="G19" s="34">
        <v>25</v>
      </c>
      <c r="H19" s="252">
        <f t="shared" si="1"/>
        <v>13.812154696132598</v>
      </c>
      <c r="I19" s="31">
        <v>80</v>
      </c>
      <c r="J19" s="252">
        <f t="shared" si="2"/>
        <v>44.19889502762431</v>
      </c>
      <c r="K19" s="31">
        <v>12</v>
      </c>
      <c r="L19" s="253">
        <f t="shared" si="3"/>
        <v>6.6298342541436464</v>
      </c>
      <c r="M19" s="1167">
        <v>918</v>
      </c>
      <c r="N19" s="154">
        <v>511</v>
      </c>
      <c r="O19" s="252">
        <f t="shared" si="4"/>
        <v>55.664488017429193</v>
      </c>
      <c r="P19" s="114">
        <v>79</v>
      </c>
      <c r="Q19" s="252">
        <f t="shared" si="5"/>
        <v>8.60566448801743</v>
      </c>
      <c r="R19" s="114">
        <v>299</v>
      </c>
      <c r="S19" s="252">
        <f t="shared" si="6"/>
        <v>32.570806100217865</v>
      </c>
      <c r="T19" s="31">
        <v>29</v>
      </c>
      <c r="U19" s="253">
        <f t="shared" si="7"/>
        <v>3.159041394335512</v>
      </c>
      <c r="V19" s="240"/>
      <c r="W19" s="240"/>
      <c r="X19" s="240"/>
    </row>
    <row r="20" spans="1:24" ht="13.7" customHeight="1">
      <c r="A20" s="1384" t="s">
        <v>677</v>
      </c>
      <c r="B20" s="854">
        <v>26698</v>
      </c>
      <c r="C20" s="157"/>
      <c r="D20" s="1182">
        <v>178</v>
      </c>
      <c r="E20" s="158">
        <v>64</v>
      </c>
      <c r="F20" s="254">
        <f t="shared" si="0"/>
        <v>35.955056179775283</v>
      </c>
      <c r="G20" s="44">
        <v>26</v>
      </c>
      <c r="H20" s="259">
        <f t="shared" si="1"/>
        <v>14.606741573033707</v>
      </c>
      <c r="I20" s="41">
        <v>76</v>
      </c>
      <c r="J20" s="259">
        <f t="shared" si="2"/>
        <v>42.696629213483142</v>
      </c>
      <c r="K20" s="41">
        <v>12</v>
      </c>
      <c r="L20" s="256">
        <f t="shared" si="3"/>
        <v>6.7415730337078648</v>
      </c>
      <c r="M20" s="1185">
        <v>935</v>
      </c>
      <c r="N20" s="158">
        <v>516</v>
      </c>
      <c r="O20" s="259">
        <f t="shared" si="4"/>
        <v>55.18716577540107</v>
      </c>
      <c r="P20" s="113">
        <v>82</v>
      </c>
      <c r="Q20" s="259">
        <f t="shared" si="5"/>
        <v>8.7700534759358302</v>
      </c>
      <c r="R20" s="113">
        <v>307</v>
      </c>
      <c r="S20" s="259">
        <f t="shared" si="6"/>
        <v>32.834224598930483</v>
      </c>
      <c r="T20" s="41">
        <v>30</v>
      </c>
      <c r="U20" s="256">
        <f t="shared" si="7"/>
        <v>3.2085561497326207</v>
      </c>
      <c r="V20" s="240"/>
      <c r="W20" s="240"/>
      <c r="X20" s="240"/>
    </row>
    <row r="21" spans="1:24" ht="13.7" customHeight="1">
      <c r="A21" s="1176" t="s">
        <v>728</v>
      </c>
      <c r="B21" s="989">
        <v>26496</v>
      </c>
      <c r="C21" s="1646"/>
      <c r="D21" s="1755">
        <v>177</v>
      </c>
      <c r="E21" s="154">
        <v>62</v>
      </c>
      <c r="F21" s="1187">
        <f t="shared" si="0"/>
        <v>35.028248587570623</v>
      </c>
      <c r="G21" s="34">
        <v>27</v>
      </c>
      <c r="H21" s="252">
        <f t="shared" si="1"/>
        <v>15.254237288135593</v>
      </c>
      <c r="I21" s="31">
        <v>76</v>
      </c>
      <c r="J21" s="252">
        <f t="shared" si="2"/>
        <v>42.93785310734463</v>
      </c>
      <c r="K21" s="31">
        <v>12</v>
      </c>
      <c r="L21" s="253">
        <f t="shared" si="3"/>
        <v>6.7796610169491522</v>
      </c>
      <c r="M21" s="1755">
        <v>937</v>
      </c>
      <c r="N21" s="154">
        <v>518</v>
      </c>
      <c r="O21" s="1165">
        <f t="shared" si="4"/>
        <v>55.282817502668088</v>
      </c>
      <c r="P21" s="114">
        <v>85</v>
      </c>
      <c r="Q21" s="252">
        <f t="shared" si="5"/>
        <v>9.0715048025613658</v>
      </c>
      <c r="R21" s="114">
        <v>305</v>
      </c>
      <c r="S21" s="252">
        <f t="shared" si="6"/>
        <v>32.550693703308433</v>
      </c>
      <c r="T21" s="31">
        <v>29</v>
      </c>
      <c r="U21" s="253">
        <f t="shared" si="7"/>
        <v>3.0949839914621133</v>
      </c>
      <c r="V21" s="240"/>
      <c r="W21" s="240"/>
      <c r="X21" s="240"/>
    </row>
    <row r="22" spans="1:24" ht="13.7" customHeight="1">
      <c r="A22" s="563" t="s">
        <v>745</v>
      </c>
      <c r="B22" s="853">
        <v>26620</v>
      </c>
      <c r="C22" s="159"/>
      <c r="D22" s="1179">
        <v>185</v>
      </c>
      <c r="E22" s="154">
        <v>64</v>
      </c>
      <c r="F22" s="1187">
        <f t="shared" si="0"/>
        <v>34.594594594594597</v>
      </c>
      <c r="G22" s="31">
        <v>30</v>
      </c>
      <c r="H22" s="250">
        <f t="shared" si="1"/>
        <v>16.216216216216218</v>
      </c>
      <c r="I22" s="31">
        <v>78</v>
      </c>
      <c r="J22" s="252">
        <f t="shared" si="2"/>
        <v>42.162162162162161</v>
      </c>
      <c r="K22" s="31">
        <v>13</v>
      </c>
      <c r="L22" s="253">
        <f t="shared" si="3"/>
        <v>7.0270270270270272</v>
      </c>
      <c r="M22" s="1167">
        <v>954</v>
      </c>
      <c r="N22" s="127">
        <v>529</v>
      </c>
      <c r="O22" s="252">
        <f t="shared" si="4"/>
        <v>55.450733752620543</v>
      </c>
      <c r="P22" s="31">
        <v>88</v>
      </c>
      <c r="Q22" s="250">
        <f t="shared" si="5"/>
        <v>9.2243186582809216</v>
      </c>
      <c r="R22" s="31">
        <v>309</v>
      </c>
      <c r="S22" s="252">
        <f t="shared" si="6"/>
        <v>32.389937106918239</v>
      </c>
      <c r="T22" s="31">
        <v>28</v>
      </c>
      <c r="U22" s="253">
        <f t="shared" si="7"/>
        <v>2.9350104821802936</v>
      </c>
      <c r="V22" s="240"/>
      <c r="W22" s="240"/>
      <c r="X22" s="240"/>
    </row>
    <row r="23" spans="1:24" ht="13.7" customHeight="1">
      <c r="A23" s="563" t="s">
        <v>746</v>
      </c>
      <c r="B23" s="853">
        <v>26630</v>
      </c>
      <c r="C23" s="159"/>
      <c r="D23" s="1179">
        <v>185</v>
      </c>
      <c r="E23" s="154">
        <v>65</v>
      </c>
      <c r="F23" s="1187">
        <f t="shared" si="0"/>
        <v>35.135135135135137</v>
      </c>
      <c r="G23" s="31">
        <v>30</v>
      </c>
      <c r="H23" s="250">
        <f t="shared" si="1"/>
        <v>16.216216216216218</v>
      </c>
      <c r="I23" s="31">
        <v>77</v>
      </c>
      <c r="J23" s="261">
        <f t="shared" si="2"/>
        <v>41.621621621621621</v>
      </c>
      <c r="K23" s="31">
        <v>13</v>
      </c>
      <c r="L23" s="253">
        <f t="shared" si="3"/>
        <v>7.0270270270270272</v>
      </c>
      <c r="M23" s="1167">
        <v>969</v>
      </c>
      <c r="N23" s="154">
        <v>539</v>
      </c>
      <c r="O23" s="252">
        <f t="shared" si="4"/>
        <v>55.624355005159956</v>
      </c>
      <c r="P23" s="114">
        <v>90</v>
      </c>
      <c r="Q23" s="252">
        <f t="shared" si="5"/>
        <v>9.2879256965944279</v>
      </c>
      <c r="R23" s="114">
        <v>312</v>
      </c>
      <c r="S23" s="252">
        <f t="shared" si="6"/>
        <v>32.198142414860683</v>
      </c>
      <c r="T23" s="31">
        <v>28</v>
      </c>
      <c r="U23" s="253">
        <f t="shared" si="7"/>
        <v>2.8895768833849327</v>
      </c>
      <c r="V23" s="240"/>
      <c r="W23" s="240"/>
      <c r="X23" s="240"/>
    </row>
    <row r="24" spans="1:24" ht="13.7" customHeight="1">
      <c r="A24" s="1384" t="s">
        <v>747</v>
      </c>
      <c r="B24" s="854">
        <v>26263</v>
      </c>
      <c r="C24" s="157"/>
      <c r="D24" s="1182">
        <v>190</v>
      </c>
      <c r="E24" s="1938">
        <v>64</v>
      </c>
      <c r="F24" s="254">
        <f t="shared" ref="F24:F29" si="8">SUM(E24/D24*100)</f>
        <v>33.684210526315788</v>
      </c>
      <c r="G24" s="41">
        <v>31</v>
      </c>
      <c r="H24" s="255">
        <f t="shared" ref="H24:H29" si="9">SUM(G24/D24*100)</f>
        <v>16.315789473684212</v>
      </c>
      <c r="I24" s="41">
        <v>81</v>
      </c>
      <c r="J24" s="309">
        <f t="shared" ref="J24:J29" si="10">SUM(I24/D24*100)</f>
        <v>42.631578947368418</v>
      </c>
      <c r="K24" s="41">
        <v>14</v>
      </c>
      <c r="L24" s="256">
        <f t="shared" ref="L24:L29" si="11">SUM(K24/D24*100)</f>
        <v>7.3684210526315779</v>
      </c>
      <c r="M24" s="1185">
        <v>973</v>
      </c>
      <c r="N24" s="1938">
        <v>549</v>
      </c>
      <c r="O24" s="259">
        <f t="shared" ref="O24:O29" si="12">SUM(N24/M24*100)</f>
        <v>56.423432682425492</v>
      </c>
      <c r="P24" s="1936">
        <v>91</v>
      </c>
      <c r="Q24" s="259">
        <f t="shared" ref="Q24:Q29" si="13">SUM(P24/M24*100)</f>
        <v>9.3525179856115113</v>
      </c>
      <c r="R24" s="1936">
        <v>304</v>
      </c>
      <c r="S24" s="259">
        <f t="shared" ref="S24:S29" si="14">SUM(R24/M24*100)</f>
        <v>31.243576567317575</v>
      </c>
      <c r="T24" s="41">
        <v>29</v>
      </c>
      <c r="U24" s="256">
        <f t="shared" ref="U24:U29" si="15">SUM(T24/M24*100)</f>
        <v>2.9804727646454263</v>
      </c>
      <c r="V24" s="240"/>
      <c r="W24" s="240"/>
      <c r="X24" s="240"/>
    </row>
    <row r="25" spans="1:24" ht="13.7" customHeight="1">
      <c r="A25" s="1176" t="s">
        <v>769</v>
      </c>
      <c r="B25" s="989">
        <v>25964</v>
      </c>
      <c r="C25" s="1646"/>
      <c r="D25" s="1755">
        <f>SUM(E25,G25,I25,K25)</f>
        <v>191</v>
      </c>
      <c r="E25" s="2267">
        <v>64</v>
      </c>
      <c r="F25" s="1187">
        <f t="shared" si="8"/>
        <v>33.507853403141361</v>
      </c>
      <c r="G25" s="2260">
        <v>29</v>
      </c>
      <c r="H25" s="252">
        <f t="shared" si="9"/>
        <v>15.183246073298429</v>
      </c>
      <c r="I25" s="31">
        <v>83</v>
      </c>
      <c r="J25" s="252">
        <f t="shared" si="10"/>
        <v>43.455497382198956</v>
      </c>
      <c r="K25" s="31">
        <v>15</v>
      </c>
      <c r="L25" s="253">
        <f t="shared" si="11"/>
        <v>7.8534031413612562</v>
      </c>
      <c r="M25" s="1755">
        <f>SUM(N25,P25,R25,T25)</f>
        <v>967</v>
      </c>
      <c r="N25" s="2267">
        <v>544</v>
      </c>
      <c r="O25" s="1165">
        <f t="shared" si="12"/>
        <v>56.256463288521196</v>
      </c>
      <c r="P25" s="2259">
        <v>94</v>
      </c>
      <c r="Q25" s="252">
        <f t="shared" si="13"/>
        <v>9.7207859358841784</v>
      </c>
      <c r="R25" s="2259">
        <v>301</v>
      </c>
      <c r="S25" s="252">
        <f t="shared" si="14"/>
        <v>31.127197518097212</v>
      </c>
      <c r="T25" s="31">
        <v>28</v>
      </c>
      <c r="U25" s="253">
        <f t="shared" si="15"/>
        <v>2.8955532574974145</v>
      </c>
      <c r="V25" s="240"/>
      <c r="W25" s="240"/>
      <c r="X25" s="240"/>
    </row>
    <row r="26" spans="1:24" ht="13.7" customHeight="1">
      <c r="A26" s="563" t="s">
        <v>770</v>
      </c>
      <c r="B26" s="853">
        <v>25995</v>
      </c>
      <c r="C26" s="159"/>
      <c r="D26" s="1179">
        <v>192</v>
      </c>
      <c r="E26" s="2267">
        <v>67</v>
      </c>
      <c r="F26" s="1187">
        <f t="shared" si="8"/>
        <v>34.895833333333329</v>
      </c>
      <c r="G26" s="31">
        <v>29</v>
      </c>
      <c r="H26" s="250">
        <f t="shared" si="9"/>
        <v>15.104166666666666</v>
      </c>
      <c r="I26" s="31">
        <v>81</v>
      </c>
      <c r="J26" s="252">
        <f t="shared" si="10"/>
        <v>42.1875</v>
      </c>
      <c r="K26" s="31">
        <v>15</v>
      </c>
      <c r="L26" s="253">
        <f t="shared" si="11"/>
        <v>7.8125</v>
      </c>
      <c r="M26" s="1167">
        <v>974</v>
      </c>
      <c r="N26" s="127">
        <v>552</v>
      </c>
      <c r="O26" s="252">
        <f t="shared" si="12"/>
        <v>56.67351129363449</v>
      </c>
      <c r="P26" s="31">
        <v>97</v>
      </c>
      <c r="Q26" s="250">
        <f t="shared" si="13"/>
        <v>9.9589322381930181</v>
      </c>
      <c r="R26" s="31">
        <v>299</v>
      </c>
      <c r="S26" s="252">
        <f t="shared" si="14"/>
        <v>30.698151950718689</v>
      </c>
      <c r="T26" s="31">
        <v>26</v>
      </c>
      <c r="U26" s="253">
        <f t="shared" si="15"/>
        <v>2.6694045174537986</v>
      </c>
      <c r="V26" s="240"/>
      <c r="W26" s="240"/>
      <c r="X26" s="240"/>
    </row>
    <row r="27" spans="1:24" ht="14.25" customHeight="1">
      <c r="A27" s="563" t="s">
        <v>771</v>
      </c>
      <c r="B27" s="853">
        <v>26023</v>
      </c>
      <c r="C27" s="159"/>
      <c r="D27" s="1179">
        <v>191</v>
      </c>
      <c r="E27" s="2267">
        <v>64</v>
      </c>
      <c r="F27" s="1187">
        <f t="shared" si="8"/>
        <v>33.507853403141361</v>
      </c>
      <c r="G27" s="31">
        <v>29</v>
      </c>
      <c r="H27" s="250">
        <f t="shared" si="9"/>
        <v>15.183246073298429</v>
      </c>
      <c r="I27" s="31">
        <v>83</v>
      </c>
      <c r="J27" s="261">
        <f t="shared" si="10"/>
        <v>43.455497382198956</v>
      </c>
      <c r="K27" s="31">
        <v>15</v>
      </c>
      <c r="L27" s="253">
        <f t="shared" si="11"/>
        <v>7.8534031413612562</v>
      </c>
      <c r="M27" s="1167">
        <v>969</v>
      </c>
      <c r="N27" s="2267">
        <v>548</v>
      </c>
      <c r="O27" s="252">
        <f t="shared" si="12"/>
        <v>56.553147574819405</v>
      </c>
      <c r="P27" s="2259">
        <v>98</v>
      </c>
      <c r="Q27" s="252">
        <f t="shared" si="13"/>
        <v>10.113519091847266</v>
      </c>
      <c r="R27" s="2259">
        <v>297</v>
      </c>
      <c r="S27" s="252">
        <f t="shared" si="14"/>
        <v>30.650154798761609</v>
      </c>
      <c r="T27" s="31">
        <v>26</v>
      </c>
      <c r="U27" s="253">
        <f t="shared" si="15"/>
        <v>2.6831785345717232</v>
      </c>
    </row>
    <row r="28" spans="1:24" ht="14.25" customHeight="1">
      <c r="A28" s="1384" t="s">
        <v>772</v>
      </c>
      <c r="B28" s="854">
        <v>25664</v>
      </c>
      <c r="C28" s="157"/>
      <c r="D28" s="1182">
        <v>188</v>
      </c>
      <c r="E28" s="2347">
        <v>57</v>
      </c>
      <c r="F28" s="254">
        <f t="shared" si="8"/>
        <v>30.319148936170215</v>
      </c>
      <c r="G28" s="41">
        <v>33</v>
      </c>
      <c r="H28" s="255">
        <f t="shared" si="9"/>
        <v>17.553191489361701</v>
      </c>
      <c r="I28" s="41">
        <v>82</v>
      </c>
      <c r="J28" s="309">
        <f t="shared" si="10"/>
        <v>43.61702127659575</v>
      </c>
      <c r="K28" s="41">
        <v>16</v>
      </c>
      <c r="L28" s="256">
        <f t="shared" si="11"/>
        <v>8.5106382978723403</v>
      </c>
      <c r="M28" s="1185">
        <v>930</v>
      </c>
      <c r="N28" s="2347">
        <v>512</v>
      </c>
      <c r="O28" s="259">
        <f t="shared" si="12"/>
        <v>55.053763440860216</v>
      </c>
      <c r="P28" s="2336">
        <v>95</v>
      </c>
      <c r="Q28" s="259">
        <f t="shared" si="13"/>
        <v>10.21505376344086</v>
      </c>
      <c r="R28" s="2336">
        <v>295</v>
      </c>
      <c r="S28" s="259">
        <f t="shared" si="14"/>
        <v>31.72043010752688</v>
      </c>
      <c r="T28" s="41">
        <v>28</v>
      </c>
      <c r="U28" s="256">
        <f t="shared" si="15"/>
        <v>3.010752688172043</v>
      </c>
    </row>
    <row r="29" spans="1:24" ht="14.25" customHeight="1">
      <c r="A29" s="1176" t="s">
        <v>837</v>
      </c>
      <c r="B29" s="853">
        <v>25279</v>
      </c>
      <c r="C29" s="159"/>
      <c r="D29" s="1179">
        <v>186</v>
      </c>
      <c r="E29" s="2344">
        <v>61</v>
      </c>
      <c r="F29" s="1187">
        <f t="shared" si="8"/>
        <v>32.795698924731184</v>
      </c>
      <c r="G29" s="2335">
        <v>31</v>
      </c>
      <c r="H29" s="252">
        <f t="shared" si="9"/>
        <v>16.666666666666664</v>
      </c>
      <c r="I29" s="31">
        <v>78</v>
      </c>
      <c r="J29" s="261">
        <f t="shared" si="10"/>
        <v>41.935483870967744</v>
      </c>
      <c r="K29" s="31">
        <v>16</v>
      </c>
      <c r="L29" s="253">
        <f t="shared" si="11"/>
        <v>8.6021505376344098</v>
      </c>
      <c r="M29" s="1167">
        <v>921</v>
      </c>
      <c r="N29" s="2344">
        <v>515</v>
      </c>
      <c r="O29" s="252">
        <f t="shared" si="12"/>
        <v>55.917480998914229</v>
      </c>
      <c r="P29" s="2334">
        <v>89</v>
      </c>
      <c r="Q29" s="252">
        <f t="shared" si="13"/>
        <v>9.6634093376764394</v>
      </c>
      <c r="R29" s="2334">
        <v>287</v>
      </c>
      <c r="S29" s="252">
        <f t="shared" si="14"/>
        <v>31.161780673181326</v>
      </c>
      <c r="T29" s="31">
        <v>30</v>
      </c>
      <c r="U29" s="253">
        <f t="shared" si="15"/>
        <v>3.2573289902280131</v>
      </c>
    </row>
    <row r="30" spans="1:24" ht="14.25" customHeight="1">
      <c r="A30" s="563" t="s">
        <v>844</v>
      </c>
      <c r="B30" s="853">
        <v>25226</v>
      </c>
      <c r="C30" s="159"/>
      <c r="D30" s="1179">
        <v>188</v>
      </c>
      <c r="E30" s="2414">
        <v>61</v>
      </c>
      <c r="F30" s="1187">
        <f t="shared" ref="F30:F31" si="16">SUM(E30/D30*100)</f>
        <v>32.446808510638299</v>
      </c>
      <c r="G30" s="2411">
        <v>32</v>
      </c>
      <c r="H30" s="252">
        <f t="shared" ref="H30:H31" si="17">SUM(G30/D30*100)</f>
        <v>17.021276595744681</v>
      </c>
      <c r="I30" s="31">
        <v>79</v>
      </c>
      <c r="J30" s="261">
        <f t="shared" ref="J30:J31" si="18">SUM(I30/D30*100)</f>
        <v>42.021276595744681</v>
      </c>
      <c r="K30" s="31">
        <v>16</v>
      </c>
      <c r="L30" s="253">
        <f t="shared" ref="L30:L31" si="19">SUM(K30/D30*100)</f>
        <v>8.5106382978723403</v>
      </c>
      <c r="M30" s="1167">
        <v>936</v>
      </c>
      <c r="N30" s="2414">
        <v>524</v>
      </c>
      <c r="O30" s="252">
        <f t="shared" ref="O30:O31" si="20">SUM(N30/M30*100)</f>
        <v>55.982905982905983</v>
      </c>
      <c r="P30" s="2410">
        <v>93</v>
      </c>
      <c r="Q30" s="252">
        <f t="shared" ref="Q30:Q31" si="21">SUM(P30/M30*100)</f>
        <v>9.9358974358974361</v>
      </c>
      <c r="R30" s="2410">
        <v>290</v>
      </c>
      <c r="S30" s="252">
        <f t="shared" ref="S30:S36" si="22">SUM(R30/M30*100)</f>
        <v>30.982905982905983</v>
      </c>
      <c r="T30" s="31">
        <v>29</v>
      </c>
      <c r="U30" s="253">
        <f t="shared" ref="U30:U31" si="23">SUM(T30/M30*100)</f>
        <v>3.0982905982905984</v>
      </c>
    </row>
    <row r="31" spans="1:24" ht="14.25" customHeight="1">
      <c r="A31" s="563" t="s">
        <v>824</v>
      </c>
      <c r="B31" s="853">
        <v>25258</v>
      </c>
      <c r="C31" s="159"/>
      <c r="D31" s="1179">
        <v>188</v>
      </c>
      <c r="E31" s="2465">
        <v>59</v>
      </c>
      <c r="F31" s="1187">
        <f t="shared" si="16"/>
        <v>31.382978723404253</v>
      </c>
      <c r="G31" s="2454">
        <v>32</v>
      </c>
      <c r="H31" s="252">
        <f t="shared" si="17"/>
        <v>17.021276595744681</v>
      </c>
      <c r="I31" s="31">
        <v>81</v>
      </c>
      <c r="J31" s="261">
        <f t="shared" si="18"/>
        <v>43.085106382978722</v>
      </c>
      <c r="K31" s="31">
        <v>16</v>
      </c>
      <c r="L31" s="253">
        <f t="shared" si="19"/>
        <v>8.5106382978723403</v>
      </c>
      <c r="M31" s="1167">
        <v>956</v>
      </c>
      <c r="N31" s="2465">
        <v>538</v>
      </c>
      <c r="O31" s="252">
        <f t="shared" si="20"/>
        <v>56.27615062761506</v>
      </c>
      <c r="P31" s="2453">
        <v>98</v>
      </c>
      <c r="Q31" s="252">
        <f t="shared" si="21"/>
        <v>10.251046025104603</v>
      </c>
      <c r="R31" s="2453">
        <v>288</v>
      </c>
      <c r="S31" s="252">
        <f t="shared" si="22"/>
        <v>30.125523012552303</v>
      </c>
      <c r="T31" s="31">
        <v>32</v>
      </c>
      <c r="U31" s="253">
        <f t="shared" si="23"/>
        <v>3.3472803347280333</v>
      </c>
    </row>
    <row r="32" spans="1:24" ht="14.25" customHeight="1">
      <c r="A32" s="1384" t="s">
        <v>845</v>
      </c>
      <c r="B32" s="854">
        <v>25052</v>
      </c>
      <c r="C32" s="157"/>
      <c r="D32" s="1182">
        <v>190</v>
      </c>
      <c r="E32" s="2579">
        <v>57</v>
      </c>
      <c r="F32" s="254">
        <f t="shared" ref="F32" si="24">SUM(E32/D32*100)</f>
        <v>30</v>
      </c>
      <c r="G32" s="2574">
        <v>32</v>
      </c>
      <c r="H32" s="259">
        <f t="shared" ref="H32" si="25">SUM(G32/D32*100)</f>
        <v>16.842105263157894</v>
      </c>
      <c r="I32" s="41">
        <v>85</v>
      </c>
      <c r="J32" s="309">
        <f t="shared" ref="J32" si="26">SUM(I32/D32*100)</f>
        <v>44.736842105263158</v>
      </c>
      <c r="K32" s="41">
        <v>16</v>
      </c>
      <c r="L32" s="256">
        <f t="shared" ref="L32" si="27">SUM(K32/D32*100)</f>
        <v>8.4210526315789469</v>
      </c>
      <c r="M32" s="1185">
        <v>960</v>
      </c>
      <c r="N32" s="2579">
        <v>542</v>
      </c>
      <c r="O32" s="259">
        <f t="shared" ref="O32" si="28">SUM(N32/M32*100)</f>
        <v>56.458333333333336</v>
      </c>
      <c r="P32" s="2573">
        <v>99</v>
      </c>
      <c r="Q32" s="259">
        <f t="shared" ref="Q32" si="29">SUM(P32/M32*100)</f>
        <v>10.3125</v>
      </c>
      <c r="R32" s="2573">
        <v>287</v>
      </c>
      <c r="S32" s="259">
        <f t="shared" si="22"/>
        <v>29.895833333333332</v>
      </c>
      <c r="T32" s="41">
        <v>32</v>
      </c>
      <c r="U32" s="256">
        <f t="shared" ref="U32" si="30">SUM(T32/M32*100)</f>
        <v>3.3333333333333335</v>
      </c>
    </row>
    <row r="33" spans="1:24" ht="14.25" customHeight="1">
      <c r="A33" s="563" t="s">
        <v>894</v>
      </c>
      <c r="B33" s="853">
        <v>24842</v>
      </c>
      <c r="C33" s="159"/>
      <c r="D33" s="1179">
        <v>194</v>
      </c>
      <c r="E33" s="2582">
        <v>62</v>
      </c>
      <c r="F33" s="1187">
        <f t="shared" ref="F33:F36" si="31">SUM(E33/D33*100)</f>
        <v>31.958762886597935</v>
      </c>
      <c r="G33" s="2572">
        <v>31</v>
      </c>
      <c r="H33" s="252">
        <f t="shared" ref="H33:H36" si="32">SUM(G33/D33*100)</f>
        <v>15.979381443298967</v>
      </c>
      <c r="I33" s="31">
        <v>84</v>
      </c>
      <c r="J33" s="261">
        <f t="shared" ref="J33:J36" si="33">SUM(I33/D33*100)</f>
        <v>43.298969072164951</v>
      </c>
      <c r="K33" s="31">
        <v>17</v>
      </c>
      <c r="L33" s="253">
        <f t="shared" ref="L33:L36" si="34">SUM(K33/D33*100)</f>
        <v>8.7628865979381434</v>
      </c>
      <c r="M33" s="1167">
        <v>961</v>
      </c>
      <c r="N33" s="2582">
        <v>544</v>
      </c>
      <c r="O33" s="252">
        <f t="shared" ref="O33:O36" si="35">SUM(N33/M33*100)</f>
        <v>56.607700312174813</v>
      </c>
      <c r="P33" s="2571">
        <v>100</v>
      </c>
      <c r="Q33" s="252">
        <f t="shared" ref="Q33:Q36" si="36">SUM(P33/M33*100)</f>
        <v>10.40582726326743</v>
      </c>
      <c r="R33" s="2571">
        <v>287</v>
      </c>
      <c r="S33" s="252">
        <f t="shared" si="22"/>
        <v>29.864724245577523</v>
      </c>
      <c r="T33" s="31">
        <v>30</v>
      </c>
      <c r="U33" s="253">
        <f t="shared" ref="U33:U36" si="37">SUM(T33/M33*100)</f>
        <v>3.1217481789802286</v>
      </c>
    </row>
    <row r="34" spans="1:24" ht="11.25" customHeight="1">
      <c r="A34" s="563" t="s">
        <v>900</v>
      </c>
      <c r="B34" s="853">
        <v>24839</v>
      </c>
      <c r="C34" s="159"/>
      <c r="D34" s="1179">
        <v>192</v>
      </c>
      <c r="E34" s="2619">
        <v>61</v>
      </c>
      <c r="F34" s="1187">
        <f t="shared" si="31"/>
        <v>31.770833333333332</v>
      </c>
      <c r="G34" s="2616">
        <v>31</v>
      </c>
      <c r="H34" s="252">
        <f t="shared" si="32"/>
        <v>16.145833333333336</v>
      </c>
      <c r="I34" s="31">
        <v>84</v>
      </c>
      <c r="J34" s="261">
        <f t="shared" si="33"/>
        <v>43.75</v>
      </c>
      <c r="K34" s="31">
        <v>16</v>
      </c>
      <c r="L34" s="253">
        <f t="shared" si="34"/>
        <v>8.3333333333333321</v>
      </c>
      <c r="M34" s="1167">
        <v>974</v>
      </c>
      <c r="N34" s="2619">
        <v>556</v>
      </c>
      <c r="O34" s="252">
        <f t="shared" si="35"/>
        <v>57.084188911704317</v>
      </c>
      <c r="P34" s="2615">
        <v>100</v>
      </c>
      <c r="Q34" s="252">
        <f t="shared" si="36"/>
        <v>10.266940451745379</v>
      </c>
      <c r="R34" s="2615">
        <v>291</v>
      </c>
      <c r="S34" s="252">
        <f t="shared" si="22"/>
        <v>29.876796714579058</v>
      </c>
      <c r="T34" s="31">
        <v>27</v>
      </c>
      <c r="U34" s="253">
        <f t="shared" si="37"/>
        <v>2.7720739219712529</v>
      </c>
    </row>
    <row r="35" spans="1:24" ht="11.25" customHeight="1">
      <c r="A35" s="563" t="s">
        <v>888</v>
      </c>
      <c r="B35" s="853">
        <v>24782</v>
      </c>
      <c r="C35" s="159"/>
      <c r="D35" s="2839">
        <v>196</v>
      </c>
      <c r="E35" s="127">
        <v>60</v>
      </c>
      <c r="F35" s="1187">
        <f t="shared" si="31"/>
        <v>30.612244897959183</v>
      </c>
      <c r="G35" s="2678">
        <v>31</v>
      </c>
      <c r="H35" s="252">
        <f t="shared" si="32"/>
        <v>15.816326530612246</v>
      </c>
      <c r="I35" s="31">
        <v>89</v>
      </c>
      <c r="J35" s="261">
        <f t="shared" si="33"/>
        <v>45.408163265306122</v>
      </c>
      <c r="K35" s="31">
        <v>16</v>
      </c>
      <c r="L35" s="253">
        <f t="shared" si="34"/>
        <v>8.1632653061224492</v>
      </c>
      <c r="M35" s="1167">
        <v>974</v>
      </c>
      <c r="N35" s="2680">
        <v>555</v>
      </c>
      <c r="O35" s="252">
        <f t="shared" si="35"/>
        <v>56.98151950718686</v>
      </c>
      <c r="P35" s="31">
        <v>100</v>
      </c>
      <c r="Q35" s="250">
        <f t="shared" si="36"/>
        <v>10.266940451745379</v>
      </c>
      <c r="R35" s="31">
        <v>292</v>
      </c>
      <c r="S35" s="250">
        <f t="shared" si="22"/>
        <v>29.979466119096511</v>
      </c>
      <c r="T35" s="31">
        <v>27</v>
      </c>
      <c r="U35" s="253">
        <f t="shared" si="37"/>
        <v>2.7720739219712529</v>
      </c>
    </row>
    <row r="36" spans="1:24" ht="14.25" customHeight="1">
      <c r="A36" s="1384" t="s">
        <v>901</v>
      </c>
      <c r="B36" s="854">
        <v>24457</v>
      </c>
      <c r="C36" s="157"/>
      <c r="D36" s="1182">
        <v>194</v>
      </c>
      <c r="E36" s="3095">
        <v>59</v>
      </c>
      <c r="F36" s="254">
        <f t="shared" si="31"/>
        <v>30.412371134020617</v>
      </c>
      <c r="G36" s="3094">
        <v>30</v>
      </c>
      <c r="H36" s="259">
        <f t="shared" si="32"/>
        <v>15.463917525773196</v>
      </c>
      <c r="I36" s="41">
        <v>89</v>
      </c>
      <c r="J36" s="309">
        <f t="shared" si="33"/>
        <v>45.876288659793815</v>
      </c>
      <c r="K36" s="41">
        <v>16</v>
      </c>
      <c r="L36" s="256">
        <f t="shared" si="34"/>
        <v>8.2474226804123703</v>
      </c>
      <c r="M36" s="1185">
        <v>966</v>
      </c>
      <c r="N36" s="3095">
        <v>552</v>
      </c>
      <c r="O36" s="259">
        <f t="shared" si="35"/>
        <v>57.142857142857139</v>
      </c>
      <c r="P36" s="3092">
        <v>98</v>
      </c>
      <c r="Q36" s="259">
        <f t="shared" si="36"/>
        <v>10.144927536231885</v>
      </c>
      <c r="R36" s="3092">
        <v>289</v>
      </c>
      <c r="S36" s="259">
        <f t="shared" si="22"/>
        <v>29.917184265010349</v>
      </c>
      <c r="T36" s="41">
        <v>27</v>
      </c>
      <c r="U36" s="256">
        <f t="shared" si="37"/>
        <v>2.7950310559006213</v>
      </c>
    </row>
    <row r="37" spans="1:24" ht="13.5" thickBot="1">
      <c r="A37" s="3482" t="s">
        <v>939</v>
      </c>
      <c r="B37" s="3483">
        <v>23329</v>
      </c>
      <c r="C37" s="3409"/>
      <c r="D37" s="3484">
        <v>193</v>
      </c>
      <c r="E37" s="3435">
        <v>61</v>
      </c>
      <c r="F37" s="3485">
        <f t="shared" ref="F37" si="38">SUM(E37/D37*100)</f>
        <v>31.606217616580313</v>
      </c>
      <c r="G37" s="3411">
        <v>30</v>
      </c>
      <c r="H37" s="3486">
        <f t="shared" ref="H37" si="39">SUM(G37/D37*100)</f>
        <v>15.544041450777202</v>
      </c>
      <c r="I37" s="1839">
        <v>87</v>
      </c>
      <c r="J37" s="3487">
        <f t="shared" ref="J37" si="40">SUM(I37/D37*100)</f>
        <v>45.077720207253883</v>
      </c>
      <c r="K37" s="1839">
        <v>15</v>
      </c>
      <c r="L37" s="3488">
        <f t="shared" ref="L37" si="41">SUM(K37/D37*100)</f>
        <v>7.7720207253886011</v>
      </c>
      <c r="M37" s="3489">
        <v>973</v>
      </c>
      <c r="N37" s="3435">
        <v>555</v>
      </c>
      <c r="O37" s="3486">
        <f t="shared" ref="O37" si="42">SUM(N37/M37*100)</f>
        <v>57.040082219938334</v>
      </c>
      <c r="P37" s="1740">
        <v>97</v>
      </c>
      <c r="Q37" s="3486">
        <f t="shared" ref="Q37" si="43">SUM(P37/M37*100)</f>
        <v>9.9691675231243568</v>
      </c>
      <c r="R37" s="1740">
        <v>292</v>
      </c>
      <c r="S37" s="3486">
        <f t="shared" ref="S37" si="44">SUM(R37/M37*100)</f>
        <v>30.01027749229188</v>
      </c>
      <c r="T37" s="1839">
        <v>29</v>
      </c>
      <c r="U37" s="3488">
        <f t="shared" ref="U37" si="45">SUM(T37/M37*100)</f>
        <v>2.9804727646454263</v>
      </c>
      <c r="W37" s="3172"/>
      <c r="X37" s="241"/>
    </row>
    <row r="38" spans="1:24" ht="18" customHeight="1">
      <c r="A38" s="3917" t="s">
        <v>256</v>
      </c>
      <c r="B38" s="3918"/>
      <c r="C38" s="3918"/>
      <c r="D38" s="3918"/>
      <c r="E38" s="3918"/>
      <c r="F38" s="3918"/>
      <c r="G38" s="3918"/>
      <c r="H38" s="3918"/>
      <c r="I38" s="3918"/>
      <c r="J38" s="3918"/>
      <c r="K38" s="3918"/>
      <c r="L38" s="3918"/>
      <c r="M38" s="3918"/>
      <c r="N38" s="3918"/>
      <c r="O38" s="3918"/>
      <c r="P38" s="3918"/>
      <c r="Q38" s="3918"/>
      <c r="R38" s="3918"/>
      <c r="S38" s="3918"/>
      <c r="T38" s="3918"/>
      <c r="U38" s="3918"/>
    </row>
    <row r="39" spans="1:24" ht="12.75" customHeight="1">
      <c r="A39" s="56"/>
      <c r="B39" s="56"/>
      <c r="C39" s="56"/>
      <c r="D39" s="56"/>
      <c r="E39" s="56"/>
      <c r="F39" s="56"/>
    </row>
    <row r="40" spans="1:24" ht="11.25" customHeight="1" thickBot="1">
      <c r="A40" s="56"/>
      <c r="B40" s="56"/>
      <c r="C40" s="56"/>
      <c r="D40" s="56"/>
      <c r="E40" s="56"/>
      <c r="F40" s="56"/>
    </row>
    <row r="41" spans="1:24" ht="27.75" customHeight="1" thickBot="1">
      <c r="A41" s="236"/>
      <c r="B41" s="3887" t="s">
        <v>258</v>
      </c>
      <c r="C41" s="3919"/>
      <c r="D41" s="3919"/>
      <c r="E41" s="3919"/>
      <c r="F41" s="3919"/>
      <c r="G41" s="3919"/>
      <c r="H41" s="3919"/>
      <c r="I41" s="3919"/>
      <c r="J41" s="3919"/>
      <c r="K41" s="3919"/>
      <c r="L41" s="3919"/>
      <c r="M41" s="3919"/>
      <c r="N41" s="3919"/>
      <c r="O41" s="3919"/>
      <c r="P41" s="3919"/>
      <c r="Q41" s="3919"/>
      <c r="R41" s="3919"/>
      <c r="S41" s="3919"/>
      <c r="T41" s="3919"/>
      <c r="U41" s="3920"/>
    </row>
    <row r="42" spans="1:24" ht="31.7" customHeight="1" thickBot="1">
      <c r="A42" s="1171" t="s">
        <v>107</v>
      </c>
      <c r="B42" s="1170" t="s">
        <v>158</v>
      </c>
      <c r="C42" s="1169"/>
      <c r="D42" s="3914" t="s">
        <v>253</v>
      </c>
      <c r="E42" s="3915"/>
      <c r="F42" s="3915"/>
      <c r="G42" s="3915"/>
      <c r="H42" s="3915"/>
      <c r="I42" s="3915"/>
      <c r="J42" s="3915"/>
      <c r="K42" s="3915"/>
      <c r="L42" s="3916"/>
      <c r="M42" s="3914" t="s">
        <v>254</v>
      </c>
      <c r="N42" s="3915"/>
      <c r="O42" s="3915"/>
      <c r="P42" s="3915"/>
      <c r="Q42" s="3915"/>
      <c r="R42" s="3915"/>
      <c r="S42" s="3915"/>
      <c r="T42" s="3915"/>
      <c r="U42" s="3916"/>
    </row>
    <row r="43" spans="1:24" ht="34.5" customHeight="1" thickBot="1">
      <c r="A43" s="893"/>
      <c r="B43" s="248" t="s">
        <v>260</v>
      </c>
      <c r="C43" s="1172"/>
      <c r="D43" s="1180" t="s">
        <v>261</v>
      </c>
      <c r="E43" s="1036" t="s">
        <v>262</v>
      </c>
      <c r="F43" s="1037" t="s">
        <v>109</v>
      </c>
      <c r="G43" s="1038" t="s">
        <v>263</v>
      </c>
      <c r="H43" s="1037" t="s">
        <v>109</v>
      </c>
      <c r="I43" s="1033" t="s">
        <v>264</v>
      </c>
      <c r="J43" s="1039" t="s">
        <v>109</v>
      </c>
      <c r="K43" s="1033" t="s">
        <v>265</v>
      </c>
      <c r="L43" s="1040" t="s">
        <v>109</v>
      </c>
      <c r="M43" s="1183" t="s">
        <v>261</v>
      </c>
      <c r="N43" s="1177" t="s">
        <v>262</v>
      </c>
      <c r="O43" s="1039" t="s">
        <v>109</v>
      </c>
      <c r="P43" s="1038" t="s">
        <v>263</v>
      </c>
      <c r="Q43" s="1039" t="s">
        <v>109</v>
      </c>
      <c r="R43" s="1033" t="s">
        <v>264</v>
      </c>
      <c r="S43" s="1039" t="s">
        <v>109</v>
      </c>
      <c r="T43" s="1033" t="s">
        <v>265</v>
      </c>
      <c r="U43" s="1040" t="s">
        <v>109</v>
      </c>
    </row>
    <row r="44" spans="1:24" ht="13.7" customHeight="1">
      <c r="A44" s="1385" t="s">
        <v>126</v>
      </c>
      <c r="B44" s="852">
        <v>28376</v>
      </c>
      <c r="C44" s="1173"/>
      <c r="D44" s="1181">
        <v>27370</v>
      </c>
      <c r="E44" s="1035">
        <v>9952</v>
      </c>
      <c r="F44" s="254">
        <v>36.360979174278405</v>
      </c>
      <c r="G44" s="41">
        <v>3070</v>
      </c>
      <c r="H44" s="255">
        <v>11.216660577274389</v>
      </c>
      <c r="I44" s="41">
        <v>11995</v>
      </c>
      <c r="J44" s="255">
        <v>43.825356229448303</v>
      </c>
      <c r="K44" s="44">
        <v>2353</v>
      </c>
      <c r="L44" s="256">
        <v>8.5970040189989039</v>
      </c>
      <c r="M44" s="1184">
        <v>210</v>
      </c>
      <c r="N44" s="158">
        <v>6</v>
      </c>
      <c r="O44" s="255">
        <v>2.8571428571428572</v>
      </c>
      <c r="P44" s="44">
        <v>39</v>
      </c>
      <c r="Q44" s="255">
        <v>18.571428571428573</v>
      </c>
      <c r="R44" s="113">
        <v>67</v>
      </c>
      <c r="S44" s="255">
        <v>31.904761904761902</v>
      </c>
      <c r="T44" s="113">
        <v>98</v>
      </c>
      <c r="U44" s="256">
        <v>46.666666666666664</v>
      </c>
    </row>
    <row r="45" spans="1:24" ht="13.7" customHeight="1">
      <c r="A45" s="1385" t="s">
        <v>130</v>
      </c>
      <c r="B45" s="854">
        <v>28150</v>
      </c>
      <c r="C45" s="157"/>
      <c r="D45" s="1182">
        <v>27084</v>
      </c>
      <c r="E45" s="134">
        <v>9894</v>
      </c>
      <c r="F45" s="257">
        <v>36.530793088170135</v>
      </c>
      <c r="G45" s="41">
        <v>3062</v>
      </c>
      <c r="H45" s="255">
        <v>11.305567862944912</v>
      </c>
      <c r="I45" s="41">
        <v>12128</v>
      </c>
      <c r="J45" s="258">
        <v>44.779205434943144</v>
      </c>
      <c r="K45" s="44">
        <v>2000</v>
      </c>
      <c r="L45" s="256">
        <v>7.3844336139418116</v>
      </c>
      <c r="M45" s="1185">
        <v>193</v>
      </c>
      <c r="N45" s="158">
        <v>6</v>
      </c>
      <c r="O45" s="255">
        <v>3.1088082901554404</v>
      </c>
      <c r="P45" s="113">
        <v>37</v>
      </c>
      <c r="Q45" s="259">
        <v>19.170984455958546</v>
      </c>
      <c r="R45" s="113">
        <v>59</v>
      </c>
      <c r="S45" s="255">
        <v>30.569948186528496</v>
      </c>
      <c r="T45" s="44">
        <v>91</v>
      </c>
      <c r="U45" s="256">
        <v>47.150259067357517</v>
      </c>
    </row>
    <row r="46" spans="1:24" ht="13.7" customHeight="1">
      <c r="A46" s="1385" t="s">
        <v>419</v>
      </c>
      <c r="B46" s="854">
        <v>28255</v>
      </c>
      <c r="C46" s="157"/>
      <c r="D46" s="1182">
        <v>27114</v>
      </c>
      <c r="E46" s="134">
        <v>9832</v>
      </c>
      <c r="F46" s="257">
        <v>36.261709817806299</v>
      </c>
      <c r="G46" s="41">
        <v>3072</v>
      </c>
      <c r="H46" s="255">
        <v>11.329940252268202</v>
      </c>
      <c r="I46" s="41">
        <v>12221</v>
      </c>
      <c r="J46" s="258">
        <v>45.072656192372946</v>
      </c>
      <c r="K46" s="44">
        <v>1989</v>
      </c>
      <c r="L46" s="256">
        <v>7.335693737552555</v>
      </c>
      <c r="M46" s="1185">
        <v>181</v>
      </c>
      <c r="N46" s="158">
        <v>5</v>
      </c>
      <c r="O46" s="255">
        <v>2.7624309392265194</v>
      </c>
      <c r="P46" s="113">
        <v>36</v>
      </c>
      <c r="Q46" s="259">
        <v>19.88950276243094</v>
      </c>
      <c r="R46" s="113">
        <v>54</v>
      </c>
      <c r="S46" s="255">
        <v>29.834254143646412</v>
      </c>
      <c r="T46" s="44">
        <v>86</v>
      </c>
      <c r="U46" s="256">
        <v>47.513812154696133</v>
      </c>
    </row>
    <row r="47" spans="1:24" ht="13.7" customHeight="1">
      <c r="A47" s="1385" t="s">
        <v>496</v>
      </c>
      <c r="B47" s="854">
        <v>27870</v>
      </c>
      <c r="C47" s="157"/>
      <c r="D47" s="1182">
        <v>26699</v>
      </c>
      <c r="E47" s="134">
        <v>9579</v>
      </c>
      <c r="F47" s="257">
        <v>35.877748230270797</v>
      </c>
      <c r="G47" s="41">
        <v>3032</v>
      </c>
      <c r="H47" s="255">
        <v>11.35623057043335</v>
      </c>
      <c r="I47" s="41">
        <v>12173</v>
      </c>
      <c r="J47" s="258">
        <v>45.593467920146821</v>
      </c>
      <c r="K47" s="44">
        <v>1915</v>
      </c>
      <c r="L47" s="256">
        <v>7.1725532791490316</v>
      </c>
      <c r="M47" s="1185">
        <v>173</v>
      </c>
      <c r="N47" s="158">
        <v>4</v>
      </c>
      <c r="O47" s="255">
        <v>2.3121387283236992</v>
      </c>
      <c r="P47" s="113">
        <v>34</v>
      </c>
      <c r="Q47" s="259">
        <v>19.653179190751445</v>
      </c>
      <c r="R47" s="113">
        <v>52</v>
      </c>
      <c r="S47" s="255">
        <v>30.057803468208093</v>
      </c>
      <c r="T47" s="44">
        <v>83</v>
      </c>
      <c r="U47" s="256">
        <v>47.97687861271676</v>
      </c>
    </row>
    <row r="48" spans="1:24" ht="13.7" customHeight="1">
      <c r="A48" s="850" t="s">
        <v>544</v>
      </c>
      <c r="B48" s="853">
        <v>27351</v>
      </c>
      <c r="C48" s="159"/>
      <c r="D48" s="1179">
        <v>26205</v>
      </c>
      <c r="E48" s="127">
        <v>9409</v>
      </c>
      <c r="F48" s="249">
        <v>35.905361572219043</v>
      </c>
      <c r="G48" s="31">
        <v>2949</v>
      </c>
      <c r="H48" s="250">
        <v>11.253577561534058</v>
      </c>
      <c r="I48" s="31">
        <v>11968</v>
      </c>
      <c r="J48" s="251">
        <v>45.670673535584811</v>
      </c>
      <c r="K48" s="34">
        <v>1879</v>
      </c>
      <c r="L48" s="253">
        <v>7.1703873306620869</v>
      </c>
      <c r="M48" s="1167">
        <v>153</v>
      </c>
      <c r="N48" s="154">
        <v>3</v>
      </c>
      <c r="O48" s="250">
        <v>1.9607843137254901</v>
      </c>
      <c r="P48" s="114">
        <v>23</v>
      </c>
      <c r="Q48" s="252">
        <v>15.032679738562091</v>
      </c>
      <c r="R48" s="114">
        <v>44</v>
      </c>
      <c r="S48" s="250">
        <v>28.75816993464052</v>
      </c>
      <c r="T48" s="34">
        <v>83</v>
      </c>
      <c r="U48" s="253">
        <v>54.248366013071895</v>
      </c>
    </row>
    <row r="49" spans="1:24" ht="13.7" customHeight="1">
      <c r="A49" s="242" t="s">
        <v>501</v>
      </c>
      <c r="B49" s="853">
        <v>27400</v>
      </c>
      <c r="C49" s="159"/>
      <c r="D49" s="1179">
        <v>26248</v>
      </c>
      <c r="E49" s="127">
        <v>9428</v>
      </c>
      <c r="F49" s="249">
        <v>35.918927156354769</v>
      </c>
      <c r="G49" s="31">
        <v>2924</v>
      </c>
      <c r="H49" s="250">
        <v>11.139896373056994</v>
      </c>
      <c r="I49" s="31">
        <v>12022</v>
      </c>
      <c r="J49" s="251">
        <v>45.801584882657728</v>
      </c>
      <c r="K49" s="34">
        <v>1874</v>
      </c>
      <c r="L49" s="253">
        <v>7.139591587930509</v>
      </c>
      <c r="M49" s="1167">
        <v>148</v>
      </c>
      <c r="N49" s="154">
        <v>3</v>
      </c>
      <c r="O49" s="250">
        <v>2.0270270270270272</v>
      </c>
      <c r="P49" s="114">
        <v>21</v>
      </c>
      <c r="Q49" s="252">
        <v>14.189189189189189</v>
      </c>
      <c r="R49" s="114">
        <v>44</v>
      </c>
      <c r="S49" s="250">
        <v>29.72972972972973</v>
      </c>
      <c r="T49" s="34">
        <v>80</v>
      </c>
      <c r="U49" s="253">
        <v>54.054054054054056</v>
      </c>
    </row>
    <row r="50" spans="1:24" ht="13.7" customHeight="1">
      <c r="A50" s="242" t="s">
        <v>516</v>
      </c>
      <c r="B50" s="853">
        <v>27387</v>
      </c>
      <c r="C50" s="159"/>
      <c r="D50" s="1179">
        <v>26221</v>
      </c>
      <c r="E50" s="127">
        <v>9419</v>
      </c>
      <c r="F50" s="249">
        <v>35.921589565615349</v>
      </c>
      <c r="G50" s="31">
        <v>2924</v>
      </c>
      <c r="H50" s="250">
        <v>11.151367224743526</v>
      </c>
      <c r="I50" s="31">
        <v>12028</v>
      </c>
      <c r="J50" s="251">
        <v>45.871629609854701</v>
      </c>
      <c r="K50" s="34">
        <v>1850</v>
      </c>
      <c r="L50" s="253">
        <v>7.0554135997864309</v>
      </c>
      <c r="M50" s="1167">
        <v>147</v>
      </c>
      <c r="N50" s="154">
        <v>3</v>
      </c>
      <c r="O50" s="250">
        <v>2.0408163265306123</v>
      </c>
      <c r="P50" s="114">
        <v>21</v>
      </c>
      <c r="Q50" s="252">
        <v>14.285714285714285</v>
      </c>
      <c r="R50" s="114">
        <v>44</v>
      </c>
      <c r="S50" s="250">
        <v>29.931972789115648</v>
      </c>
      <c r="T50" s="34">
        <v>79</v>
      </c>
      <c r="U50" s="253">
        <v>53.741496598639458</v>
      </c>
    </row>
    <row r="51" spans="1:24" ht="13.7" customHeight="1">
      <c r="A51" s="1385" t="s">
        <v>444</v>
      </c>
      <c r="B51" s="854">
        <v>27308</v>
      </c>
      <c r="C51" s="157"/>
      <c r="D51" s="1182">
        <v>26141</v>
      </c>
      <c r="E51" s="134">
        <v>9371</v>
      </c>
      <c r="F51" s="257">
        <v>35.847901763513256</v>
      </c>
      <c r="G51" s="41">
        <v>2925</v>
      </c>
      <c r="H51" s="255">
        <v>11.18931945985234</v>
      </c>
      <c r="I51" s="41">
        <v>12002</v>
      </c>
      <c r="J51" s="258">
        <v>45.912551164836849</v>
      </c>
      <c r="K51" s="44">
        <v>1843</v>
      </c>
      <c r="L51" s="256">
        <v>7.0502276117975589</v>
      </c>
      <c r="M51" s="1185">
        <v>146</v>
      </c>
      <c r="N51" s="158">
        <v>3</v>
      </c>
      <c r="O51" s="255">
        <v>2.054794520547945</v>
      </c>
      <c r="P51" s="113">
        <v>21</v>
      </c>
      <c r="Q51" s="259">
        <v>14.383561643835616</v>
      </c>
      <c r="R51" s="113">
        <v>43</v>
      </c>
      <c r="S51" s="255">
        <v>29.452054794520549</v>
      </c>
      <c r="T51" s="44">
        <v>79</v>
      </c>
      <c r="U51" s="256">
        <v>54.109589041095894</v>
      </c>
    </row>
    <row r="52" spans="1:24" ht="13.7" customHeight="1">
      <c r="A52" s="242" t="s">
        <v>430</v>
      </c>
      <c r="B52" s="853">
        <v>27030</v>
      </c>
      <c r="C52" s="159"/>
      <c r="D52" s="1179">
        <v>25870</v>
      </c>
      <c r="E52" s="127">
        <v>9196</v>
      </c>
      <c r="F52" s="249">
        <v>35.546965597216854</v>
      </c>
      <c r="G52" s="31">
        <v>2898</v>
      </c>
      <c r="H52" s="250">
        <v>11.202164669501354</v>
      </c>
      <c r="I52" s="31">
        <v>11976</v>
      </c>
      <c r="J52" s="251">
        <v>46.293003478933123</v>
      </c>
      <c r="K52" s="34">
        <v>1800</v>
      </c>
      <c r="L52" s="253">
        <v>6.9578662543486658</v>
      </c>
      <c r="M52" s="1167">
        <v>146</v>
      </c>
      <c r="N52" s="154">
        <v>3</v>
      </c>
      <c r="O52" s="250">
        <v>2.054794520547945</v>
      </c>
      <c r="P52" s="114">
        <v>21</v>
      </c>
      <c r="Q52" s="252">
        <v>14.383561643835616</v>
      </c>
      <c r="R52" s="114">
        <v>43</v>
      </c>
      <c r="S52" s="250">
        <v>29.452054794520549</v>
      </c>
      <c r="T52" s="34">
        <v>79</v>
      </c>
      <c r="U52" s="253">
        <v>54.109589041095894</v>
      </c>
      <c r="X52" s="240"/>
    </row>
    <row r="53" spans="1:24" ht="13.7" customHeight="1">
      <c r="A53" s="242" t="s">
        <v>213</v>
      </c>
      <c r="B53" s="853">
        <v>27046</v>
      </c>
      <c r="C53" s="159"/>
      <c r="D53" s="1179">
        <v>25853</v>
      </c>
      <c r="E53" s="127">
        <v>9220</v>
      </c>
      <c r="F53" s="249">
        <v>35.663172552508414</v>
      </c>
      <c r="G53" s="31">
        <v>2889</v>
      </c>
      <c r="H53" s="250">
        <v>11.174718601322864</v>
      </c>
      <c r="I53" s="31">
        <v>11955</v>
      </c>
      <c r="J53" s="251">
        <v>46.242215603604997</v>
      </c>
      <c r="K53" s="34">
        <v>1789</v>
      </c>
      <c r="L53" s="253">
        <v>6.9198932425637256</v>
      </c>
      <c r="M53" s="1167">
        <v>148</v>
      </c>
      <c r="N53" s="154">
        <v>3</v>
      </c>
      <c r="O53" s="250">
        <v>2.0270270270270272</v>
      </c>
      <c r="P53" s="114">
        <v>22</v>
      </c>
      <c r="Q53" s="252">
        <v>14.864864864864865</v>
      </c>
      <c r="R53" s="114">
        <v>43</v>
      </c>
      <c r="S53" s="250">
        <v>29.054054054054053</v>
      </c>
      <c r="T53" s="34">
        <v>80</v>
      </c>
      <c r="U53" s="253">
        <v>54.054054054054056</v>
      </c>
      <c r="X53" s="240"/>
    </row>
    <row r="54" spans="1:24" ht="13.7" customHeight="1">
      <c r="A54" s="242" t="s">
        <v>335</v>
      </c>
      <c r="B54" s="853">
        <v>27106</v>
      </c>
      <c r="C54" s="159"/>
      <c r="D54" s="1179">
        <v>25894</v>
      </c>
      <c r="E54" s="127">
        <v>9218</v>
      </c>
      <c r="F54" s="249">
        <v>35.598980458793541</v>
      </c>
      <c r="G54" s="31">
        <v>2901</v>
      </c>
      <c r="H54" s="250">
        <v>11.203367575500115</v>
      </c>
      <c r="I54" s="31">
        <v>11974</v>
      </c>
      <c r="J54" s="251">
        <v>46.242372750444119</v>
      </c>
      <c r="K54" s="34">
        <v>1801</v>
      </c>
      <c r="L54" s="253">
        <v>6.9552792152622223</v>
      </c>
      <c r="M54" s="1167">
        <v>146</v>
      </c>
      <c r="N54" s="154">
        <v>3</v>
      </c>
      <c r="O54" s="250">
        <v>2.054794520547945</v>
      </c>
      <c r="P54" s="114">
        <v>21</v>
      </c>
      <c r="Q54" s="252">
        <v>14.383561643835616</v>
      </c>
      <c r="R54" s="114">
        <v>43</v>
      </c>
      <c r="S54" s="250">
        <v>29.452054794520549</v>
      </c>
      <c r="T54" s="34">
        <v>79</v>
      </c>
      <c r="U54" s="253">
        <v>54.109589041095894</v>
      </c>
      <c r="X54" s="240"/>
    </row>
    <row r="55" spans="1:24" ht="13.7" customHeight="1">
      <c r="A55" s="1385" t="s">
        <v>569</v>
      </c>
      <c r="B55" s="854">
        <v>26990</v>
      </c>
      <c r="C55" s="157"/>
      <c r="D55" s="1182">
        <v>25779</v>
      </c>
      <c r="E55" s="134">
        <v>9197</v>
      </c>
      <c r="F55" s="257">
        <v>35.676325691454288</v>
      </c>
      <c r="G55" s="41">
        <v>2887</v>
      </c>
      <c r="H55" s="255">
        <v>11.199037976647659</v>
      </c>
      <c r="I55" s="41">
        <v>11883</v>
      </c>
      <c r="J55" s="258">
        <v>46.095659257535203</v>
      </c>
      <c r="K55" s="44">
        <v>1812</v>
      </c>
      <c r="L55" s="256">
        <v>7.0289770743628539</v>
      </c>
      <c r="M55" s="1185">
        <v>140</v>
      </c>
      <c r="N55" s="158">
        <v>3</v>
      </c>
      <c r="O55" s="255">
        <v>2.1428571428571428</v>
      </c>
      <c r="P55" s="113">
        <v>21</v>
      </c>
      <c r="Q55" s="259">
        <v>15</v>
      </c>
      <c r="R55" s="113">
        <v>41</v>
      </c>
      <c r="S55" s="255">
        <v>29.285714285714288</v>
      </c>
      <c r="T55" s="44">
        <v>75</v>
      </c>
      <c r="U55" s="256">
        <v>53.571428571428569</v>
      </c>
      <c r="X55" s="240"/>
    </row>
    <row r="56" spans="1:24" ht="13.7" customHeight="1">
      <c r="A56" s="850" t="s">
        <v>623</v>
      </c>
      <c r="B56" s="989">
        <v>26761</v>
      </c>
      <c r="C56" s="1129"/>
      <c r="D56" s="1178">
        <f>E56+G56+I56+K56</f>
        <v>25549</v>
      </c>
      <c r="E56" s="154">
        <v>9053</v>
      </c>
      <c r="F56" s="1186">
        <f t="shared" ref="F56:F62" si="46">SUM(E56/D56*100)</f>
        <v>35.433872167208108</v>
      </c>
      <c r="G56" s="184">
        <v>2897</v>
      </c>
      <c r="H56" s="1165">
        <f t="shared" ref="H56:H62" si="47">SUM(G56/D56*100)</f>
        <v>11.338995655407256</v>
      </c>
      <c r="I56" s="108">
        <v>11811</v>
      </c>
      <c r="J56" s="1165">
        <f t="shared" ref="J56:J62" si="48">SUM(I56/D56*100)</f>
        <v>46.228815217816745</v>
      </c>
      <c r="K56" s="184">
        <v>1788</v>
      </c>
      <c r="L56" s="1166">
        <f t="shared" ref="L56:L62" si="49">SUM(K56/D56*100)</f>
        <v>6.9983169595678891</v>
      </c>
      <c r="M56" s="1167">
        <f>N56+P56+R56+T56</f>
        <v>134</v>
      </c>
      <c r="N56" s="154">
        <v>3</v>
      </c>
      <c r="O56" s="1168">
        <f t="shared" ref="O56:O62" si="50">SUM(N56/M56*100)</f>
        <v>2.2388059701492535</v>
      </c>
      <c r="P56" s="108">
        <v>21</v>
      </c>
      <c r="Q56" s="1168">
        <f t="shared" ref="Q56:Q62" si="51">SUM(P56/M56*100)</f>
        <v>15.671641791044777</v>
      </c>
      <c r="R56" s="108">
        <v>37</v>
      </c>
      <c r="S56" s="1168">
        <f t="shared" ref="S56:S62" si="52">SUM(R56/M56*100)</f>
        <v>27.611940298507463</v>
      </c>
      <c r="T56" s="184">
        <v>73</v>
      </c>
      <c r="U56" s="1166">
        <f t="shared" ref="U56:U62" si="53">SUM(T56/M56*100)</f>
        <v>54.477611940298509</v>
      </c>
      <c r="X56" s="240"/>
    </row>
    <row r="57" spans="1:24" ht="13.7" customHeight="1">
      <c r="A57" s="242" t="s">
        <v>663</v>
      </c>
      <c r="B57" s="853">
        <v>26815</v>
      </c>
      <c r="C57" s="159"/>
      <c r="D57" s="1179">
        <v>25584</v>
      </c>
      <c r="E57" s="154">
        <v>9077</v>
      </c>
      <c r="F57" s="1187">
        <f t="shared" si="46"/>
        <v>35.479205753595998</v>
      </c>
      <c r="G57" s="114">
        <v>2921</v>
      </c>
      <c r="H57" s="250">
        <f t="shared" si="47"/>
        <v>11.41729205753596</v>
      </c>
      <c r="I57" s="31">
        <v>11800</v>
      </c>
      <c r="J57" s="250">
        <f t="shared" si="48"/>
        <v>46.122576610381486</v>
      </c>
      <c r="K57" s="114">
        <v>1786</v>
      </c>
      <c r="L57" s="253">
        <f t="shared" si="49"/>
        <v>6.9809255784865538</v>
      </c>
      <c r="M57" s="1167">
        <v>133</v>
      </c>
      <c r="N57" s="154">
        <v>3</v>
      </c>
      <c r="O57" s="252">
        <f t="shared" si="50"/>
        <v>2.2556390977443606</v>
      </c>
      <c r="P57" s="31">
        <v>21</v>
      </c>
      <c r="Q57" s="252">
        <f t="shared" si="51"/>
        <v>15.789473684210526</v>
      </c>
      <c r="R57" s="31">
        <v>36</v>
      </c>
      <c r="S57" s="252">
        <f t="shared" si="52"/>
        <v>27.06766917293233</v>
      </c>
      <c r="T57" s="31">
        <v>73</v>
      </c>
      <c r="U57" s="253">
        <f t="shared" si="53"/>
        <v>54.887218045112782</v>
      </c>
      <c r="X57" s="240"/>
    </row>
    <row r="58" spans="1:24" ht="13.7" customHeight="1">
      <c r="A58" s="242" t="s">
        <v>676</v>
      </c>
      <c r="B58" s="853">
        <v>26829</v>
      </c>
      <c r="C58" s="159"/>
      <c r="D58" s="1179">
        <v>25597</v>
      </c>
      <c r="E58" s="154">
        <v>9085</v>
      </c>
      <c r="F58" s="1187">
        <f t="shared" si="46"/>
        <v>35.492440520373478</v>
      </c>
      <c r="G58" s="114">
        <v>2932</v>
      </c>
      <c r="H58" s="250">
        <f t="shared" si="47"/>
        <v>11.454467320389108</v>
      </c>
      <c r="I58" s="31">
        <v>11798</v>
      </c>
      <c r="J58" s="250">
        <f t="shared" si="48"/>
        <v>46.091338828768997</v>
      </c>
      <c r="K58" s="34">
        <v>1782</v>
      </c>
      <c r="L58" s="253">
        <f t="shared" si="49"/>
        <v>6.9617533304684152</v>
      </c>
      <c r="M58" s="1167">
        <v>133</v>
      </c>
      <c r="N58" s="154">
        <v>3</v>
      </c>
      <c r="O58" s="252">
        <f t="shared" si="50"/>
        <v>2.2556390977443606</v>
      </c>
      <c r="P58" s="114">
        <v>21</v>
      </c>
      <c r="Q58" s="252">
        <f t="shared" si="51"/>
        <v>15.789473684210526</v>
      </c>
      <c r="R58" s="114">
        <v>37</v>
      </c>
      <c r="S58" s="252">
        <f t="shared" si="52"/>
        <v>27.819548872180448</v>
      </c>
      <c r="T58" s="31">
        <v>72</v>
      </c>
      <c r="U58" s="253">
        <f t="shared" si="53"/>
        <v>54.13533834586466</v>
      </c>
      <c r="X58" s="240"/>
    </row>
    <row r="59" spans="1:24" ht="13.7" customHeight="1">
      <c r="A59" s="1418" t="s">
        <v>677</v>
      </c>
      <c r="B59" s="854">
        <v>26698</v>
      </c>
      <c r="C59" s="157"/>
      <c r="D59" s="1417">
        <v>25452</v>
      </c>
      <c r="E59" s="158">
        <v>9053</v>
      </c>
      <c r="F59" s="254">
        <f t="shared" si="46"/>
        <v>35.568914034260565</v>
      </c>
      <c r="G59" s="113">
        <v>2920</v>
      </c>
      <c r="H59" s="255">
        <f t="shared" si="47"/>
        <v>11.472575829011472</v>
      </c>
      <c r="I59" s="41">
        <v>11717</v>
      </c>
      <c r="J59" s="255">
        <f t="shared" si="48"/>
        <v>46.035674996071037</v>
      </c>
      <c r="K59" s="44">
        <v>1762</v>
      </c>
      <c r="L59" s="256">
        <f t="shared" si="49"/>
        <v>6.9228351406569226</v>
      </c>
      <c r="M59" s="1185">
        <v>133</v>
      </c>
      <c r="N59" s="158">
        <v>3</v>
      </c>
      <c r="O59" s="259">
        <f t="shared" si="50"/>
        <v>2.2556390977443606</v>
      </c>
      <c r="P59" s="113">
        <v>21</v>
      </c>
      <c r="Q59" s="259">
        <f t="shared" si="51"/>
        <v>15.789473684210526</v>
      </c>
      <c r="R59" s="113">
        <v>37</v>
      </c>
      <c r="S59" s="259">
        <f t="shared" si="52"/>
        <v>27.819548872180448</v>
      </c>
      <c r="T59" s="41">
        <v>72</v>
      </c>
      <c r="U59" s="256">
        <f t="shared" si="53"/>
        <v>54.13533834586466</v>
      </c>
      <c r="X59" s="240"/>
    </row>
    <row r="60" spans="1:24" ht="13.7" customHeight="1">
      <c r="A60" s="1176" t="s">
        <v>728</v>
      </c>
      <c r="B60" s="989">
        <v>26496</v>
      </c>
      <c r="C60" s="159"/>
      <c r="D60" s="1743">
        <v>25251</v>
      </c>
      <c r="E60" s="154">
        <v>8881</v>
      </c>
      <c r="F60" s="1187">
        <f t="shared" si="46"/>
        <v>35.170884321413013</v>
      </c>
      <c r="G60" s="114">
        <v>2930</v>
      </c>
      <c r="H60" s="250">
        <f t="shared" si="47"/>
        <v>11.603500851451427</v>
      </c>
      <c r="I60" s="31">
        <v>11703</v>
      </c>
      <c r="J60" s="250">
        <f t="shared" si="48"/>
        <v>46.3466793394321</v>
      </c>
      <c r="K60" s="34">
        <v>1737</v>
      </c>
      <c r="L60" s="253">
        <f t="shared" si="49"/>
        <v>6.8789354877034565</v>
      </c>
      <c r="M60" s="1755">
        <v>131</v>
      </c>
      <c r="N60" s="120">
        <v>3</v>
      </c>
      <c r="O60" s="1165">
        <f t="shared" si="50"/>
        <v>2.2900763358778624</v>
      </c>
      <c r="P60" s="108">
        <v>20</v>
      </c>
      <c r="Q60" s="1165">
        <f t="shared" si="51"/>
        <v>15.267175572519085</v>
      </c>
      <c r="R60" s="114">
        <v>37</v>
      </c>
      <c r="S60" s="252">
        <f t="shared" si="52"/>
        <v>28.244274809160309</v>
      </c>
      <c r="T60" s="31">
        <v>71</v>
      </c>
      <c r="U60" s="253">
        <f t="shared" si="53"/>
        <v>54.198473282442748</v>
      </c>
      <c r="X60" s="240"/>
    </row>
    <row r="61" spans="1:24" ht="13.7" customHeight="1">
      <c r="A61" s="563" t="s">
        <v>745</v>
      </c>
      <c r="B61" s="853">
        <v>26620</v>
      </c>
      <c r="C61" s="159"/>
      <c r="D61" s="1377">
        <v>25350</v>
      </c>
      <c r="E61" s="154">
        <v>8904</v>
      </c>
      <c r="F61" s="1187">
        <f t="shared" si="46"/>
        <v>35.124260355029584</v>
      </c>
      <c r="G61" s="31">
        <v>2945</v>
      </c>
      <c r="H61" s="250">
        <f t="shared" si="47"/>
        <v>11.617357001972387</v>
      </c>
      <c r="I61" s="31">
        <v>11754</v>
      </c>
      <c r="J61" s="250">
        <f t="shared" si="48"/>
        <v>46.366863905325445</v>
      </c>
      <c r="K61" s="31">
        <v>1747</v>
      </c>
      <c r="L61" s="253">
        <f t="shared" si="49"/>
        <v>6.8915187376725831</v>
      </c>
      <c r="M61" s="1167">
        <v>131</v>
      </c>
      <c r="N61" s="154">
        <v>3</v>
      </c>
      <c r="O61" s="252">
        <f t="shared" si="50"/>
        <v>2.2900763358778624</v>
      </c>
      <c r="P61" s="114">
        <v>20</v>
      </c>
      <c r="Q61" s="252">
        <f t="shared" si="51"/>
        <v>15.267175572519085</v>
      </c>
      <c r="R61" s="31">
        <v>37</v>
      </c>
      <c r="S61" s="252">
        <f t="shared" si="52"/>
        <v>28.244274809160309</v>
      </c>
      <c r="T61" s="31">
        <v>71</v>
      </c>
      <c r="U61" s="253">
        <f t="shared" si="53"/>
        <v>54.198473282442748</v>
      </c>
      <c r="X61" s="240"/>
    </row>
    <row r="62" spans="1:24" ht="13.7" customHeight="1">
      <c r="A62" s="242" t="s">
        <v>746</v>
      </c>
      <c r="B62" s="853">
        <v>26630</v>
      </c>
      <c r="C62" s="159"/>
      <c r="D62" s="1743">
        <v>25366</v>
      </c>
      <c r="E62" s="154">
        <v>8895</v>
      </c>
      <c r="F62" s="1187">
        <f t="shared" si="46"/>
        <v>35.066624615627219</v>
      </c>
      <c r="G62" s="31">
        <v>2945</v>
      </c>
      <c r="H62" s="250">
        <f t="shared" si="47"/>
        <v>11.610029172908618</v>
      </c>
      <c r="I62" s="31">
        <v>11785</v>
      </c>
      <c r="J62" s="251">
        <f t="shared" si="48"/>
        <v>46.459828116376251</v>
      </c>
      <c r="K62" s="34">
        <v>1741</v>
      </c>
      <c r="L62" s="253">
        <f t="shared" si="49"/>
        <v>6.8635180950879127</v>
      </c>
      <c r="M62" s="1167">
        <v>110</v>
      </c>
      <c r="N62" s="154">
        <v>3</v>
      </c>
      <c r="O62" s="252">
        <f t="shared" si="50"/>
        <v>2.7272727272727271</v>
      </c>
      <c r="P62" s="114">
        <v>20</v>
      </c>
      <c r="Q62" s="252">
        <f t="shared" si="51"/>
        <v>18.181818181818183</v>
      </c>
      <c r="R62" s="114">
        <v>35</v>
      </c>
      <c r="S62" s="252">
        <f t="shared" si="52"/>
        <v>31.818181818181817</v>
      </c>
      <c r="T62" s="31">
        <v>52</v>
      </c>
      <c r="U62" s="253">
        <f t="shared" si="53"/>
        <v>47.272727272727273</v>
      </c>
      <c r="X62" s="240"/>
    </row>
    <row r="63" spans="1:24" ht="13.7" customHeight="1">
      <c r="A63" s="1418" t="s">
        <v>747</v>
      </c>
      <c r="B63" s="854">
        <v>26263</v>
      </c>
      <c r="C63" s="157"/>
      <c r="D63" s="1417">
        <v>24998</v>
      </c>
      <c r="E63" s="1938">
        <v>8852</v>
      </c>
      <c r="F63" s="254">
        <f t="shared" ref="F63:F68" si="54">SUM(E63/D63*100)</f>
        <v>35.410832866629335</v>
      </c>
      <c r="G63" s="41">
        <v>2890</v>
      </c>
      <c r="H63" s="255">
        <f t="shared" ref="H63:H68" si="55">SUM(G63/D63*100)</f>
        <v>11.560924873989919</v>
      </c>
      <c r="I63" s="41">
        <v>11555</v>
      </c>
      <c r="J63" s="258">
        <f t="shared" ref="J63:J68" si="56">SUM(I63/D63*100)</f>
        <v>46.22369789583167</v>
      </c>
      <c r="K63" s="1937">
        <v>1701</v>
      </c>
      <c r="L63" s="256">
        <f t="shared" ref="L63:L68" si="57">SUM(K63/D63*100)</f>
        <v>6.8045443635490841</v>
      </c>
      <c r="M63" s="1185">
        <v>102</v>
      </c>
      <c r="N63" s="1938">
        <v>3</v>
      </c>
      <c r="O63" s="259">
        <f t="shared" ref="O63:O68" si="58">SUM(N63/M63*100)</f>
        <v>2.9411764705882351</v>
      </c>
      <c r="P63" s="1936">
        <v>19</v>
      </c>
      <c r="Q63" s="259">
        <f t="shared" ref="Q63:Q68" si="59">SUM(P63/M63*100)</f>
        <v>18.627450980392158</v>
      </c>
      <c r="R63" s="1936">
        <v>28</v>
      </c>
      <c r="S63" s="259">
        <f t="shared" ref="S63:S68" si="60">SUM(R63/M63*100)</f>
        <v>27.450980392156865</v>
      </c>
      <c r="T63" s="41">
        <v>52</v>
      </c>
      <c r="U63" s="256">
        <f t="shared" ref="U63:U68" si="61">SUM(T63/M63*100)</f>
        <v>50.980392156862742</v>
      </c>
      <c r="X63" s="240"/>
    </row>
    <row r="64" spans="1:24" ht="13.7" customHeight="1">
      <c r="A64" s="1176" t="s">
        <v>769</v>
      </c>
      <c r="B64" s="989">
        <v>25964</v>
      </c>
      <c r="C64" s="159"/>
      <c r="D64" s="1942">
        <f>SUM(E64,G64,I64,K64)</f>
        <v>24708</v>
      </c>
      <c r="E64" s="2267">
        <v>8714</v>
      </c>
      <c r="F64" s="1187">
        <f t="shared" si="54"/>
        <v>35.267929415573903</v>
      </c>
      <c r="G64" s="2259">
        <v>2863</v>
      </c>
      <c r="H64" s="250">
        <f t="shared" si="55"/>
        <v>11.587340132750526</v>
      </c>
      <c r="I64" s="31">
        <v>11440</v>
      </c>
      <c r="J64" s="250">
        <f t="shared" si="56"/>
        <v>46.300793265339166</v>
      </c>
      <c r="K64" s="2260">
        <v>1691</v>
      </c>
      <c r="L64" s="253">
        <f t="shared" si="57"/>
        <v>6.8439371863364089</v>
      </c>
      <c r="M64" s="1755">
        <f>SUM(N64,P64,R64,T64)</f>
        <v>98</v>
      </c>
      <c r="N64" s="120">
        <v>2</v>
      </c>
      <c r="O64" s="1165">
        <f t="shared" si="58"/>
        <v>2.0408163265306123</v>
      </c>
      <c r="P64" s="108">
        <v>18</v>
      </c>
      <c r="Q64" s="1165">
        <f t="shared" si="59"/>
        <v>18.367346938775512</v>
      </c>
      <c r="R64" s="2259">
        <v>26</v>
      </c>
      <c r="S64" s="252">
        <f t="shared" si="60"/>
        <v>26.530612244897959</v>
      </c>
      <c r="T64" s="31">
        <v>52</v>
      </c>
      <c r="U64" s="253">
        <f t="shared" si="61"/>
        <v>53.061224489795919</v>
      </c>
      <c r="X64" s="240"/>
    </row>
    <row r="65" spans="1:24" ht="13.7" customHeight="1">
      <c r="A65" s="563" t="s">
        <v>770</v>
      </c>
      <c r="B65" s="853">
        <v>25995</v>
      </c>
      <c r="C65" s="159"/>
      <c r="D65" s="1377">
        <v>24733</v>
      </c>
      <c r="E65" s="2267">
        <v>8745</v>
      </c>
      <c r="F65" s="1187">
        <f t="shared" si="54"/>
        <v>35.357619374924191</v>
      </c>
      <c r="G65" s="31">
        <v>2878</v>
      </c>
      <c r="H65" s="250">
        <f t="shared" si="55"/>
        <v>11.636275421501638</v>
      </c>
      <c r="I65" s="31">
        <v>11469</v>
      </c>
      <c r="J65" s="250">
        <f t="shared" si="56"/>
        <v>46.371244895483763</v>
      </c>
      <c r="K65" s="31">
        <v>1641</v>
      </c>
      <c r="L65" s="253">
        <f t="shared" si="57"/>
        <v>6.6348603080904054</v>
      </c>
      <c r="M65" s="1167">
        <v>96</v>
      </c>
      <c r="N65" s="2267">
        <v>2</v>
      </c>
      <c r="O65" s="252">
        <f t="shared" si="58"/>
        <v>2.083333333333333</v>
      </c>
      <c r="P65" s="2259">
        <v>18</v>
      </c>
      <c r="Q65" s="252">
        <f t="shared" si="59"/>
        <v>18.75</v>
      </c>
      <c r="R65" s="31">
        <v>26</v>
      </c>
      <c r="S65" s="252">
        <f t="shared" si="60"/>
        <v>27.083333333333332</v>
      </c>
      <c r="T65" s="31">
        <v>50</v>
      </c>
      <c r="U65" s="253">
        <f t="shared" si="61"/>
        <v>52.083333333333336</v>
      </c>
      <c r="X65" s="240"/>
    </row>
    <row r="66" spans="1:24" ht="14.25" customHeight="1">
      <c r="A66" s="242" t="s">
        <v>771</v>
      </c>
      <c r="B66" s="853">
        <v>26023</v>
      </c>
      <c r="C66" s="159"/>
      <c r="D66" s="1942">
        <v>24769</v>
      </c>
      <c r="E66" s="2267">
        <v>8726</v>
      </c>
      <c r="F66" s="1187">
        <f t="shared" si="54"/>
        <v>35.229520771932663</v>
      </c>
      <c r="G66" s="31">
        <v>2884</v>
      </c>
      <c r="H66" s="250">
        <f t="shared" si="55"/>
        <v>11.643586741491381</v>
      </c>
      <c r="I66" s="31">
        <v>11496</v>
      </c>
      <c r="J66" s="251">
        <f t="shared" si="56"/>
        <v>46.412854778150106</v>
      </c>
      <c r="K66" s="2260">
        <v>1663</v>
      </c>
      <c r="L66" s="253">
        <f t="shared" si="57"/>
        <v>6.7140377084258542</v>
      </c>
      <c r="M66" s="1167">
        <v>94</v>
      </c>
      <c r="N66" s="2267">
        <v>2</v>
      </c>
      <c r="O66" s="252">
        <f t="shared" si="58"/>
        <v>2.1276595744680851</v>
      </c>
      <c r="P66" s="2259">
        <v>18</v>
      </c>
      <c r="Q66" s="252">
        <f t="shared" si="59"/>
        <v>19.148936170212767</v>
      </c>
      <c r="R66" s="2259">
        <v>26</v>
      </c>
      <c r="S66" s="252">
        <f t="shared" si="60"/>
        <v>27.659574468085108</v>
      </c>
      <c r="T66" s="31">
        <v>48</v>
      </c>
      <c r="U66" s="253">
        <f t="shared" si="61"/>
        <v>51.063829787234042</v>
      </c>
    </row>
    <row r="67" spans="1:24" ht="14.25" customHeight="1">
      <c r="A67" s="1418" t="s">
        <v>772</v>
      </c>
      <c r="B67" s="854">
        <v>25664</v>
      </c>
      <c r="C67" s="157"/>
      <c r="D67" s="1417">
        <v>24454</v>
      </c>
      <c r="E67" s="2266">
        <v>8586</v>
      </c>
      <c r="F67" s="254">
        <f t="shared" si="54"/>
        <v>35.110820315694774</v>
      </c>
      <c r="G67" s="41">
        <v>2848</v>
      </c>
      <c r="H67" s="255">
        <f t="shared" si="55"/>
        <v>11.646356424306861</v>
      </c>
      <c r="I67" s="41">
        <v>11368</v>
      </c>
      <c r="J67" s="258">
        <f t="shared" si="56"/>
        <v>46.487282244213624</v>
      </c>
      <c r="K67" s="2262">
        <v>1652</v>
      </c>
      <c r="L67" s="256">
        <f t="shared" si="57"/>
        <v>6.755541015784738</v>
      </c>
      <c r="M67" s="1185">
        <v>92</v>
      </c>
      <c r="N67" s="2266">
        <v>1</v>
      </c>
      <c r="O67" s="259">
        <f t="shared" si="58"/>
        <v>1.0869565217391304</v>
      </c>
      <c r="P67" s="2261">
        <v>18</v>
      </c>
      <c r="Q67" s="259">
        <f t="shared" si="59"/>
        <v>19.565217391304348</v>
      </c>
      <c r="R67" s="2261">
        <v>25</v>
      </c>
      <c r="S67" s="259">
        <f t="shared" si="60"/>
        <v>27.173913043478258</v>
      </c>
      <c r="T67" s="41">
        <v>48</v>
      </c>
      <c r="U67" s="256">
        <f t="shared" si="61"/>
        <v>52.173913043478258</v>
      </c>
    </row>
    <row r="68" spans="1:24" ht="14.25" customHeight="1">
      <c r="A68" s="1176" t="s">
        <v>837</v>
      </c>
      <c r="B68" s="853">
        <v>25279</v>
      </c>
      <c r="C68" s="159"/>
      <c r="D68" s="1942">
        <v>24085</v>
      </c>
      <c r="E68" s="2344">
        <v>8388</v>
      </c>
      <c r="F68" s="1187">
        <f t="shared" si="54"/>
        <v>34.826655594768532</v>
      </c>
      <c r="G68" s="2334">
        <v>2807</v>
      </c>
      <c r="H68" s="250">
        <f t="shared" si="55"/>
        <v>11.654556778077643</v>
      </c>
      <c r="I68" s="31">
        <v>11281</v>
      </c>
      <c r="J68" s="251">
        <f t="shared" si="56"/>
        <v>46.838281087813996</v>
      </c>
      <c r="K68" s="2335">
        <v>1609</v>
      </c>
      <c r="L68" s="253">
        <f t="shared" si="57"/>
        <v>6.680506539339838</v>
      </c>
      <c r="M68" s="1167">
        <v>87</v>
      </c>
      <c r="N68" s="2344">
        <v>1</v>
      </c>
      <c r="O68" s="252">
        <f t="shared" si="58"/>
        <v>1.1494252873563218</v>
      </c>
      <c r="P68" s="2334">
        <v>18</v>
      </c>
      <c r="Q68" s="252">
        <f t="shared" si="59"/>
        <v>20.689655172413794</v>
      </c>
      <c r="R68" s="2334">
        <v>21</v>
      </c>
      <c r="S68" s="252">
        <f t="shared" si="60"/>
        <v>24.137931034482758</v>
      </c>
      <c r="T68" s="31">
        <v>47</v>
      </c>
      <c r="U68" s="253">
        <f t="shared" si="61"/>
        <v>54.022988505747129</v>
      </c>
    </row>
    <row r="69" spans="1:24" ht="14.25" customHeight="1">
      <c r="A69" s="563" t="s">
        <v>844</v>
      </c>
      <c r="B69" s="853">
        <v>25226</v>
      </c>
      <c r="C69" s="159"/>
      <c r="D69" s="1942">
        <v>24015</v>
      </c>
      <c r="E69" s="2414">
        <v>8342</v>
      </c>
      <c r="F69" s="1187">
        <f t="shared" ref="F69:F70" si="62">SUM(E69/D69*100)</f>
        <v>34.736622943993339</v>
      </c>
      <c r="G69" s="2410">
        <v>2810</v>
      </c>
      <c r="H69" s="250">
        <f t="shared" ref="H69:H70" si="63">SUM(G69/D69*100)</f>
        <v>11.701020195711013</v>
      </c>
      <c r="I69" s="31">
        <v>11275</v>
      </c>
      <c r="J69" s="251">
        <f t="shared" ref="J69:J70" si="64">SUM(I69/D69*100)</f>
        <v>46.949823027274618</v>
      </c>
      <c r="K69" s="2411">
        <v>1588</v>
      </c>
      <c r="L69" s="253">
        <f t="shared" ref="L69:L70" si="65">SUM(K69/D69*100)</f>
        <v>6.6125338330210282</v>
      </c>
      <c r="M69" s="1167">
        <v>87</v>
      </c>
      <c r="N69" s="2414">
        <v>1</v>
      </c>
      <c r="O69" s="252">
        <f t="shared" ref="O69:O70" si="66">SUM(N69/M69*100)</f>
        <v>1.1494252873563218</v>
      </c>
      <c r="P69" s="2410">
        <v>18</v>
      </c>
      <c r="Q69" s="252">
        <f t="shared" ref="Q69:Q70" si="67">SUM(P69/M69*100)</f>
        <v>20.689655172413794</v>
      </c>
      <c r="R69" s="2410">
        <v>21</v>
      </c>
      <c r="S69" s="252">
        <f t="shared" ref="S69:S70" si="68">SUM(R69/M69*100)</f>
        <v>24.137931034482758</v>
      </c>
      <c r="T69" s="31">
        <v>47</v>
      </c>
      <c r="U69" s="253">
        <f t="shared" ref="U69:U70" si="69">SUM(T69/M69*100)</f>
        <v>54.022988505747129</v>
      </c>
    </row>
    <row r="70" spans="1:24" ht="14.25" customHeight="1">
      <c r="A70" s="242" t="s">
        <v>824</v>
      </c>
      <c r="B70" s="853">
        <v>25258</v>
      </c>
      <c r="C70" s="159"/>
      <c r="D70" s="1942">
        <v>24027</v>
      </c>
      <c r="E70" s="2465">
        <v>8332</v>
      </c>
      <c r="F70" s="1187">
        <f t="shared" si="62"/>
        <v>34.677654305572894</v>
      </c>
      <c r="G70" s="2453">
        <v>2820</v>
      </c>
      <c r="H70" s="250">
        <f t="shared" si="63"/>
        <v>11.73679610438257</v>
      </c>
      <c r="I70" s="31">
        <v>11270</v>
      </c>
      <c r="J70" s="251">
        <f t="shared" si="64"/>
        <v>46.905564573188499</v>
      </c>
      <c r="K70" s="2454">
        <v>1605</v>
      </c>
      <c r="L70" s="253">
        <f t="shared" si="65"/>
        <v>6.6799850168560369</v>
      </c>
      <c r="M70" s="1167">
        <v>87</v>
      </c>
      <c r="N70" s="2465">
        <v>1</v>
      </c>
      <c r="O70" s="252">
        <f t="shared" si="66"/>
        <v>1.1494252873563218</v>
      </c>
      <c r="P70" s="2453">
        <v>18</v>
      </c>
      <c r="Q70" s="252">
        <f t="shared" si="67"/>
        <v>20.689655172413794</v>
      </c>
      <c r="R70" s="2453">
        <v>21</v>
      </c>
      <c r="S70" s="252">
        <f t="shared" si="68"/>
        <v>24.137931034482758</v>
      </c>
      <c r="T70" s="31">
        <v>47</v>
      </c>
      <c r="U70" s="253">
        <f t="shared" si="69"/>
        <v>54.022988505747129</v>
      </c>
    </row>
    <row r="71" spans="1:24" ht="14.25" customHeight="1">
      <c r="A71" s="1418" t="s">
        <v>845</v>
      </c>
      <c r="B71" s="854">
        <v>25052</v>
      </c>
      <c r="C71" s="157"/>
      <c r="D71" s="1417">
        <v>23819</v>
      </c>
      <c r="E71" s="2579">
        <v>8305</v>
      </c>
      <c r="F71" s="254">
        <f t="shared" ref="F71" si="70">SUM(E71/D71*100)</f>
        <v>34.867122885091732</v>
      </c>
      <c r="G71" s="2573">
        <v>2775</v>
      </c>
      <c r="H71" s="255">
        <f t="shared" ref="H71" si="71">SUM(G71/D71*100)</f>
        <v>11.650363155464124</v>
      </c>
      <c r="I71" s="41">
        <v>11143</v>
      </c>
      <c r="J71" s="258">
        <f t="shared" ref="J71" si="72">SUM(I71/D71*100)</f>
        <v>46.781980771652883</v>
      </c>
      <c r="K71" s="2574">
        <v>1596</v>
      </c>
      <c r="L71" s="256">
        <f t="shared" ref="L71" si="73">SUM(K71/D71*100)</f>
        <v>6.7005331877912591</v>
      </c>
      <c r="M71" s="1185">
        <v>83</v>
      </c>
      <c r="N71" s="2579">
        <v>0</v>
      </c>
      <c r="O71" s="259">
        <f t="shared" ref="O71" si="74">SUM(N71/M71*100)</f>
        <v>0</v>
      </c>
      <c r="P71" s="2573">
        <v>17</v>
      </c>
      <c r="Q71" s="259">
        <f t="shared" ref="Q71" si="75">SUM(P71/M71*100)</f>
        <v>20.481927710843372</v>
      </c>
      <c r="R71" s="2573">
        <v>21</v>
      </c>
      <c r="S71" s="259">
        <f t="shared" ref="S71" si="76">SUM(R71/M71*100)</f>
        <v>25.301204819277107</v>
      </c>
      <c r="T71" s="41">
        <v>45</v>
      </c>
      <c r="U71" s="256">
        <f t="shared" ref="U71" si="77">SUM(T71/M71*100)</f>
        <v>54.216867469879517</v>
      </c>
    </row>
    <row r="72" spans="1:24" ht="14.25" customHeight="1">
      <c r="A72" s="563" t="s">
        <v>894</v>
      </c>
      <c r="B72" s="853">
        <v>24842</v>
      </c>
      <c r="C72" s="159"/>
      <c r="D72" s="1942">
        <v>23607</v>
      </c>
      <c r="E72" s="2582">
        <v>8143</v>
      </c>
      <c r="F72" s="1187">
        <f t="shared" ref="F72:F76" si="78">SUM(E72/D72*100)</f>
        <v>34.494006015164992</v>
      </c>
      <c r="G72" s="2571">
        <v>2773</v>
      </c>
      <c r="H72" s="250">
        <f t="shared" ref="H72:H76" si="79">SUM(G72/D72*100)</f>
        <v>11.746515863938663</v>
      </c>
      <c r="I72" s="31">
        <v>11098</v>
      </c>
      <c r="J72" s="251">
        <f t="shared" ref="J72:J76" si="80">SUM(I72/D72*100)</f>
        <v>47.011479645867752</v>
      </c>
      <c r="K72" s="2572">
        <v>1593</v>
      </c>
      <c r="L72" s="253">
        <f t="shared" ref="L72:L76" si="81">SUM(K72/D72*100)</f>
        <v>6.7479984750285933</v>
      </c>
      <c r="M72" s="1167">
        <v>80</v>
      </c>
      <c r="N72" s="2582">
        <v>0</v>
      </c>
      <c r="O72" s="252">
        <f t="shared" ref="O72:O75" si="82">SUM(N72/M72*100)</f>
        <v>0</v>
      </c>
      <c r="P72" s="2571">
        <v>16</v>
      </c>
      <c r="Q72" s="252">
        <f t="shared" ref="Q72:Q75" si="83">SUM(P72/M72*100)</f>
        <v>20</v>
      </c>
      <c r="R72" s="2571">
        <v>20</v>
      </c>
      <c r="S72" s="252">
        <f t="shared" ref="S72:S76" si="84">SUM(R72/M72*100)</f>
        <v>25</v>
      </c>
      <c r="T72" s="31">
        <v>44</v>
      </c>
      <c r="U72" s="253">
        <f t="shared" ref="U72:U76" si="85">SUM(T72/M72*100)</f>
        <v>55.000000000000007</v>
      </c>
    </row>
    <row r="73" spans="1:24" ht="14.25" customHeight="1">
      <c r="A73" s="563" t="s">
        <v>900</v>
      </c>
      <c r="B73" s="853">
        <v>24839</v>
      </c>
      <c r="C73" s="159"/>
      <c r="D73" s="1942">
        <v>23603</v>
      </c>
      <c r="E73" s="2619">
        <v>8153</v>
      </c>
      <c r="F73" s="1187">
        <f t="shared" si="78"/>
        <v>34.542219209422534</v>
      </c>
      <c r="G73" s="2615">
        <v>2773</v>
      </c>
      <c r="H73" s="250">
        <f t="shared" si="79"/>
        <v>11.748506545778078</v>
      </c>
      <c r="I73" s="31">
        <v>11108</v>
      </c>
      <c r="J73" s="251">
        <f t="shared" si="80"/>
        <v>47.061814176164049</v>
      </c>
      <c r="K73" s="2616">
        <v>1569</v>
      </c>
      <c r="L73" s="253">
        <f t="shared" si="81"/>
        <v>6.6474600686353424</v>
      </c>
      <c r="M73" s="1167">
        <v>70</v>
      </c>
      <c r="N73" s="2619">
        <v>0</v>
      </c>
      <c r="O73" s="252">
        <f t="shared" si="82"/>
        <v>0</v>
      </c>
      <c r="P73" s="2615">
        <v>16</v>
      </c>
      <c r="Q73" s="252">
        <f t="shared" si="83"/>
        <v>22.857142857142858</v>
      </c>
      <c r="R73" s="2615">
        <v>19</v>
      </c>
      <c r="S73" s="252">
        <f t="shared" si="84"/>
        <v>27.142857142857142</v>
      </c>
      <c r="T73" s="31">
        <v>35</v>
      </c>
      <c r="U73" s="253">
        <f t="shared" si="85"/>
        <v>50</v>
      </c>
    </row>
    <row r="74" spans="1:24" ht="14.25" customHeight="1">
      <c r="A74" s="563" t="s">
        <v>888</v>
      </c>
      <c r="B74" s="853">
        <v>24782</v>
      </c>
      <c r="C74" s="159"/>
      <c r="D74" s="1377">
        <v>23546</v>
      </c>
      <c r="E74" s="127">
        <v>8133</v>
      </c>
      <c r="F74" s="1187">
        <f t="shared" si="78"/>
        <v>34.540898666440164</v>
      </c>
      <c r="G74" s="2677">
        <v>2780</v>
      </c>
      <c r="H74" s="250">
        <f t="shared" si="79"/>
        <v>11.806676293213284</v>
      </c>
      <c r="I74" s="31">
        <v>11080</v>
      </c>
      <c r="J74" s="251">
        <f t="shared" si="80"/>
        <v>47.056824938418416</v>
      </c>
      <c r="K74" s="31">
        <v>1553</v>
      </c>
      <c r="L74" s="253">
        <f t="shared" si="81"/>
        <v>6.5956001019281407</v>
      </c>
      <c r="M74" s="1167">
        <v>66</v>
      </c>
      <c r="N74" s="127">
        <v>0</v>
      </c>
      <c r="O74" s="252">
        <f t="shared" si="82"/>
        <v>0</v>
      </c>
      <c r="P74" s="31">
        <v>16</v>
      </c>
      <c r="Q74" s="252">
        <f t="shared" si="83"/>
        <v>24.242424242424242</v>
      </c>
      <c r="R74" s="31">
        <v>18</v>
      </c>
      <c r="S74" s="252">
        <f t="shared" si="84"/>
        <v>27.27272727272727</v>
      </c>
      <c r="T74" s="31">
        <v>32</v>
      </c>
      <c r="U74" s="253">
        <f t="shared" si="85"/>
        <v>48.484848484848484</v>
      </c>
    </row>
    <row r="75" spans="1:24" ht="14.25" customHeight="1">
      <c r="A75" s="1418" t="s">
        <v>901</v>
      </c>
      <c r="B75" s="854">
        <v>24457</v>
      </c>
      <c r="C75" s="157"/>
      <c r="D75" s="1417">
        <v>23238</v>
      </c>
      <c r="E75" s="3095">
        <v>8065</v>
      </c>
      <c r="F75" s="254">
        <f t="shared" si="78"/>
        <v>34.706084861003525</v>
      </c>
      <c r="G75" s="3092">
        <v>2737</v>
      </c>
      <c r="H75" s="255">
        <f t="shared" si="79"/>
        <v>11.778122041483776</v>
      </c>
      <c r="I75" s="41">
        <v>10899</v>
      </c>
      <c r="J75" s="258">
        <f t="shared" si="80"/>
        <v>46.901626646010847</v>
      </c>
      <c r="K75" s="3094">
        <v>1537</v>
      </c>
      <c r="L75" s="256">
        <f t="shared" si="81"/>
        <v>6.6141664515018501</v>
      </c>
      <c r="M75" s="1185">
        <v>59</v>
      </c>
      <c r="N75" s="3095">
        <v>0</v>
      </c>
      <c r="O75" s="259">
        <f t="shared" si="82"/>
        <v>0</v>
      </c>
      <c r="P75" s="3092">
        <v>15</v>
      </c>
      <c r="Q75" s="259">
        <f t="shared" si="83"/>
        <v>25.423728813559322</v>
      </c>
      <c r="R75" s="3092">
        <v>16</v>
      </c>
      <c r="S75" s="259">
        <f t="shared" si="84"/>
        <v>27.118644067796609</v>
      </c>
      <c r="T75" s="41">
        <v>28</v>
      </c>
      <c r="U75" s="256">
        <f t="shared" si="85"/>
        <v>47.457627118644069</v>
      </c>
    </row>
    <row r="76" spans="1:24" ht="14.25" customHeight="1" thickBot="1">
      <c r="A76" s="563" t="s">
        <v>939</v>
      </c>
      <c r="B76" s="853">
        <v>24329</v>
      </c>
      <c r="C76" s="159"/>
      <c r="D76" s="1942">
        <v>23106</v>
      </c>
      <c r="E76" s="3096">
        <v>7951</v>
      </c>
      <c r="F76" s="1187">
        <f t="shared" si="78"/>
        <v>34.410975504198042</v>
      </c>
      <c r="G76" s="3090">
        <v>2729</v>
      </c>
      <c r="H76" s="250">
        <f t="shared" si="79"/>
        <v>11.810785077469056</v>
      </c>
      <c r="I76" s="31">
        <v>10911</v>
      </c>
      <c r="J76" s="251">
        <f t="shared" si="80"/>
        <v>47.221500908854843</v>
      </c>
      <c r="K76" s="3091">
        <v>1515</v>
      </c>
      <c r="L76" s="253">
        <f t="shared" si="81"/>
        <v>6.5567385094780581</v>
      </c>
      <c r="M76" s="1167">
        <v>57</v>
      </c>
      <c r="N76" s="3096">
        <v>0</v>
      </c>
      <c r="O76" s="252">
        <v>0</v>
      </c>
      <c r="P76" s="3090">
        <v>16</v>
      </c>
      <c r="Q76" s="252">
        <f>SUM(P76/M76*100)</f>
        <v>28.07017543859649</v>
      </c>
      <c r="R76" s="3090">
        <v>17</v>
      </c>
      <c r="S76" s="252">
        <f t="shared" si="84"/>
        <v>29.82456140350877</v>
      </c>
      <c r="T76" s="31">
        <v>24</v>
      </c>
      <c r="U76" s="253">
        <f t="shared" si="85"/>
        <v>42.105263157894733</v>
      </c>
    </row>
    <row r="77" spans="1:24" ht="21.75" customHeight="1">
      <c r="A77" s="3912" t="s">
        <v>476</v>
      </c>
      <c r="B77" s="3913"/>
      <c r="C77" s="3913"/>
      <c r="D77" s="3913"/>
      <c r="E77" s="3913"/>
      <c r="F77" s="3913"/>
      <c r="G77" s="3913"/>
      <c r="H77" s="3913"/>
      <c r="I77" s="3913"/>
      <c r="J77" s="3913"/>
      <c r="K77" s="3913"/>
      <c r="L77" s="3913"/>
      <c r="M77" s="3913"/>
      <c r="N77" s="3913"/>
      <c r="O77" s="3913"/>
      <c r="P77" s="3913"/>
      <c r="Q77" s="3913"/>
      <c r="R77" s="3913"/>
      <c r="S77" s="3913"/>
      <c r="T77" s="3913"/>
      <c r="U77" s="3913"/>
      <c r="X77" s="240"/>
    </row>
    <row r="78" spans="1:24" ht="13.7" customHeight="1">
      <c r="A78" s="56"/>
      <c r="B78" s="56"/>
      <c r="C78" s="56"/>
      <c r="D78" s="56"/>
      <c r="E78" s="56"/>
      <c r="F78" s="56"/>
    </row>
    <row r="79" spans="1:24" ht="44.45" customHeight="1" thickBot="1">
      <c r="B79" s="3894" t="s">
        <v>257</v>
      </c>
      <c r="C79" s="3895"/>
      <c r="D79" s="3895"/>
      <c r="E79" s="3895"/>
      <c r="F79" s="3895"/>
      <c r="G79" s="3895"/>
      <c r="H79" s="3895"/>
      <c r="I79" s="3895"/>
      <c r="J79" s="3895"/>
      <c r="K79" s="3895"/>
      <c r="L79" s="3895"/>
      <c r="M79" s="3895"/>
      <c r="N79" s="3895"/>
      <c r="O79" s="3895"/>
      <c r="P79" s="3895"/>
      <c r="Q79" s="3895"/>
      <c r="R79" s="3896"/>
      <c r="S79" s="3093"/>
      <c r="T79" s="3093"/>
      <c r="U79" s="3093"/>
    </row>
    <row r="80" spans="1:24" s="219" customFormat="1" ht="13.7" customHeight="1" thickBot="1">
      <c r="A80" s="3891" t="s">
        <v>944</v>
      </c>
      <c r="B80" s="3897"/>
      <c r="C80" s="3897"/>
      <c r="D80" s="3897"/>
      <c r="E80" s="3897"/>
      <c r="F80" s="3897"/>
      <c r="G80" s="3898"/>
      <c r="H80" s="294"/>
      <c r="I80" s="294"/>
      <c r="J80" s="294"/>
      <c r="K80" s="294"/>
      <c r="L80" s="3891" t="s">
        <v>897</v>
      </c>
      <c r="M80" s="3892"/>
      <c r="N80" s="3892"/>
      <c r="O80" s="3892"/>
      <c r="P80" s="3892"/>
      <c r="Q80" s="3892"/>
      <c r="R80" s="3893"/>
      <c r="S80" s="294"/>
      <c r="T80" s="294"/>
      <c r="U80" s="294"/>
    </row>
    <row r="81" spans="1:38" s="219" customFormat="1" ht="22.5">
      <c r="A81" s="3173"/>
      <c r="B81" s="3174"/>
      <c r="C81" s="3174"/>
      <c r="D81" s="3174"/>
      <c r="E81" s="3279" t="s">
        <v>267</v>
      </c>
      <c r="F81" s="3174"/>
      <c r="G81" s="3175" t="s">
        <v>268</v>
      </c>
      <c r="H81" s="294"/>
      <c r="I81" s="294"/>
      <c r="J81" s="294"/>
      <c r="K81" s="294"/>
      <c r="L81" s="3173"/>
      <c r="M81" s="3174"/>
      <c r="N81" s="3174"/>
      <c r="O81" s="3174"/>
      <c r="P81" s="3279" t="s">
        <v>267</v>
      </c>
      <c r="Q81" s="3174"/>
      <c r="R81" s="3175" t="s">
        <v>268</v>
      </c>
      <c r="S81" s="294"/>
      <c r="T81" s="294"/>
      <c r="U81" s="294"/>
    </row>
    <row r="82" spans="1:38" s="219" customFormat="1">
      <c r="A82" s="3176">
        <v>1</v>
      </c>
      <c r="B82" s="532" t="s">
        <v>542</v>
      </c>
      <c r="C82" s="532"/>
      <c r="D82" s="532"/>
      <c r="E82" s="926">
        <v>170</v>
      </c>
      <c r="F82" s="164"/>
      <c r="G82" s="3283">
        <v>0.31</v>
      </c>
      <c r="H82" s="294"/>
      <c r="I82" s="294"/>
      <c r="J82" s="294"/>
      <c r="K82" s="294"/>
      <c r="L82" s="3176">
        <v>1</v>
      </c>
      <c r="M82" s="532" t="s">
        <v>542</v>
      </c>
      <c r="N82" s="532"/>
      <c r="O82" s="532"/>
      <c r="P82" s="926">
        <v>173</v>
      </c>
      <c r="Q82" s="164"/>
      <c r="R82" s="3287">
        <f>SUM(P82/P93*100)</f>
        <v>31.801470588235293</v>
      </c>
      <c r="S82" s="294"/>
      <c r="T82" s="294"/>
      <c r="U82" s="294"/>
    </row>
    <row r="83" spans="1:38" s="219" customFormat="1">
      <c r="A83" s="3176">
        <v>2</v>
      </c>
      <c r="B83" s="532" t="s">
        <v>541</v>
      </c>
      <c r="C83" s="532"/>
      <c r="D83" s="532"/>
      <c r="E83" s="926">
        <v>106</v>
      </c>
      <c r="F83" s="164"/>
      <c r="G83" s="3283">
        <v>0.19</v>
      </c>
      <c r="H83" s="294"/>
      <c r="I83" s="294"/>
      <c r="J83" s="294"/>
      <c r="K83" s="294"/>
      <c r="L83" s="3176">
        <v>2</v>
      </c>
      <c r="M83" s="532" t="s">
        <v>541</v>
      </c>
      <c r="N83" s="532"/>
      <c r="O83" s="532"/>
      <c r="P83" s="926">
        <v>111</v>
      </c>
      <c r="Q83" s="164"/>
      <c r="R83" s="3287">
        <f>SUM(P83/P93*100)</f>
        <v>20.40441176470588</v>
      </c>
      <c r="S83" s="294"/>
      <c r="T83" s="294"/>
      <c r="U83" s="294"/>
    </row>
    <row r="84" spans="1:38" s="219" customFormat="1">
      <c r="A84" s="3176">
        <v>3</v>
      </c>
      <c r="B84" s="532" t="s">
        <v>644</v>
      </c>
      <c r="C84" s="532"/>
      <c r="D84" s="532"/>
      <c r="E84" s="926">
        <v>66</v>
      </c>
      <c r="F84" s="164"/>
      <c r="G84" s="3283">
        <v>0.12</v>
      </c>
      <c r="H84" s="294"/>
      <c r="I84" s="294"/>
      <c r="J84" s="294"/>
      <c r="K84" s="294"/>
      <c r="L84" s="3176">
        <v>3</v>
      </c>
      <c r="M84" s="532" t="s">
        <v>644</v>
      </c>
      <c r="N84" s="532"/>
      <c r="O84" s="532"/>
      <c r="P84" s="926">
        <v>60</v>
      </c>
      <c r="Q84" s="164"/>
      <c r="R84" s="3287">
        <f>SUM(P84/P93*100)</f>
        <v>11.029411764705882</v>
      </c>
      <c r="S84" s="294"/>
      <c r="T84" s="294"/>
      <c r="U84" s="294"/>
    </row>
    <row r="85" spans="1:38" s="219" customFormat="1">
      <c r="A85" s="3176">
        <v>4</v>
      </c>
      <c r="B85" s="532" t="s">
        <v>508</v>
      </c>
      <c r="C85" s="532"/>
      <c r="D85" s="532"/>
      <c r="E85" s="926">
        <v>45</v>
      </c>
      <c r="F85" s="164"/>
      <c r="G85" s="3283">
        <v>0.08</v>
      </c>
      <c r="H85" s="294"/>
      <c r="I85" s="294"/>
      <c r="J85" s="294"/>
      <c r="K85" s="294"/>
      <c r="L85" s="3176">
        <v>4</v>
      </c>
      <c r="M85" s="532" t="s">
        <v>508</v>
      </c>
      <c r="N85" s="532"/>
      <c r="O85" s="532"/>
      <c r="P85" s="926">
        <v>37</v>
      </c>
      <c r="Q85" s="164"/>
      <c r="R85" s="3287">
        <f>SUM(P85/P93*100)</f>
        <v>6.8014705882352935</v>
      </c>
      <c r="S85" s="294"/>
      <c r="T85" s="294"/>
      <c r="U85" s="294"/>
    </row>
    <row r="86" spans="1:38" s="219" customFormat="1">
      <c r="A86" s="3176">
        <v>5</v>
      </c>
      <c r="B86" s="532" t="s">
        <v>273</v>
      </c>
      <c r="C86" s="532"/>
      <c r="D86" s="532"/>
      <c r="E86" s="926">
        <v>22</v>
      </c>
      <c r="F86" s="164"/>
      <c r="G86" s="3283">
        <v>0.04</v>
      </c>
      <c r="H86" s="294"/>
      <c r="I86" s="294"/>
      <c r="J86" s="294"/>
      <c r="K86" s="294"/>
      <c r="L86" s="3176">
        <v>5</v>
      </c>
      <c r="M86" s="532" t="s">
        <v>273</v>
      </c>
      <c r="N86" s="532"/>
      <c r="O86" s="532"/>
      <c r="P86" s="926">
        <v>22</v>
      </c>
      <c r="Q86" s="164"/>
      <c r="R86" s="3287">
        <f>SUM(P86/P93*100)</f>
        <v>4.0441176470588234</v>
      </c>
      <c r="S86" s="294"/>
      <c r="T86" s="294"/>
      <c r="U86" s="294"/>
    </row>
    <row r="87" spans="1:38" s="219" customFormat="1">
      <c r="A87" s="3176">
        <v>6</v>
      </c>
      <c r="B87" s="532" t="s">
        <v>622</v>
      </c>
      <c r="C87" s="532"/>
      <c r="D87" s="532"/>
      <c r="E87" s="926">
        <v>14</v>
      </c>
      <c r="F87" s="164"/>
      <c r="G87" s="3283">
        <v>0.03</v>
      </c>
      <c r="H87" s="294"/>
      <c r="I87" s="294"/>
      <c r="J87" s="294"/>
      <c r="K87" s="294"/>
      <c r="L87" s="3176">
        <v>6</v>
      </c>
      <c r="M87" s="532" t="s">
        <v>622</v>
      </c>
      <c r="N87" s="532"/>
      <c r="O87" s="532"/>
      <c r="P87" s="926">
        <v>15</v>
      </c>
      <c r="Q87" s="164"/>
      <c r="R87" s="3287">
        <f>SUM(P87/P93*100)</f>
        <v>2.7573529411764706</v>
      </c>
      <c r="S87" s="294"/>
      <c r="T87" s="294"/>
      <c r="U87" s="294"/>
    </row>
    <row r="88" spans="1:38" s="219" customFormat="1">
      <c r="A88" s="3176">
        <v>7</v>
      </c>
      <c r="B88" s="3401" t="s">
        <v>278</v>
      </c>
      <c r="C88" s="532"/>
      <c r="D88" s="532"/>
      <c r="E88" s="926">
        <v>11</v>
      </c>
      <c r="F88" s="164"/>
      <c r="G88" s="3283">
        <v>0.02</v>
      </c>
      <c r="H88" s="294"/>
      <c r="I88" s="294"/>
      <c r="J88" s="294"/>
      <c r="K88" s="294"/>
      <c r="L88" s="3176">
        <v>7</v>
      </c>
      <c r="M88" s="3401" t="s">
        <v>278</v>
      </c>
      <c r="N88" s="532"/>
      <c r="O88" s="532"/>
      <c r="P88" s="926">
        <v>11</v>
      </c>
      <c r="Q88" s="164"/>
      <c r="R88" s="3287">
        <f>SUM(P88/P93*100)</f>
        <v>2.0220588235294117</v>
      </c>
      <c r="S88" s="294"/>
      <c r="T88" s="294"/>
      <c r="U88" s="294"/>
    </row>
    <row r="89" spans="1:38" s="219" customFormat="1">
      <c r="A89" s="3176">
        <v>8</v>
      </c>
      <c r="B89" s="3401" t="s">
        <v>645</v>
      </c>
      <c r="C89" s="3178"/>
      <c r="D89" s="3178"/>
      <c r="E89" s="926">
        <v>9</v>
      </c>
      <c r="F89" s="164"/>
      <c r="G89" s="3283">
        <v>0.02</v>
      </c>
      <c r="H89" s="294"/>
      <c r="I89" s="294"/>
      <c r="J89" s="294"/>
      <c r="K89" s="294"/>
      <c r="L89" s="3176">
        <v>8</v>
      </c>
      <c r="M89" s="3401" t="s">
        <v>275</v>
      </c>
      <c r="N89" s="3402"/>
      <c r="O89" s="3402"/>
      <c r="P89" s="926">
        <v>9</v>
      </c>
      <c r="Q89" s="164"/>
      <c r="R89" s="3287">
        <f>SUM(P89/P93*100)</f>
        <v>1.6544117647058825</v>
      </c>
      <c r="S89" s="294"/>
      <c r="T89" s="294"/>
      <c r="U89" s="294"/>
    </row>
    <row r="90" spans="1:38" s="219" customFormat="1">
      <c r="A90" s="3176">
        <v>9</v>
      </c>
      <c r="B90" s="3401" t="s">
        <v>275</v>
      </c>
      <c r="C90" s="532"/>
      <c r="D90" s="532"/>
      <c r="E90" s="926">
        <v>8</v>
      </c>
      <c r="F90" s="164"/>
      <c r="G90" s="3283">
        <v>0.01</v>
      </c>
      <c r="H90" s="294"/>
      <c r="I90" s="294"/>
      <c r="J90" s="294"/>
      <c r="K90" s="294"/>
      <c r="L90" s="3176">
        <v>9</v>
      </c>
      <c r="M90" s="3401" t="s">
        <v>242</v>
      </c>
      <c r="N90" s="532"/>
      <c r="O90" s="532"/>
      <c r="P90" s="926">
        <v>9</v>
      </c>
      <c r="Q90" s="164"/>
      <c r="R90" s="3287">
        <f>SUM(P90/P93*100)</f>
        <v>1.6544117647058825</v>
      </c>
      <c r="S90" s="294"/>
      <c r="T90" s="294"/>
      <c r="U90" s="294"/>
    </row>
    <row r="91" spans="1:38" s="219" customFormat="1">
      <c r="A91" s="3176">
        <v>10</v>
      </c>
      <c r="B91" s="532" t="s">
        <v>242</v>
      </c>
      <c r="C91" s="532"/>
      <c r="D91" s="532"/>
      <c r="E91" s="926">
        <v>8</v>
      </c>
      <c r="F91" s="164"/>
      <c r="G91" s="3283">
        <v>0.01</v>
      </c>
      <c r="H91" s="294"/>
      <c r="I91" s="294"/>
      <c r="J91" s="294"/>
      <c r="K91" s="294"/>
      <c r="L91" s="3176">
        <v>10</v>
      </c>
      <c r="M91" s="532" t="s">
        <v>743</v>
      </c>
      <c r="N91" s="532"/>
      <c r="O91" s="532"/>
      <c r="P91" s="926">
        <v>8</v>
      </c>
      <c r="Q91" s="164"/>
      <c r="R91" s="3287">
        <f>SUM(P91/P93*100)</f>
        <v>1.4705882352941175</v>
      </c>
      <c r="S91" s="294"/>
      <c r="T91" s="294"/>
      <c r="U91" s="294"/>
    </row>
    <row r="92" spans="1:38" s="219" customFormat="1">
      <c r="A92" s="3179"/>
      <c r="B92" s="3180" t="s">
        <v>646</v>
      </c>
      <c r="C92" s="3180"/>
      <c r="D92" s="3180"/>
      <c r="E92" s="3181">
        <v>96</v>
      </c>
      <c r="F92" s="3182"/>
      <c r="G92" s="3283">
        <v>0.17</v>
      </c>
      <c r="H92" s="294"/>
      <c r="I92" s="294"/>
      <c r="J92" s="294"/>
      <c r="K92" s="294"/>
      <c r="L92" s="3179"/>
      <c r="M92" s="3180" t="s">
        <v>646</v>
      </c>
      <c r="N92" s="3180"/>
      <c r="O92" s="3180"/>
      <c r="P92" s="3181">
        <v>90</v>
      </c>
      <c r="Q92" s="3182"/>
      <c r="R92" s="3288">
        <f>SUM(P92/P93*100)</f>
        <v>16.544117647058822</v>
      </c>
      <c r="S92" s="294"/>
      <c r="T92" s="294"/>
      <c r="U92" s="294"/>
    </row>
    <row r="93" spans="1:38" s="219" customFormat="1">
      <c r="A93" s="3176"/>
      <c r="B93" s="1034" t="s">
        <v>280</v>
      </c>
      <c r="C93" s="1034"/>
      <c r="D93" s="1034"/>
      <c r="E93" s="930">
        <v>555</v>
      </c>
      <c r="F93" s="666"/>
      <c r="G93" s="3284">
        <v>1</v>
      </c>
      <c r="H93" s="294"/>
      <c r="I93" s="294"/>
      <c r="J93" s="294"/>
      <c r="K93" s="294"/>
      <c r="L93" s="3176"/>
      <c r="M93" s="1034" t="s">
        <v>280</v>
      </c>
      <c r="N93" s="1034"/>
      <c r="O93" s="1034"/>
      <c r="P93" s="930">
        <v>544</v>
      </c>
      <c r="Q93" s="666"/>
      <c r="R93" s="3289">
        <f>SUM(R82:R92)</f>
        <v>100.18382352941175</v>
      </c>
      <c r="S93" s="294"/>
      <c r="T93" s="294"/>
      <c r="U93" s="294"/>
    </row>
    <row r="94" spans="1:38" s="219" customFormat="1" ht="13.5" thickBot="1">
      <c r="A94" s="3184"/>
      <c r="B94" s="3185"/>
      <c r="C94" s="3185"/>
      <c r="D94" s="3185"/>
      <c r="E94" s="3185"/>
      <c r="F94" s="3185"/>
      <c r="G94" s="3186"/>
      <c r="H94" s="294"/>
      <c r="I94" s="294"/>
      <c r="J94" s="294"/>
      <c r="K94" s="294"/>
      <c r="L94" s="3184"/>
      <c r="M94" s="3185"/>
      <c r="N94" s="3185"/>
      <c r="O94" s="3185"/>
      <c r="P94" s="3185"/>
      <c r="Q94" s="3185"/>
      <c r="R94" s="3186"/>
      <c r="S94" s="164"/>
      <c r="T94" s="294"/>
      <c r="U94" s="294"/>
    </row>
    <row r="95" spans="1:38" s="219" customFormat="1" ht="13.5" thickBot="1">
      <c r="A95" s="717"/>
      <c r="B95" s="717"/>
      <c r="C95" s="717"/>
      <c r="D95" s="717"/>
      <c r="E95" s="717"/>
      <c r="F95" s="717"/>
      <c r="G95" s="294"/>
      <c r="H95" s="294"/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</row>
    <row r="96" spans="1:38" s="219" customFormat="1" ht="18.75" customHeight="1" thickBot="1">
      <c r="A96" s="3891" t="s">
        <v>944</v>
      </c>
      <c r="B96" s="3897"/>
      <c r="C96" s="3897"/>
      <c r="D96" s="3897"/>
      <c r="E96" s="3897"/>
      <c r="F96" s="3897"/>
      <c r="G96" s="3898"/>
      <c r="H96" s="3280"/>
      <c r="I96" s="3280"/>
      <c r="J96" s="3280"/>
      <c r="K96" s="3280"/>
      <c r="L96" s="3909"/>
      <c r="M96" s="3909"/>
      <c r="N96" s="3909"/>
      <c r="O96" s="3909"/>
      <c r="P96" s="3909"/>
      <c r="Q96" s="3909"/>
      <c r="R96" s="3909"/>
      <c r="S96" s="294"/>
      <c r="T96" s="294"/>
      <c r="U96" s="294"/>
      <c r="V96" s="3369"/>
      <c r="W96" s="3369"/>
      <c r="X96" s="3369"/>
      <c r="Y96" s="3369"/>
      <c r="Z96" s="3369"/>
      <c r="AA96" s="3369"/>
      <c r="AB96" s="3369"/>
      <c r="AF96" s="3369"/>
      <c r="AG96" s="3369"/>
      <c r="AH96" s="3369"/>
      <c r="AI96" s="3369"/>
      <c r="AJ96" s="3369"/>
      <c r="AK96" s="3369"/>
      <c r="AL96" s="3369"/>
    </row>
    <row r="97" spans="1:38" s="219" customFormat="1">
      <c r="A97" s="3173"/>
      <c r="B97" s="3174"/>
      <c r="C97" s="3174"/>
      <c r="D97" s="3174"/>
      <c r="E97" s="3279" t="s">
        <v>267</v>
      </c>
      <c r="F97" s="3174"/>
      <c r="G97" s="3175" t="s">
        <v>268</v>
      </c>
      <c r="H97" s="3281"/>
      <c r="I97" s="532"/>
      <c r="J97" s="3282"/>
      <c r="K97" s="3281"/>
      <c r="L97" s="915"/>
      <c r="M97" s="915"/>
      <c r="N97" s="915"/>
      <c r="O97" s="915"/>
      <c r="P97" s="295"/>
      <c r="Q97" s="915"/>
      <c r="R97" s="1126"/>
      <c r="S97" s="294"/>
      <c r="T97" s="294"/>
      <c r="U97" s="294"/>
      <c r="V97" s="915"/>
      <c r="W97" s="915"/>
      <c r="X97" s="915"/>
      <c r="Y97" s="915"/>
      <c r="Z97" s="295"/>
      <c r="AA97" s="915"/>
      <c r="AB97" s="1126"/>
      <c r="AF97" s="915"/>
      <c r="AG97" s="915"/>
      <c r="AH97" s="915"/>
      <c r="AI97" s="915"/>
      <c r="AJ97" s="295"/>
      <c r="AK97" s="915"/>
      <c r="AL97" s="1126"/>
    </row>
    <row r="98" spans="1:38" s="219" customFormat="1" ht="12.75" customHeight="1">
      <c r="A98" s="3176">
        <v>1</v>
      </c>
      <c r="B98" s="532" t="s">
        <v>542</v>
      </c>
      <c r="C98" s="532"/>
      <c r="D98" s="532"/>
      <c r="E98" s="926">
        <v>170</v>
      </c>
      <c r="F98" s="164"/>
      <c r="G98" s="3283">
        <v>0.31</v>
      </c>
      <c r="H98" s="532"/>
      <c r="I98" s="532"/>
      <c r="J98" s="416"/>
      <c r="K98" s="532"/>
      <c r="L98" s="164"/>
      <c r="M98" s="532"/>
      <c r="N98" s="532"/>
      <c r="O98" s="532"/>
      <c r="P98" s="926"/>
      <c r="Q98" s="164"/>
      <c r="R98" s="3367"/>
      <c r="S98" s="294"/>
      <c r="T98" s="294"/>
      <c r="U98" s="294"/>
      <c r="V98" s="164"/>
      <c r="W98" s="532"/>
      <c r="X98" s="532"/>
      <c r="Y98" s="532"/>
      <c r="Z98" s="926"/>
      <c r="AA98" s="164"/>
      <c r="AB98" s="3367"/>
      <c r="AF98" s="164"/>
      <c r="AG98" s="532"/>
      <c r="AH98" s="532"/>
      <c r="AI98" s="532"/>
      <c r="AJ98" s="926"/>
      <c r="AK98" s="164"/>
      <c r="AL98" s="3367"/>
    </row>
    <row r="99" spans="1:38" s="219" customFormat="1">
      <c r="A99" s="3176">
        <v>2</v>
      </c>
      <c r="B99" s="532" t="s">
        <v>541</v>
      </c>
      <c r="C99" s="532"/>
      <c r="D99" s="532"/>
      <c r="E99" s="926">
        <v>106</v>
      </c>
      <c r="F99" s="164"/>
      <c r="G99" s="3283">
        <v>0.19</v>
      </c>
      <c r="H99" s="532"/>
      <c r="I99" s="532"/>
      <c r="J99" s="416"/>
      <c r="K99" s="532"/>
      <c r="L99" s="164"/>
      <c r="M99" s="532"/>
      <c r="N99" s="532"/>
      <c r="O99" s="532"/>
      <c r="P99" s="926"/>
      <c r="Q99" s="164"/>
      <c r="R99" s="3367"/>
      <c r="S99" s="294"/>
      <c r="T99" s="294"/>
      <c r="U99" s="294"/>
      <c r="V99" s="164"/>
      <c r="W99" s="532"/>
      <c r="X99" s="532"/>
      <c r="Y99" s="532"/>
      <c r="Z99" s="926"/>
      <c r="AA99" s="164"/>
      <c r="AB99" s="3367"/>
      <c r="AF99" s="164"/>
      <c r="AG99" s="532"/>
      <c r="AH99" s="532"/>
      <c r="AI99" s="532"/>
      <c r="AJ99" s="926"/>
      <c r="AK99" s="164"/>
      <c r="AL99" s="3367"/>
    </row>
    <row r="100" spans="1:38" s="219" customFormat="1">
      <c r="A100" s="3176">
        <v>3</v>
      </c>
      <c r="B100" s="532" t="s">
        <v>644</v>
      </c>
      <c r="C100" s="532"/>
      <c r="D100" s="532"/>
      <c r="E100" s="926">
        <v>66</v>
      </c>
      <c r="F100" s="164"/>
      <c r="G100" s="3283">
        <v>0.12</v>
      </c>
      <c r="H100" s="532"/>
      <c r="I100" s="532"/>
      <c r="J100" s="416"/>
      <c r="K100" s="532"/>
      <c r="L100" s="164"/>
      <c r="M100" s="532"/>
      <c r="N100" s="532"/>
      <c r="O100" s="532"/>
      <c r="P100" s="926"/>
      <c r="Q100" s="164"/>
      <c r="R100" s="3367"/>
      <c r="S100" s="294"/>
      <c r="T100" s="294"/>
      <c r="U100" s="294"/>
      <c r="V100" s="164"/>
      <c r="W100" s="532"/>
      <c r="X100" s="532"/>
      <c r="Y100" s="532"/>
      <c r="Z100" s="926"/>
      <c r="AA100" s="164"/>
      <c r="AB100" s="3367"/>
      <c r="AF100" s="164"/>
      <c r="AG100" s="532"/>
      <c r="AH100" s="532"/>
      <c r="AI100" s="532"/>
      <c r="AJ100" s="926"/>
      <c r="AK100" s="164"/>
      <c r="AL100" s="3367"/>
    </row>
    <row r="101" spans="1:38" s="219" customFormat="1">
      <c r="A101" s="3176">
        <v>4</v>
      </c>
      <c r="B101" s="532" t="s">
        <v>508</v>
      </c>
      <c r="C101" s="532"/>
      <c r="D101" s="532"/>
      <c r="E101" s="926">
        <v>45</v>
      </c>
      <c r="F101" s="164"/>
      <c r="G101" s="3283">
        <v>0.08</v>
      </c>
      <c r="H101" s="532"/>
      <c r="I101" s="532"/>
      <c r="J101" s="416"/>
      <c r="K101" s="532"/>
      <c r="L101" s="164"/>
      <c r="M101" s="532"/>
      <c r="N101" s="532"/>
      <c r="O101" s="532"/>
      <c r="P101" s="926"/>
      <c r="Q101" s="164"/>
      <c r="R101" s="3367"/>
      <c r="S101" s="294"/>
      <c r="T101" s="294"/>
      <c r="U101" s="294"/>
      <c r="V101" s="164"/>
      <c r="W101" s="532"/>
      <c r="X101" s="532"/>
      <c r="Y101" s="532"/>
      <c r="Z101" s="926"/>
      <c r="AA101" s="164"/>
      <c r="AB101" s="3367"/>
      <c r="AF101" s="164"/>
      <c r="AG101" s="532"/>
      <c r="AH101" s="532"/>
      <c r="AI101" s="532"/>
      <c r="AJ101" s="926"/>
      <c r="AK101" s="164"/>
      <c r="AL101" s="3367"/>
    </row>
    <row r="102" spans="1:38" s="219" customFormat="1" ht="12.75" customHeight="1">
      <c r="A102" s="3176">
        <v>5</v>
      </c>
      <c r="B102" s="532" t="s">
        <v>273</v>
      </c>
      <c r="C102" s="532"/>
      <c r="D102" s="532"/>
      <c r="E102" s="926">
        <v>22</v>
      </c>
      <c r="F102" s="164"/>
      <c r="G102" s="3283">
        <v>0.04</v>
      </c>
      <c r="H102" s="532"/>
      <c r="I102" s="532"/>
      <c r="J102" s="416"/>
      <c r="K102" s="532"/>
      <c r="L102" s="164"/>
      <c r="M102" s="532"/>
      <c r="N102" s="532"/>
      <c r="O102" s="532"/>
      <c r="P102" s="926"/>
      <c r="Q102" s="164"/>
      <c r="R102" s="3367"/>
      <c r="S102" s="294"/>
      <c r="T102" s="294"/>
      <c r="U102" s="294"/>
      <c r="V102" s="164"/>
      <c r="W102" s="532"/>
      <c r="X102" s="532"/>
      <c r="Y102" s="532"/>
      <c r="Z102" s="926"/>
      <c r="AA102" s="164"/>
      <c r="AB102" s="3367"/>
      <c r="AF102" s="164"/>
      <c r="AG102" s="532"/>
      <c r="AH102" s="532"/>
      <c r="AI102" s="532"/>
      <c r="AJ102" s="926"/>
      <c r="AK102" s="164"/>
      <c r="AL102" s="3367"/>
    </row>
    <row r="103" spans="1:38" s="219" customFormat="1" ht="12.75" customHeight="1">
      <c r="A103" s="3176">
        <v>6</v>
      </c>
      <c r="B103" s="532" t="s">
        <v>622</v>
      </c>
      <c r="C103" s="532"/>
      <c r="D103" s="532"/>
      <c r="E103" s="926">
        <v>14</v>
      </c>
      <c r="F103" s="164"/>
      <c r="G103" s="3283">
        <v>0.03</v>
      </c>
      <c r="H103" s="532"/>
      <c r="I103" s="532"/>
      <c r="J103" s="416"/>
      <c r="K103" s="532"/>
      <c r="L103" s="164"/>
      <c r="M103" s="532"/>
      <c r="N103" s="532"/>
      <c r="O103" s="532"/>
      <c r="P103" s="926"/>
      <c r="Q103" s="164"/>
      <c r="R103" s="3367"/>
      <c r="S103" s="294"/>
      <c r="T103" s="294"/>
      <c r="U103" s="294"/>
      <c r="V103" s="164"/>
      <c r="W103" s="532"/>
      <c r="X103" s="532"/>
      <c r="Y103" s="532"/>
      <c r="Z103" s="926"/>
      <c r="AA103" s="164"/>
      <c r="AB103" s="3367"/>
      <c r="AF103" s="164"/>
      <c r="AG103" s="532"/>
      <c r="AH103" s="532"/>
      <c r="AI103" s="532"/>
      <c r="AJ103" s="926"/>
      <c r="AK103" s="164"/>
      <c r="AL103" s="3367"/>
    </row>
    <row r="104" spans="1:38" s="219" customFormat="1" ht="12.75" customHeight="1">
      <c r="A104" s="3176">
        <v>7</v>
      </c>
      <c r="B104" s="894" t="s">
        <v>278</v>
      </c>
      <c r="C104" s="532"/>
      <c r="D104" s="532"/>
      <c r="E104" s="926">
        <v>11</v>
      </c>
      <c r="F104" s="164"/>
      <c r="G104" s="3283">
        <v>0.02</v>
      </c>
      <c r="H104" s="532"/>
      <c r="I104" s="532"/>
      <c r="J104" s="416"/>
      <c r="K104" s="532"/>
      <c r="L104" s="164"/>
      <c r="M104" s="3401"/>
      <c r="N104" s="532"/>
      <c r="O104" s="532"/>
      <c r="P104" s="926"/>
      <c r="Q104" s="164"/>
      <c r="R104" s="3367"/>
      <c r="S104" s="294"/>
      <c r="T104" s="294"/>
      <c r="U104" s="294"/>
      <c r="V104" s="164"/>
      <c r="W104" s="3365"/>
      <c r="X104" s="532"/>
      <c r="Y104" s="532"/>
      <c r="Z104" s="926"/>
      <c r="AA104" s="164"/>
      <c r="AB104" s="3367"/>
      <c r="AF104" s="164"/>
      <c r="AG104" s="3364"/>
      <c r="AH104" s="532"/>
      <c r="AI104" s="532"/>
      <c r="AJ104" s="926"/>
      <c r="AK104" s="164"/>
      <c r="AL104" s="3367"/>
    </row>
    <row r="105" spans="1:38" s="219" customFormat="1" ht="12.75" customHeight="1">
      <c r="A105" s="3176">
        <v>8</v>
      </c>
      <c r="B105" s="894" t="s">
        <v>645</v>
      </c>
      <c r="C105" s="3178"/>
      <c r="D105" s="3178"/>
      <c r="E105" s="926">
        <v>9</v>
      </c>
      <c r="F105" s="164"/>
      <c r="G105" s="3283">
        <v>0.02</v>
      </c>
      <c r="H105" s="532"/>
      <c r="I105" s="532"/>
      <c r="J105" s="294"/>
      <c r="K105" s="532"/>
      <c r="L105" s="164"/>
      <c r="M105" s="3401"/>
      <c r="N105" s="3178"/>
      <c r="O105" s="3178"/>
      <c r="P105" s="926"/>
      <c r="Q105" s="164"/>
      <c r="R105" s="3367"/>
      <c r="S105" s="294"/>
      <c r="T105" s="294"/>
      <c r="U105" s="294"/>
      <c r="V105" s="164"/>
      <c r="W105" s="3365"/>
      <c r="X105" s="3178"/>
      <c r="Y105" s="3178"/>
      <c r="Z105" s="926"/>
      <c r="AA105" s="164"/>
      <c r="AB105" s="3367"/>
      <c r="AF105" s="164"/>
      <c r="AG105" s="3364"/>
      <c r="AH105" s="3178"/>
      <c r="AI105" s="3178"/>
      <c r="AJ105" s="926"/>
      <c r="AK105" s="164"/>
      <c r="AL105" s="3367"/>
    </row>
    <row r="106" spans="1:38" s="219" customFormat="1" ht="12.75" customHeight="1">
      <c r="A106" s="3176">
        <v>9</v>
      </c>
      <c r="B106" s="894" t="s">
        <v>275</v>
      </c>
      <c r="C106" s="532"/>
      <c r="D106" s="532"/>
      <c r="E106" s="926">
        <v>8</v>
      </c>
      <c r="F106" s="164"/>
      <c r="G106" s="3283">
        <v>0.01</v>
      </c>
      <c r="H106" s="532"/>
      <c r="I106" s="532"/>
      <c r="J106" s="416"/>
      <c r="K106" s="532"/>
      <c r="L106" s="164"/>
      <c r="M106" s="532"/>
      <c r="N106" s="532"/>
      <c r="O106" s="532"/>
      <c r="P106" s="926"/>
      <c r="Q106" s="164"/>
      <c r="R106" s="3367"/>
      <c r="S106" s="294"/>
      <c r="T106" s="294"/>
      <c r="U106" s="294"/>
      <c r="V106" s="164"/>
      <c r="W106" s="532"/>
      <c r="X106" s="532"/>
      <c r="Y106" s="532"/>
      <c r="Z106" s="926"/>
      <c r="AA106" s="164"/>
      <c r="AB106" s="3367"/>
      <c r="AF106" s="164"/>
      <c r="AG106" s="532"/>
      <c r="AH106" s="532"/>
      <c r="AI106" s="532"/>
      <c r="AJ106" s="926"/>
      <c r="AK106" s="164"/>
      <c r="AL106" s="3367"/>
    </row>
    <row r="107" spans="1:38" s="219" customFormat="1" ht="12.75" customHeight="1">
      <c r="A107" s="3176">
        <v>10</v>
      </c>
      <c r="B107" s="532" t="s">
        <v>242</v>
      </c>
      <c r="C107" s="532"/>
      <c r="D107" s="532"/>
      <c r="E107" s="926">
        <v>8</v>
      </c>
      <c r="F107" s="164"/>
      <c r="G107" s="3283">
        <v>0.01</v>
      </c>
      <c r="H107" s="532"/>
      <c r="I107" s="532"/>
      <c r="J107" s="416"/>
      <c r="K107" s="532"/>
      <c r="L107" s="164"/>
      <c r="M107" s="532"/>
      <c r="N107" s="532"/>
      <c r="O107" s="532"/>
      <c r="P107" s="926"/>
      <c r="Q107" s="164"/>
      <c r="R107" s="3367"/>
      <c r="S107" s="294"/>
      <c r="T107" s="294"/>
      <c r="U107" s="294"/>
      <c r="V107" s="164"/>
      <c r="W107" s="532"/>
      <c r="X107" s="532"/>
      <c r="Y107" s="532"/>
      <c r="Z107" s="926"/>
      <c r="AA107" s="164"/>
      <c r="AB107" s="3367"/>
      <c r="AF107" s="164"/>
      <c r="AG107" s="532"/>
      <c r="AH107" s="532"/>
      <c r="AI107" s="532"/>
      <c r="AJ107" s="926"/>
      <c r="AK107" s="164"/>
      <c r="AL107" s="3367"/>
    </row>
    <row r="108" spans="1:38" s="219" customFormat="1" ht="12.75" customHeight="1">
      <c r="A108" s="3179"/>
      <c r="B108" s="3180" t="s">
        <v>646</v>
      </c>
      <c r="C108" s="3180"/>
      <c r="D108" s="3180"/>
      <c r="E108" s="3181">
        <v>96</v>
      </c>
      <c r="F108" s="3182"/>
      <c r="G108" s="3283">
        <v>0.17</v>
      </c>
      <c r="H108" s="532"/>
      <c r="I108" s="532"/>
      <c r="J108" s="416"/>
      <c r="K108" s="532"/>
      <c r="L108" s="164"/>
      <c r="M108" s="532"/>
      <c r="N108" s="532"/>
      <c r="O108" s="532"/>
      <c r="P108" s="926"/>
      <c r="Q108" s="164"/>
      <c r="R108" s="3367"/>
      <c r="S108" s="294"/>
      <c r="T108" s="294"/>
      <c r="U108" s="294"/>
      <c r="V108" s="164"/>
      <c r="W108" s="532"/>
      <c r="X108" s="532"/>
      <c r="Y108" s="532"/>
      <c r="Z108" s="926"/>
      <c r="AA108" s="164"/>
      <c r="AB108" s="3367"/>
      <c r="AF108" s="164"/>
      <c r="AG108" s="532"/>
      <c r="AH108" s="532"/>
      <c r="AI108" s="532"/>
      <c r="AJ108" s="926"/>
      <c r="AK108" s="164"/>
      <c r="AL108" s="3367"/>
    </row>
    <row r="109" spans="1:38" s="219" customFormat="1" ht="12.75" customHeight="1">
      <c r="A109" s="3176"/>
      <c r="B109" s="1034" t="s">
        <v>280</v>
      </c>
      <c r="C109" s="1034"/>
      <c r="D109" s="1034"/>
      <c r="E109" s="930">
        <v>555</v>
      </c>
      <c r="F109" s="666"/>
      <c r="G109" s="3284">
        <v>1</v>
      </c>
      <c r="H109" s="1034"/>
      <c r="I109" s="532"/>
      <c r="J109" s="3280"/>
      <c r="K109" s="532"/>
      <c r="L109" s="164"/>
      <c r="M109" s="1034"/>
      <c r="N109" s="1034"/>
      <c r="O109" s="1034"/>
      <c r="P109" s="930"/>
      <c r="Q109" s="666"/>
      <c r="R109" s="3368"/>
      <c r="S109" s="164"/>
      <c r="T109" s="294"/>
      <c r="U109" s="294"/>
      <c r="V109" s="164"/>
      <c r="W109" s="1034"/>
      <c r="X109" s="1034"/>
      <c r="Y109" s="1034"/>
      <c r="Z109" s="930"/>
      <c r="AA109" s="666"/>
      <c r="AB109" s="3368"/>
      <c r="AF109" s="164"/>
      <c r="AG109" s="1034"/>
      <c r="AH109" s="1034"/>
      <c r="AI109" s="1034"/>
      <c r="AJ109" s="930"/>
      <c r="AK109" s="666"/>
      <c r="AL109" s="3368"/>
    </row>
    <row r="110" spans="1:38" s="219" customFormat="1" ht="6" customHeight="1" thickBot="1">
      <c r="A110" s="3184"/>
      <c r="B110" s="3185"/>
      <c r="C110" s="3185"/>
      <c r="D110" s="3185"/>
      <c r="E110" s="3185"/>
      <c r="F110" s="3185"/>
      <c r="G110" s="3186"/>
      <c r="H110" s="532"/>
      <c r="I110" s="532"/>
      <c r="J110" s="532"/>
      <c r="K110" s="532"/>
      <c r="L110" s="164"/>
      <c r="M110" s="164"/>
      <c r="N110" s="164"/>
      <c r="O110" s="164"/>
      <c r="P110" s="164"/>
      <c r="Q110" s="164"/>
      <c r="R110" s="164"/>
      <c r="S110" s="164"/>
      <c r="T110" s="294"/>
      <c r="U110" s="294"/>
      <c r="V110" s="164"/>
      <c r="W110" s="164"/>
      <c r="X110" s="164"/>
      <c r="Y110" s="164"/>
      <c r="Z110" s="164"/>
      <c r="AA110" s="164"/>
      <c r="AB110" s="164"/>
      <c r="AF110" s="2"/>
      <c r="AG110" s="2"/>
      <c r="AH110" s="2"/>
      <c r="AI110" s="2"/>
      <c r="AJ110" s="2"/>
      <c r="AK110" s="2"/>
      <c r="AL110" s="2"/>
    </row>
    <row r="111" spans="1:38" s="219" customFormat="1" ht="21.2" customHeight="1">
      <c r="A111" s="717"/>
      <c r="B111" s="532"/>
      <c r="C111" s="532"/>
      <c r="D111" s="532"/>
      <c r="E111" s="164"/>
      <c r="F111" s="164"/>
      <c r="G111" s="3285"/>
      <c r="H111" s="164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4"/>
      <c r="U111" s="294"/>
    </row>
    <row r="112" spans="1:38" s="219" customFormat="1" ht="12.75" customHeight="1" thickBot="1">
      <c r="A112" s="3286"/>
      <c r="B112" s="717"/>
      <c r="C112" s="717"/>
      <c r="D112" s="717"/>
      <c r="E112" s="717"/>
      <c r="F112" s="717"/>
      <c r="G112" s="294"/>
      <c r="H112" s="294"/>
      <c r="I112" s="294"/>
      <c r="J112" s="294"/>
      <c r="K112" s="294"/>
      <c r="L112" s="294"/>
      <c r="M112" s="294"/>
      <c r="N112" s="294"/>
      <c r="O112" s="294"/>
      <c r="P112" s="294"/>
      <c r="Q112" s="294"/>
      <c r="R112" s="294"/>
      <c r="S112" s="294"/>
      <c r="T112" s="294"/>
      <c r="U112" s="294"/>
    </row>
    <row r="113" spans="1:37" s="219" customFormat="1" ht="12.75" customHeight="1" thickBot="1">
      <c r="A113" s="3891" t="s">
        <v>897</v>
      </c>
      <c r="B113" s="3892"/>
      <c r="C113" s="3892"/>
      <c r="D113" s="3892"/>
      <c r="E113" s="3892"/>
      <c r="F113" s="3892"/>
      <c r="G113" s="3893"/>
      <c r="H113" s="3280"/>
      <c r="I113" s="3280"/>
      <c r="J113" s="3280"/>
      <c r="K113" s="3280"/>
      <c r="L113" s="3891" t="s">
        <v>909</v>
      </c>
      <c r="M113" s="3897"/>
      <c r="N113" s="3897"/>
      <c r="O113" s="3897"/>
      <c r="P113" s="3897"/>
      <c r="Q113" s="3897"/>
      <c r="R113" s="3898"/>
      <c r="S113" s="294"/>
      <c r="T113" s="294"/>
      <c r="U113" s="294"/>
      <c r="V113" s="3891" t="s">
        <v>910</v>
      </c>
      <c r="W113" s="3892"/>
      <c r="X113" s="3892"/>
      <c r="Y113" s="3892"/>
      <c r="Z113" s="3892"/>
      <c r="AA113" s="3892"/>
      <c r="AB113" s="3893"/>
      <c r="AE113" s="3891" t="s">
        <v>913</v>
      </c>
      <c r="AF113" s="3892"/>
      <c r="AG113" s="3892"/>
      <c r="AH113" s="3892"/>
      <c r="AI113" s="3892"/>
      <c r="AJ113" s="3892"/>
      <c r="AK113" s="3893"/>
    </row>
    <row r="114" spans="1:37" s="219" customFormat="1" ht="12.75" customHeight="1">
      <c r="A114" s="3173"/>
      <c r="B114" s="3174"/>
      <c r="C114" s="3174"/>
      <c r="D114" s="3174"/>
      <c r="E114" s="3279" t="s">
        <v>267</v>
      </c>
      <c r="F114" s="3174"/>
      <c r="G114" s="3175" t="s">
        <v>268</v>
      </c>
      <c r="H114" s="3281"/>
      <c r="I114" s="532"/>
      <c r="J114" s="3282"/>
      <c r="K114" s="3281"/>
      <c r="L114" s="3173"/>
      <c r="M114" s="3174"/>
      <c r="N114" s="3174"/>
      <c r="O114" s="3174"/>
      <c r="P114" s="3279" t="s">
        <v>267</v>
      </c>
      <c r="Q114" s="3174"/>
      <c r="R114" s="3175" t="s">
        <v>268</v>
      </c>
      <c r="S114" s="294"/>
      <c r="T114" s="294"/>
      <c r="U114" s="294"/>
      <c r="V114" s="3173"/>
      <c r="W114" s="3174"/>
      <c r="X114" s="3174"/>
      <c r="Y114" s="3174"/>
      <c r="Z114" s="3279" t="s">
        <v>267</v>
      </c>
      <c r="AA114" s="3174"/>
      <c r="AB114" s="3175" t="s">
        <v>268</v>
      </c>
      <c r="AE114" s="3173"/>
      <c r="AF114" s="3174"/>
      <c r="AG114" s="3174"/>
      <c r="AH114" s="3174"/>
      <c r="AI114" s="3279" t="s">
        <v>267</v>
      </c>
      <c r="AJ114" s="3174"/>
      <c r="AK114" s="3175" t="s">
        <v>268</v>
      </c>
    </row>
    <row r="115" spans="1:37" s="219" customFormat="1" ht="12.75" customHeight="1">
      <c r="A115" s="3176">
        <v>1</v>
      </c>
      <c r="B115" s="532" t="s">
        <v>542</v>
      </c>
      <c r="C115" s="532"/>
      <c r="D115" s="532"/>
      <c r="E115" s="926">
        <v>173</v>
      </c>
      <c r="F115" s="164"/>
      <c r="G115" s="3287">
        <f>SUM(E115/E126*100)</f>
        <v>31.801470588235293</v>
      </c>
      <c r="H115" s="532"/>
      <c r="I115" s="532"/>
      <c r="J115" s="416"/>
      <c r="K115" s="532"/>
      <c r="L115" s="3176">
        <v>1</v>
      </c>
      <c r="M115" s="532" t="s">
        <v>542</v>
      </c>
      <c r="N115" s="532"/>
      <c r="O115" s="532"/>
      <c r="P115" s="926">
        <v>178</v>
      </c>
      <c r="Q115" s="164"/>
      <c r="R115" s="3287">
        <f>SUM(P115/P126*100)</f>
        <v>32.014388489208635</v>
      </c>
      <c r="S115" s="294"/>
      <c r="T115" s="294"/>
      <c r="U115" s="294"/>
      <c r="V115" s="3176">
        <v>1</v>
      </c>
      <c r="W115" s="532" t="s">
        <v>542</v>
      </c>
      <c r="X115" s="532"/>
      <c r="Y115" s="532"/>
      <c r="Z115" s="926">
        <v>176</v>
      </c>
      <c r="AA115" s="164"/>
      <c r="AB115" s="3287">
        <f>SUM(Z115/Z126*100)</f>
        <v>31.711711711711711</v>
      </c>
      <c r="AE115" s="3176">
        <v>1</v>
      </c>
      <c r="AF115" s="532" t="s">
        <v>542</v>
      </c>
      <c r="AG115" s="532"/>
      <c r="AH115" s="532"/>
      <c r="AI115" s="926">
        <v>171</v>
      </c>
      <c r="AJ115" s="164"/>
      <c r="AK115" s="3177">
        <f>AI115/AI126</f>
        <v>0.30978260869565216</v>
      </c>
    </row>
    <row r="116" spans="1:37" s="219" customFormat="1" ht="18.75" customHeight="1">
      <c r="A116" s="3176">
        <v>2</v>
      </c>
      <c r="B116" s="532" t="s">
        <v>541</v>
      </c>
      <c r="C116" s="532"/>
      <c r="D116" s="532"/>
      <c r="E116" s="926">
        <v>111</v>
      </c>
      <c r="F116" s="164"/>
      <c r="G116" s="3287">
        <f>SUM(E116/E126*100)</f>
        <v>20.40441176470588</v>
      </c>
      <c r="H116" s="532"/>
      <c r="I116" s="532"/>
      <c r="J116" s="416"/>
      <c r="K116" s="532"/>
      <c r="L116" s="3176">
        <v>2</v>
      </c>
      <c r="M116" s="532" t="s">
        <v>541</v>
      </c>
      <c r="N116" s="532"/>
      <c r="O116" s="532"/>
      <c r="P116" s="926">
        <v>109</v>
      </c>
      <c r="Q116" s="164"/>
      <c r="R116" s="3287">
        <f>SUM(P116/P126*100)</f>
        <v>19.60431654676259</v>
      </c>
      <c r="S116" s="294"/>
      <c r="T116" s="294"/>
      <c r="U116" s="294"/>
      <c r="V116" s="3176">
        <v>2</v>
      </c>
      <c r="W116" s="532" t="s">
        <v>541</v>
      </c>
      <c r="X116" s="532"/>
      <c r="Y116" s="532"/>
      <c r="Z116" s="926">
        <v>107</v>
      </c>
      <c r="AA116" s="164"/>
      <c r="AB116" s="3287">
        <f>SUM(Z116/Z126*100)</f>
        <v>19.27927927927928</v>
      </c>
      <c r="AE116" s="3176">
        <v>2</v>
      </c>
      <c r="AF116" s="532" t="s">
        <v>541</v>
      </c>
      <c r="AG116" s="532"/>
      <c r="AH116" s="532"/>
      <c r="AI116" s="926">
        <v>109</v>
      </c>
      <c r="AJ116" s="164"/>
      <c r="AK116" s="3177">
        <f>AI116/AI126</f>
        <v>0.19746376811594202</v>
      </c>
    </row>
    <row r="117" spans="1:37" s="219" customFormat="1">
      <c r="A117" s="3176">
        <v>3</v>
      </c>
      <c r="B117" s="532" t="s">
        <v>644</v>
      </c>
      <c r="C117" s="532"/>
      <c r="D117" s="532"/>
      <c r="E117" s="926">
        <v>60</v>
      </c>
      <c r="F117" s="164"/>
      <c r="G117" s="3287">
        <f>SUM(E117/E126*100)</f>
        <v>11.029411764705882</v>
      </c>
      <c r="H117" s="532"/>
      <c r="I117" s="532"/>
      <c r="J117" s="416"/>
      <c r="K117" s="532"/>
      <c r="L117" s="3176">
        <v>3</v>
      </c>
      <c r="M117" s="532" t="s">
        <v>644</v>
      </c>
      <c r="N117" s="532"/>
      <c r="O117" s="532"/>
      <c r="P117" s="926">
        <v>62</v>
      </c>
      <c r="Q117" s="164"/>
      <c r="R117" s="3287">
        <f>SUM(P117/P126*100)</f>
        <v>11.151079136690647</v>
      </c>
      <c r="S117" s="294"/>
      <c r="T117" s="294"/>
      <c r="U117" s="294"/>
      <c r="V117" s="3176">
        <v>3</v>
      </c>
      <c r="W117" s="532" t="s">
        <v>644</v>
      </c>
      <c r="X117" s="532"/>
      <c r="Y117" s="532"/>
      <c r="Z117" s="926">
        <v>63</v>
      </c>
      <c r="AA117" s="164"/>
      <c r="AB117" s="3287">
        <f>SUM(Z117/Z126*100)</f>
        <v>11.351351351351353</v>
      </c>
      <c r="AE117" s="3176">
        <v>3</v>
      </c>
      <c r="AF117" s="532" t="s">
        <v>644</v>
      </c>
      <c r="AG117" s="532"/>
      <c r="AH117" s="532"/>
      <c r="AI117" s="926">
        <v>64</v>
      </c>
      <c r="AJ117" s="164"/>
      <c r="AK117" s="3177">
        <f>AI117/AI126</f>
        <v>0.11594202898550725</v>
      </c>
    </row>
    <row r="118" spans="1:37" s="219" customFormat="1" ht="12.75" customHeight="1">
      <c r="A118" s="3176">
        <v>4</v>
      </c>
      <c r="B118" s="532" t="s">
        <v>508</v>
      </c>
      <c r="C118" s="532"/>
      <c r="D118" s="532"/>
      <c r="E118" s="926">
        <v>37</v>
      </c>
      <c r="F118" s="164"/>
      <c r="G118" s="3287">
        <f>SUM(E118/E126*100)</f>
        <v>6.8014705882352935</v>
      </c>
      <c r="H118" s="532"/>
      <c r="I118" s="532"/>
      <c r="J118" s="416"/>
      <c r="K118" s="532"/>
      <c r="L118" s="3176">
        <v>4</v>
      </c>
      <c r="M118" s="532" t="s">
        <v>508</v>
      </c>
      <c r="N118" s="532"/>
      <c r="O118" s="532"/>
      <c r="P118" s="926">
        <v>39</v>
      </c>
      <c r="Q118" s="164"/>
      <c r="R118" s="3287">
        <f>SUM(P118/P126*100)</f>
        <v>7.0143884892086321</v>
      </c>
      <c r="S118" s="294"/>
      <c r="T118" s="294"/>
      <c r="U118" s="926"/>
      <c r="V118" s="3176">
        <v>4</v>
      </c>
      <c r="W118" s="532" t="s">
        <v>508</v>
      </c>
      <c r="X118" s="532"/>
      <c r="Y118" s="532"/>
      <c r="Z118" s="926">
        <v>40</v>
      </c>
      <c r="AA118" s="164"/>
      <c r="AB118" s="3287">
        <f>SUM(Z118/Z126*100)</f>
        <v>7.2072072072072073</v>
      </c>
      <c r="AE118" s="3176">
        <v>4</v>
      </c>
      <c r="AF118" s="532" t="s">
        <v>508</v>
      </c>
      <c r="AG118" s="532"/>
      <c r="AH118" s="532"/>
      <c r="AI118" s="926">
        <v>41</v>
      </c>
      <c r="AJ118" s="164"/>
      <c r="AK118" s="3177">
        <f>AI118/AI126</f>
        <v>7.4275362318840576E-2</v>
      </c>
    </row>
    <row r="119" spans="1:37" s="219" customFormat="1">
      <c r="A119" s="3176">
        <v>5</v>
      </c>
      <c r="B119" s="532" t="s">
        <v>273</v>
      </c>
      <c r="C119" s="532"/>
      <c r="D119" s="532"/>
      <c r="E119" s="926">
        <v>22</v>
      </c>
      <c r="F119" s="164"/>
      <c r="G119" s="3287">
        <f>SUM(E119/E126*100)</f>
        <v>4.0441176470588234</v>
      </c>
      <c r="H119" s="532"/>
      <c r="I119" s="532"/>
      <c r="J119" s="416"/>
      <c r="K119" s="532"/>
      <c r="L119" s="3176">
        <v>5</v>
      </c>
      <c r="M119" s="532" t="s">
        <v>273</v>
      </c>
      <c r="N119" s="532"/>
      <c r="O119" s="532"/>
      <c r="P119" s="926">
        <v>24</v>
      </c>
      <c r="Q119" s="164"/>
      <c r="R119" s="3287">
        <f>SUM(P119/P126*100)</f>
        <v>4.3165467625899279</v>
      </c>
      <c r="S119" s="294"/>
      <c r="T119" s="294"/>
      <c r="U119" s="926"/>
      <c r="V119" s="3176">
        <v>5</v>
      </c>
      <c r="W119" s="532" t="s">
        <v>273</v>
      </c>
      <c r="X119" s="532"/>
      <c r="Y119" s="532"/>
      <c r="Z119" s="926">
        <v>23</v>
      </c>
      <c r="AA119" s="164"/>
      <c r="AB119" s="3287">
        <f>SUM(Z119/Z126*100)</f>
        <v>4.1441441441441444</v>
      </c>
      <c r="AE119" s="3176">
        <v>5</v>
      </c>
      <c r="AF119" s="532" t="s">
        <v>273</v>
      </c>
      <c r="AG119" s="532"/>
      <c r="AH119" s="532"/>
      <c r="AI119" s="926">
        <v>22</v>
      </c>
      <c r="AJ119" s="164"/>
      <c r="AK119" s="3177">
        <f>AI119/AI126</f>
        <v>3.9855072463768113E-2</v>
      </c>
    </row>
    <row r="120" spans="1:37" s="219" customFormat="1">
      <c r="A120" s="3176">
        <v>6</v>
      </c>
      <c r="B120" s="532" t="s">
        <v>622</v>
      </c>
      <c r="C120" s="532"/>
      <c r="D120" s="532"/>
      <c r="E120" s="926">
        <v>15</v>
      </c>
      <c r="F120" s="164"/>
      <c r="G120" s="3287">
        <f>SUM(E120/E126*100)</f>
        <v>2.7573529411764706</v>
      </c>
      <c r="H120" s="532"/>
      <c r="I120" s="532"/>
      <c r="J120" s="416"/>
      <c r="K120" s="532"/>
      <c r="L120" s="3176">
        <v>6</v>
      </c>
      <c r="M120" s="532" t="s">
        <v>622</v>
      </c>
      <c r="N120" s="532"/>
      <c r="O120" s="532"/>
      <c r="P120" s="926">
        <v>15</v>
      </c>
      <c r="Q120" s="164"/>
      <c r="R120" s="3287">
        <f>SUM(P120/P126*100)</f>
        <v>2.6978417266187051</v>
      </c>
      <c r="S120" s="294"/>
      <c r="T120" s="294"/>
      <c r="U120" s="926"/>
      <c r="V120" s="3176">
        <v>6</v>
      </c>
      <c r="W120" s="532" t="s">
        <v>622</v>
      </c>
      <c r="X120" s="532"/>
      <c r="Y120" s="532"/>
      <c r="Z120" s="926">
        <v>14</v>
      </c>
      <c r="AA120" s="164"/>
      <c r="AB120" s="3287">
        <f>SUM(Z120/Z126*100)</f>
        <v>2.5225225225225225</v>
      </c>
      <c r="AE120" s="3176">
        <v>6</v>
      </c>
      <c r="AF120" s="532" t="s">
        <v>622</v>
      </c>
      <c r="AG120" s="532"/>
      <c r="AH120" s="532"/>
      <c r="AI120" s="926">
        <v>15</v>
      </c>
      <c r="AJ120" s="164"/>
      <c r="AK120" s="3177">
        <f>AI120/AI126</f>
        <v>2.717391304347826E-2</v>
      </c>
    </row>
    <row r="121" spans="1:37" s="219" customFormat="1">
      <c r="A121" s="3176">
        <v>7</v>
      </c>
      <c r="B121" s="894" t="s">
        <v>278</v>
      </c>
      <c r="C121" s="532"/>
      <c r="D121" s="532"/>
      <c r="E121" s="926">
        <v>11</v>
      </c>
      <c r="F121" s="164"/>
      <c r="G121" s="3287">
        <f>SUM(E121/E126*100)</f>
        <v>2.0220588235294117</v>
      </c>
      <c r="H121" s="532"/>
      <c r="I121" s="532"/>
      <c r="J121" s="416"/>
      <c r="K121" s="532"/>
      <c r="L121" s="3176">
        <v>7</v>
      </c>
      <c r="M121" s="894" t="s">
        <v>278</v>
      </c>
      <c r="N121" s="532"/>
      <c r="O121" s="532"/>
      <c r="P121" s="926">
        <v>11</v>
      </c>
      <c r="Q121" s="164"/>
      <c r="R121" s="3287">
        <f>SUM(P121/P126*100)</f>
        <v>1.9784172661870503</v>
      </c>
      <c r="S121" s="294"/>
      <c r="T121" s="294"/>
      <c r="U121" s="926"/>
      <c r="V121" s="3176">
        <v>7</v>
      </c>
      <c r="W121" s="894" t="s">
        <v>278</v>
      </c>
      <c r="X121" s="532"/>
      <c r="Y121" s="532"/>
      <c r="Z121" s="926">
        <v>12</v>
      </c>
      <c r="AA121" s="164"/>
      <c r="AB121" s="3287">
        <f>SUM(Z121/Z126*100)</f>
        <v>2.1621621621621623</v>
      </c>
      <c r="AE121" s="3176">
        <v>7</v>
      </c>
      <c r="AF121" s="894" t="s">
        <v>278</v>
      </c>
      <c r="AG121" s="532"/>
      <c r="AH121" s="532"/>
      <c r="AI121" s="926">
        <v>11</v>
      </c>
      <c r="AJ121" s="164"/>
      <c r="AK121" s="3177">
        <f>AI121/AI126</f>
        <v>1.9927536231884056E-2</v>
      </c>
    </row>
    <row r="122" spans="1:37" s="219" customFormat="1" ht="12.75" customHeight="1">
      <c r="A122" s="3176">
        <v>8</v>
      </c>
      <c r="B122" s="894" t="s">
        <v>275</v>
      </c>
      <c r="C122" s="3278"/>
      <c r="D122" s="3278"/>
      <c r="E122" s="926">
        <v>9</v>
      </c>
      <c r="F122" s="164"/>
      <c r="G122" s="3287">
        <f>SUM(E122/E126*100)</f>
        <v>1.6544117647058825</v>
      </c>
      <c r="H122" s="532"/>
      <c r="I122" s="532"/>
      <c r="J122" s="294"/>
      <c r="K122" s="532"/>
      <c r="L122" s="3176">
        <v>8</v>
      </c>
      <c r="M122" s="894" t="s">
        <v>275</v>
      </c>
      <c r="N122" s="3278"/>
      <c r="O122" s="3278"/>
      <c r="P122" s="926">
        <v>9</v>
      </c>
      <c r="Q122" s="164"/>
      <c r="R122" s="3287">
        <f>SUM(P122/P126*100)</f>
        <v>1.6187050359712229</v>
      </c>
      <c r="S122" s="294"/>
      <c r="T122" s="294"/>
      <c r="U122" s="926"/>
      <c r="V122" s="3176">
        <v>8</v>
      </c>
      <c r="W122" s="894" t="s">
        <v>275</v>
      </c>
      <c r="X122" s="3278"/>
      <c r="Y122" s="3278"/>
      <c r="Z122" s="926">
        <v>9</v>
      </c>
      <c r="AA122" s="164"/>
      <c r="AB122" s="3287">
        <f>SUM(Z122/Z126*100)</f>
        <v>1.6216216216216217</v>
      </c>
      <c r="AE122" s="3176">
        <v>8</v>
      </c>
      <c r="AF122" s="894" t="s">
        <v>275</v>
      </c>
      <c r="AG122" s="3278"/>
      <c r="AH122" s="3278"/>
      <c r="AI122" s="926">
        <v>8</v>
      </c>
      <c r="AJ122" s="164"/>
      <c r="AK122" s="3177">
        <f>AI122/AI126</f>
        <v>1.4492753623188406E-2</v>
      </c>
    </row>
    <row r="123" spans="1:37" s="219" customFormat="1" ht="12.75" customHeight="1">
      <c r="A123" s="3176">
        <v>9</v>
      </c>
      <c r="B123" s="894" t="s">
        <v>242</v>
      </c>
      <c r="C123" s="532"/>
      <c r="D123" s="532"/>
      <c r="E123" s="926">
        <v>9</v>
      </c>
      <c r="F123" s="164"/>
      <c r="G123" s="3287">
        <f>SUM(E123/E126*100)</f>
        <v>1.6544117647058825</v>
      </c>
      <c r="H123" s="532"/>
      <c r="I123" s="532"/>
      <c r="J123" s="416"/>
      <c r="K123" s="532"/>
      <c r="L123" s="3176">
        <v>9</v>
      </c>
      <c r="M123" s="894" t="s">
        <v>242</v>
      </c>
      <c r="N123" s="532"/>
      <c r="O123" s="532"/>
      <c r="P123" s="926">
        <v>8</v>
      </c>
      <c r="Q123" s="164"/>
      <c r="R123" s="3287">
        <f>SUM(P123/P126*100)</f>
        <v>1.4388489208633095</v>
      </c>
      <c r="S123" s="294"/>
      <c r="T123" s="294"/>
      <c r="U123" s="926"/>
      <c r="V123" s="3176">
        <v>9</v>
      </c>
      <c r="W123" s="894" t="s">
        <v>242</v>
      </c>
      <c r="X123" s="532"/>
      <c r="Y123" s="532"/>
      <c r="Z123" s="926">
        <v>8</v>
      </c>
      <c r="AA123" s="164"/>
      <c r="AB123" s="3287">
        <f>SUM(Z123/Z126*100)</f>
        <v>1.4414414414414414</v>
      </c>
      <c r="AE123" s="3176">
        <v>9</v>
      </c>
      <c r="AF123" s="894" t="s">
        <v>242</v>
      </c>
      <c r="AG123" s="532"/>
      <c r="AH123" s="532"/>
      <c r="AI123" s="926">
        <v>8</v>
      </c>
      <c r="AJ123" s="164"/>
      <c r="AK123" s="3177">
        <f>AI123/AI126</f>
        <v>1.4492753623188406E-2</v>
      </c>
    </row>
    <row r="124" spans="1:37" s="219" customFormat="1" ht="12.75" customHeight="1">
      <c r="A124" s="3176">
        <v>10</v>
      </c>
      <c r="B124" s="532" t="s">
        <v>743</v>
      </c>
      <c r="C124" s="532"/>
      <c r="D124" s="532"/>
      <c r="E124" s="926">
        <v>8</v>
      </c>
      <c r="F124" s="164"/>
      <c r="G124" s="3287">
        <f>SUM(E124/E126*100)</f>
        <v>1.4705882352941175</v>
      </c>
      <c r="H124" s="532"/>
      <c r="I124" s="532"/>
      <c r="J124" s="416"/>
      <c r="K124" s="532"/>
      <c r="L124" s="3176">
        <v>10</v>
      </c>
      <c r="M124" s="532" t="s">
        <v>743</v>
      </c>
      <c r="N124" s="532"/>
      <c r="O124" s="532"/>
      <c r="P124" s="926">
        <v>8</v>
      </c>
      <c r="Q124" s="164"/>
      <c r="R124" s="3287">
        <f>SUM(P124/P126*100)</f>
        <v>1.4388489208633095</v>
      </c>
      <c r="S124" s="294"/>
      <c r="T124" s="294"/>
      <c r="U124" s="926"/>
      <c r="V124" s="3176">
        <v>10</v>
      </c>
      <c r="W124" s="532" t="s">
        <v>743</v>
      </c>
      <c r="X124" s="532"/>
      <c r="Y124" s="532"/>
      <c r="Z124" s="926">
        <v>8</v>
      </c>
      <c r="AA124" s="164"/>
      <c r="AB124" s="3287">
        <f>SUM(Z124/Z126*100)</f>
        <v>1.4414414414414414</v>
      </c>
      <c r="AE124" s="3176">
        <v>10</v>
      </c>
      <c r="AF124" s="532" t="s">
        <v>743</v>
      </c>
      <c r="AG124" s="532"/>
      <c r="AH124" s="532"/>
      <c r="AI124" s="926">
        <v>8</v>
      </c>
      <c r="AJ124" s="164"/>
      <c r="AK124" s="3177">
        <f>AI124/AI126</f>
        <v>1.4492753623188406E-2</v>
      </c>
    </row>
    <row r="125" spans="1:37" s="219" customFormat="1" ht="12.75" customHeight="1">
      <c r="A125" s="3179"/>
      <c r="B125" s="3180" t="s">
        <v>646</v>
      </c>
      <c r="C125" s="3180"/>
      <c r="D125" s="3180"/>
      <c r="E125" s="3181">
        <v>90</v>
      </c>
      <c r="F125" s="3182"/>
      <c r="G125" s="3288">
        <f>SUM(E125/E126*100)</f>
        <v>16.544117647058822</v>
      </c>
      <c r="H125" s="532"/>
      <c r="I125" s="532"/>
      <c r="J125" s="416"/>
      <c r="K125" s="532"/>
      <c r="L125" s="3179"/>
      <c r="M125" s="3180" t="s">
        <v>646</v>
      </c>
      <c r="N125" s="3180"/>
      <c r="O125" s="3180"/>
      <c r="P125" s="3181">
        <v>93</v>
      </c>
      <c r="Q125" s="3182"/>
      <c r="R125" s="3288">
        <f>SUM(P125/P126*100)</f>
        <v>16.726618705035971</v>
      </c>
      <c r="S125" s="294"/>
      <c r="T125" s="294"/>
      <c r="U125" s="926"/>
      <c r="V125" s="3179"/>
      <c r="W125" s="3180" t="s">
        <v>646</v>
      </c>
      <c r="X125" s="3180"/>
      <c r="Y125" s="3180"/>
      <c r="Z125" s="3181">
        <v>95</v>
      </c>
      <c r="AA125" s="3182"/>
      <c r="AB125" s="3288">
        <f>SUM(Z125/Z126*100)</f>
        <v>17.117117117117118</v>
      </c>
      <c r="AE125" s="3179"/>
      <c r="AF125" s="3180" t="s">
        <v>646</v>
      </c>
      <c r="AG125" s="3180"/>
      <c r="AH125" s="3180"/>
      <c r="AI125" s="3181">
        <v>95</v>
      </c>
      <c r="AJ125" s="3182"/>
      <c r="AK125" s="3177">
        <f>AI125/AI126</f>
        <v>0.17210144927536231</v>
      </c>
    </row>
    <row r="126" spans="1:37" s="219" customFormat="1" ht="12.75" customHeight="1">
      <c r="A126" s="3176"/>
      <c r="B126" s="1034" t="s">
        <v>280</v>
      </c>
      <c r="C126" s="1034"/>
      <c r="D126" s="1034"/>
      <c r="E126" s="930">
        <v>544</v>
      </c>
      <c r="F126" s="666"/>
      <c r="G126" s="3289">
        <f>SUM(G115:G125)</f>
        <v>100.18382352941175</v>
      </c>
      <c r="H126" s="1034"/>
      <c r="I126" s="532"/>
      <c r="J126" s="3280"/>
      <c r="K126" s="532"/>
      <c r="L126" s="3176"/>
      <c r="M126" s="1034" t="s">
        <v>280</v>
      </c>
      <c r="N126" s="1034"/>
      <c r="O126" s="1034"/>
      <c r="P126" s="930">
        <v>556</v>
      </c>
      <c r="Q126" s="666"/>
      <c r="R126" s="3289">
        <f>SUM(R115:R125)</f>
        <v>99.999999999999986</v>
      </c>
      <c r="S126" s="294"/>
      <c r="T126" s="294"/>
      <c r="U126" s="926"/>
      <c r="V126" s="3176"/>
      <c r="W126" s="1034" t="s">
        <v>280</v>
      </c>
      <c r="X126" s="1034"/>
      <c r="Y126" s="1034"/>
      <c r="Z126" s="930">
        <v>555</v>
      </c>
      <c r="AA126" s="666"/>
      <c r="AB126" s="3289">
        <f>SUM(AB115:AB125)</f>
        <v>100.00000000000001</v>
      </c>
      <c r="AE126" s="3176"/>
      <c r="AF126" s="1034" t="s">
        <v>280</v>
      </c>
      <c r="AG126" s="1034"/>
      <c r="AH126" s="1034"/>
      <c r="AI126" s="930">
        <v>552</v>
      </c>
      <c r="AJ126" s="666"/>
      <c r="AK126" s="3183">
        <f>SUM(AK115:AK125)</f>
        <v>0.99999999999999978</v>
      </c>
    </row>
    <row r="127" spans="1:37" s="219" customFormat="1" ht="12.75" customHeight="1" thickBot="1">
      <c r="A127" s="3184"/>
      <c r="B127" s="3185"/>
      <c r="C127" s="3185"/>
      <c r="D127" s="3185"/>
      <c r="E127" s="3185"/>
      <c r="F127" s="3185"/>
      <c r="G127" s="3186"/>
      <c r="H127" s="532"/>
      <c r="I127" s="532"/>
      <c r="J127" s="532"/>
      <c r="K127" s="532"/>
      <c r="L127" s="3184"/>
      <c r="M127" s="3185"/>
      <c r="N127" s="3185"/>
      <c r="O127" s="3185"/>
      <c r="P127" s="3185"/>
      <c r="Q127" s="3185"/>
      <c r="R127" s="3186"/>
      <c r="S127" s="294"/>
      <c r="T127" s="294"/>
      <c r="U127" s="926"/>
      <c r="V127" s="3184"/>
      <c r="W127" s="3185"/>
      <c r="X127" s="3185"/>
      <c r="Y127" s="3185"/>
      <c r="Z127" s="3185"/>
      <c r="AA127" s="3185"/>
      <c r="AB127" s="3186"/>
      <c r="AE127" s="3184"/>
      <c r="AF127" s="3185"/>
      <c r="AG127" s="3185"/>
      <c r="AH127" s="3185"/>
      <c r="AI127" s="3185"/>
      <c r="AJ127" s="3185"/>
      <c r="AK127" s="3186"/>
    </row>
    <row r="128" spans="1:37" s="219" customFormat="1" ht="12.75" customHeight="1">
      <c r="A128" s="717"/>
      <c r="B128" s="532"/>
      <c r="C128" s="532"/>
      <c r="D128" s="532"/>
      <c r="E128" s="164"/>
      <c r="F128" s="164"/>
      <c r="G128" s="3285"/>
      <c r="H128" s="164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/>
      <c r="T128" s="294"/>
      <c r="U128" s="926"/>
      <c r="V128" s="164"/>
      <c r="W128" s="3285"/>
      <c r="X128" s="2"/>
    </row>
    <row r="129" spans="1:32" s="219" customFormat="1" ht="15.75" customHeight="1" thickBot="1">
      <c r="A129" s="717"/>
      <c r="B129" s="717"/>
      <c r="C129" s="717"/>
      <c r="D129" s="717"/>
      <c r="E129" s="717"/>
      <c r="F129" s="717"/>
      <c r="G129" s="294"/>
      <c r="H129" s="294"/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164"/>
      <c r="T129" s="164"/>
      <c r="U129" s="164"/>
      <c r="V129" s="2"/>
      <c r="W129" s="2"/>
      <c r="X129" s="2"/>
    </row>
    <row r="130" spans="1:32" s="2" customFormat="1" ht="63.75" customHeight="1" thickBot="1">
      <c r="A130" s="3891" t="s">
        <v>849</v>
      </c>
      <c r="B130" s="3892"/>
      <c r="C130" s="3892"/>
      <c r="D130" s="3892"/>
      <c r="E130" s="3892"/>
      <c r="F130" s="3892"/>
      <c r="G130" s="3893"/>
      <c r="H130" s="917"/>
      <c r="I130" s="917"/>
      <c r="J130" s="3891" t="s">
        <v>850</v>
      </c>
      <c r="K130" s="3892"/>
      <c r="L130" s="3892"/>
      <c r="M130" s="3892"/>
      <c r="N130" s="3892"/>
      <c r="O130" s="3892"/>
      <c r="P130" s="3893"/>
      <c r="Q130" s="917"/>
      <c r="R130" s="3891" t="s">
        <v>882</v>
      </c>
      <c r="S130" s="3892"/>
      <c r="T130" s="3892"/>
      <c r="U130" s="3892"/>
      <c r="V130" s="3892"/>
      <c r="W130" s="3892"/>
      <c r="X130" s="3893"/>
      <c r="Z130" s="3891" t="s">
        <v>893</v>
      </c>
      <c r="AA130" s="3892"/>
      <c r="AB130" s="3892"/>
      <c r="AC130" s="3892"/>
      <c r="AD130" s="3892"/>
      <c r="AE130" s="3892"/>
      <c r="AF130" s="3893"/>
    </row>
    <row r="131" spans="1:32" s="2" customFormat="1" ht="17.45" customHeight="1">
      <c r="A131" s="3173"/>
      <c r="B131" s="3174"/>
      <c r="C131" s="3174"/>
      <c r="D131" s="3174"/>
      <c r="E131" s="3279" t="s">
        <v>267</v>
      </c>
      <c r="F131" s="3174"/>
      <c r="G131" s="3175" t="s">
        <v>268</v>
      </c>
      <c r="H131" s="917"/>
      <c r="I131" s="917"/>
      <c r="J131" s="3173"/>
      <c r="K131" s="3174"/>
      <c r="L131" s="3174"/>
      <c r="M131" s="3174"/>
      <c r="N131" s="3279" t="s">
        <v>267</v>
      </c>
      <c r="O131" s="3174"/>
      <c r="P131" s="3175" t="s">
        <v>268</v>
      </c>
      <c r="Q131" s="917"/>
      <c r="R131" s="3173"/>
      <c r="S131" s="3174"/>
      <c r="T131" s="3174"/>
      <c r="U131" s="3174"/>
      <c r="V131" s="3279" t="s">
        <v>267</v>
      </c>
      <c r="W131" s="3174"/>
      <c r="X131" s="3175" t="s">
        <v>268</v>
      </c>
      <c r="Z131" s="3173"/>
      <c r="AA131" s="3174"/>
      <c r="AB131" s="3174"/>
      <c r="AC131" s="3174"/>
      <c r="AD131" s="3279" t="s">
        <v>267</v>
      </c>
      <c r="AE131" s="3174"/>
      <c r="AF131" s="3175" t="s">
        <v>268</v>
      </c>
    </row>
    <row r="132" spans="1:32" s="2" customFormat="1" ht="17.45" customHeight="1">
      <c r="A132" s="3176">
        <v>1</v>
      </c>
      <c r="B132" s="532" t="s">
        <v>542</v>
      </c>
      <c r="C132" s="532"/>
      <c r="D132" s="532"/>
      <c r="E132" s="926">
        <v>158</v>
      </c>
      <c r="F132" s="164"/>
      <c r="G132" s="3287">
        <f>SUM(E132/E143*100)</f>
        <v>30.679611650485437</v>
      </c>
      <c r="H132" s="917"/>
      <c r="I132" s="917"/>
      <c r="J132" s="3176">
        <v>1</v>
      </c>
      <c r="K132" s="532" t="s">
        <v>542</v>
      </c>
      <c r="L132" s="532"/>
      <c r="M132" s="532"/>
      <c r="N132" s="926">
        <v>161</v>
      </c>
      <c r="O132" s="164"/>
      <c r="P132" s="3287">
        <f>SUM(N132/N143*100)</f>
        <v>30.725190839694655</v>
      </c>
      <c r="Q132" s="917"/>
      <c r="R132" s="3176">
        <v>1</v>
      </c>
      <c r="S132" s="532" t="s">
        <v>542</v>
      </c>
      <c r="T132" s="532"/>
      <c r="U132" s="532"/>
      <c r="V132" s="926">
        <v>162</v>
      </c>
      <c r="W132" s="164"/>
      <c r="X132" s="3287">
        <f>SUM(V132/V143*100)</f>
        <v>30.111524163568777</v>
      </c>
      <c r="Z132" s="3176">
        <v>1</v>
      </c>
      <c r="AA132" s="532" t="s">
        <v>542</v>
      </c>
      <c r="AB132" s="532"/>
      <c r="AC132" s="532"/>
      <c r="AD132" s="926">
        <v>166</v>
      </c>
      <c r="AE132" s="164"/>
      <c r="AF132" s="3287">
        <f>SUM(AD132/AD143*100)</f>
        <v>30.627306273062732</v>
      </c>
    </row>
    <row r="133" spans="1:32" s="2" customFormat="1" ht="17.45" customHeight="1">
      <c r="A133" s="3176">
        <v>2</v>
      </c>
      <c r="B133" s="532" t="s">
        <v>541</v>
      </c>
      <c r="C133" s="532"/>
      <c r="D133" s="532"/>
      <c r="E133" s="926">
        <v>109</v>
      </c>
      <c r="F133" s="164"/>
      <c r="G133" s="3287">
        <f>SUM(E133/E143*100)</f>
        <v>21.16504854368932</v>
      </c>
      <c r="H133" s="917"/>
      <c r="I133" s="917"/>
      <c r="J133" s="3176">
        <v>2</v>
      </c>
      <c r="K133" s="532" t="s">
        <v>541</v>
      </c>
      <c r="L133" s="532"/>
      <c r="M133" s="532"/>
      <c r="N133" s="926">
        <v>109</v>
      </c>
      <c r="O133" s="164"/>
      <c r="P133" s="3287">
        <f>SUM(N133/N143*100)</f>
        <v>20.801526717557252</v>
      </c>
      <c r="Q133" s="917"/>
      <c r="R133" s="3176">
        <v>2</v>
      </c>
      <c r="S133" s="532" t="s">
        <v>541</v>
      </c>
      <c r="T133" s="532"/>
      <c r="U133" s="532"/>
      <c r="V133" s="926">
        <v>111</v>
      </c>
      <c r="W133" s="164"/>
      <c r="X133" s="3287">
        <f>SUM(V133/V143*100)</f>
        <v>20.631970260223049</v>
      </c>
      <c r="Z133" s="3176">
        <v>2</v>
      </c>
      <c r="AA133" s="532" t="s">
        <v>541</v>
      </c>
      <c r="AB133" s="532"/>
      <c r="AC133" s="532"/>
      <c r="AD133" s="926">
        <v>113</v>
      </c>
      <c r="AE133" s="164"/>
      <c r="AF133" s="3287">
        <f>SUM(AD133/AD143*100)</f>
        <v>20.84870848708487</v>
      </c>
    </row>
    <row r="134" spans="1:32" s="2" customFormat="1" ht="17.45" customHeight="1">
      <c r="A134" s="3176">
        <v>3</v>
      </c>
      <c r="B134" s="532" t="s">
        <v>644</v>
      </c>
      <c r="C134" s="532"/>
      <c r="D134" s="532"/>
      <c r="E134" s="926">
        <v>55</v>
      </c>
      <c r="F134" s="164"/>
      <c r="G134" s="3287">
        <f>SUM(E134/E143*100)</f>
        <v>10.679611650485436</v>
      </c>
      <c r="H134" s="917"/>
      <c r="I134" s="917"/>
      <c r="J134" s="3176">
        <v>3</v>
      </c>
      <c r="K134" s="532" t="s">
        <v>644</v>
      </c>
      <c r="L134" s="532"/>
      <c r="M134" s="532"/>
      <c r="N134" s="926">
        <v>58</v>
      </c>
      <c r="O134" s="164"/>
      <c r="P134" s="3287">
        <f>SUM(N134/N143*100)</f>
        <v>11.068702290076336</v>
      </c>
      <c r="Q134" s="917"/>
      <c r="R134" s="3176">
        <v>3</v>
      </c>
      <c r="S134" s="532" t="s">
        <v>644</v>
      </c>
      <c r="T134" s="532"/>
      <c r="U134" s="532"/>
      <c r="V134" s="926">
        <v>62</v>
      </c>
      <c r="W134" s="164"/>
      <c r="X134" s="3287">
        <f>SUM(V134/V143*100)</f>
        <v>11.524163568773234</v>
      </c>
      <c r="Z134" s="3176">
        <v>3</v>
      </c>
      <c r="AA134" s="532" t="s">
        <v>644</v>
      </c>
      <c r="AB134" s="532"/>
      <c r="AC134" s="532"/>
      <c r="AD134" s="926">
        <v>58</v>
      </c>
      <c r="AE134" s="164"/>
      <c r="AF134" s="3287">
        <f>SUM(AD134/AD143*100)</f>
        <v>10.701107011070111</v>
      </c>
    </row>
    <row r="135" spans="1:32" s="2" customFormat="1" ht="17.45" customHeight="1">
      <c r="A135" s="3176">
        <v>4</v>
      </c>
      <c r="B135" s="532" t="s">
        <v>508</v>
      </c>
      <c r="C135" s="532"/>
      <c r="D135" s="532"/>
      <c r="E135" s="926">
        <v>31</v>
      </c>
      <c r="F135" s="164"/>
      <c r="G135" s="3287">
        <f>SUM(E135/E143*100)</f>
        <v>6.0194174757281553</v>
      </c>
      <c r="H135" s="917"/>
      <c r="I135" s="917"/>
      <c r="J135" s="3176">
        <v>4</v>
      </c>
      <c r="K135" s="532" t="s">
        <v>508</v>
      </c>
      <c r="L135" s="532"/>
      <c r="M135" s="532"/>
      <c r="N135" s="926">
        <v>32</v>
      </c>
      <c r="O135" s="164"/>
      <c r="P135" s="3287">
        <f>SUM(N135/N143*100)</f>
        <v>6.1068702290076331</v>
      </c>
      <c r="Q135" s="917"/>
      <c r="R135" s="3176">
        <v>4</v>
      </c>
      <c r="S135" s="532" t="s">
        <v>508</v>
      </c>
      <c r="T135" s="532"/>
      <c r="U135" s="532"/>
      <c r="V135" s="926">
        <v>35</v>
      </c>
      <c r="W135" s="164"/>
      <c r="X135" s="3287">
        <f>SUM(V135/V143*100)</f>
        <v>6.5055762081784385</v>
      </c>
      <c r="Z135" s="3176">
        <v>4</v>
      </c>
      <c r="AA135" s="532" t="s">
        <v>508</v>
      </c>
      <c r="AB135" s="532"/>
      <c r="AC135" s="532"/>
      <c r="AD135" s="926">
        <v>37</v>
      </c>
      <c r="AE135" s="164"/>
      <c r="AF135" s="3287">
        <f>SUM(AD135/AD143*100)</f>
        <v>6.8265682656826572</v>
      </c>
    </row>
    <row r="136" spans="1:32" s="2" customFormat="1" ht="17.45" customHeight="1">
      <c r="A136" s="3176">
        <v>5</v>
      </c>
      <c r="B136" s="532" t="s">
        <v>273</v>
      </c>
      <c r="C136" s="532"/>
      <c r="D136" s="532"/>
      <c r="E136" s="926">
        <v>19</v>
      </c>
      <c r="F136" s="164"/>
      <c r="G136" s="3287">
        <f>SUM(E136/E143*100)</f>
        <v>3.6893203883495143</v>
      </c>
      <c r="H136" s="917"/>
      <c r="I136" s="917"/>
      <c r="J136" s="3176">
        <v>5</v>
      </c>
      <c r="K136" s="532" t="s">
        <v>273</v>
      </c>
      <c r="L136" s="532"/>
      <c r="M136" s="532"/>
      <c r="N136" s="926">
        <v>20</v>
      </c>
      <c r="O136" s="164"/>
      <c r="P136" s="3287">
        <f>SUM(N136/N143*100)</f>
        <v>3.8167938931297711</v>
      </c>
      <c r="Q136" s="917"/>
      <c r="R136" s="3176">
        <v>5</v>
      </c>
      <c r="S136" s="532" t="s">
        <v>273</v>
      </c>
      <c r="T136" s="532"/>
      <c r="U136" s="532"/>
      <c r="V136" s="926">
        <v>23</v>
      </c>
      <c r="W136" s="164"/>
      <c r="X136" s="3287">
        <f>SUM(V136/V143*100)</f>
        <v>4.2750929368029738</v>
      </c>
      <c r="Z136" s="3176">
        <v>5</v>
      </c>
      <c r="AA136" s="532" t="s">
        <v>273</v>
      </c>
      <c r="AB136" s="532"/>
      <c r="AC136" s="532"/>
      <c r="AD136" s="926">
        <v>24</v>
      </c>
      <c r="AE136" s="164"/>
      <c r="AF136" s="3287">
        <f>SUM(AD136/AD143*100)</f>
        <v>4.428044280442804</v>
      </c>
    </row>
    <row r="137" spans="1:32" s="2" customFormat="1" ht="17.45" customHeight="1">
      <c r="A137" s="3176">
        <v>6</v>
      </c>
      <c r="B137" s="532" t="s">
        <v>622</v>
      </c>
      <c r="C137" s="532"/>
      <c r="D137" s="532"/>
      <c r="E137" s="926">
        <v>15</v>
      </c>
      <c r="F137" s="164"/>
      <c r="G137" s="3287">
        <f>SUM(E137/E143*100)</f>
        <v>2.912621359223301</v>
      </c>
      <c r="H137" s="917"/>
      <c r="I137" s="917"/>
      <c r="J137" s="3176">
        <v>6</v>
      </c>
      <c r="K137" s="532" t="s">
        <v>622</v>
      </c>
      <c r="L137" s="532"/>
      <c r="M137" s="532"/>
      <c r="N137" s="926">
        <v>15</v>
      </c>
      <c r="O137" s="164"/>
      <c r="P137" s="3287">
        <f>SUM(N137/N143*100)</f>
        <v>2.8625954198473282</v>
      </c>
      <c r="Q137" s="917"/>
      <c r="R137" s="3176">
        <v>6</v>
      </c>
      <c r="S137" s="532" t="s">
        <v>622</v>
      </c>
      <c r="T137" s="532"/>
      <c r="U137" s="532"/>
      <c r="V137" s="926">
        <v>15</v>
      </c>
      <c r="W137" s="164"/>
      <c r="X137" s="3287">
        <f>SUM(V137/V143*100)</f>
        <v>2.7881040892193307</v>
      </c>
      <c r="Z137" s="3176">
        <v>6</v>
      </c>
      <c r="AA137" s="532" t="s">
        <v>622</v>
      </c>
      <c r="AB137" s="532"/>
      <c r="AC137" s="532"/>
      <c r="AD137" s="926">
        <v>16</v>
      </c>
      <c r="AE137" s="164"/>
      <c r="AF137" s="3287">
        <f>SUM(AD137/AD143*100)</f>
        <v>2.9520295202952029</v>
      </c>
    </row>
    <row r="138" spans="1:32" s="2" customFormat="1" ht="17.45" customHeight="1">
      <c r="A138" s="3176">
        <v>7</v>
      </c>
      <c r="B138" s="894" t="s">
        <v>278</v>
      </c>
      <c r="C138" s="532"/>
      <c r="D138" s="532"/>
      <c r="E138" s="926">
        <v>11</v>
      </c>
      <c r="F138" s="164"/>
      <c r="G138" s="3287">
        <f>SUM(E138/E143*100)</f>
        <v>2.1359223300970873</v>
      </c>
      <c r="H138" s="917"/>
      <c r="I138" s="917"/>
      <c r="J138" s="3176">
        <v>7</v>
      </c>
      <c r="K138" s="894" t="s">
        <v>278</v>
      </c>
      <c r="L138" s="532"/>
      <c r="M138" s="532"/>
      <c r="N138" s="926">
        <v>11</v>
      </c>
      <c r="O138" s="164"/>
      <c r="P138" s="3287">
        <f>SUM(N138/N143*100)</f>
        <v>2.0992366412213741</v>
      </c>
      <c r="Q138" s="917"/>
      <c r="R138" s="3176">
        <v>7</v>
      </c>
      <c r="S138" s="894" t="s">
        <v>278</v>
      </c>
      <c r="T138" s="532"/>
      <c r="U138" s="532"/>
      <c r="V138" s="926">
        <v>12</v>
      </c>
      <c r="W138" s="164"/>
      <c r="X138" s="3287">
        <f>SUM(V138/V143*100)</f>
        <v>2.2304832713754648</v>
      </c>
      <c r="Z138" s="3176">
        <v>7</v>
      </c>
      <c r="AA138" s="894" t="s">
        <v>278</v>
      </c>
      <c r="AB138" s="532"/>
      <c r="AC138" s="532"/>
      <c r="AD138" s="926">
        <v>12</v>
      </c>
      <c r="AE138" s="164"/>
      <c r="AF138" s="3287">
        <f>SUM(AD138/AD143*100)</f>
        <v>2.214022140221402</v>
      </c>
    </row>
    <row r="139" spans="1:32" s="2" customFormat="1" ht="17.45" customHeight="1">
      <c r="A139" s="3176">
        <v>8</v>
      </c>
      <c r="B139" s="894" t="s">
        <v>275</v>
      </c>
      <c r="C139" s="3278"/>
      <c r="D139" s="3278"/>
      <c r="E139" s="926">
        <v>9</v>
      </c>
      <c r="F139" s="164"/>
      <c r="G139" s="3287">
        <f>SUM(E139/E143*100)</f>
        <v>1.7475728155339807</v>
      </c>
      <c r="H139" s="917"/>
      <c r="I139" s="917"/>
      <c r="J139" s="3176">
        <v>8</v>
      </c>
      <c r="K139" s="894" t="s">
        <v>275</v>
      </c>
      <c r="L139" s="3278"/>
      <c r="M139" s="3278"/>
      <c r="N139" s="926">
        <v>9</v>
      </c>
      <c r="O139" s="164"/>
      <c r="P139" s="3287">
        <f>SUM(N139/N143*100)</f>
        <v>1.717557251908397</v>
      </c>
      <c r="Q139" s="917"/>
      <c r="R139" s="3176">
        <v>8</v>
      </c>
      <c r="S139" s="894" t="s">
        <v>275</v>
      </c>
      <c r="T139" s="3278"/>
      <c r="U139" s="3278"/>
      <c r="V139" s="926">
        <v>9</v>
      </c>
      <c r="W139" s="164"/>
      <c r="X139" s="3287">
        <f>SUM(V139/V143*100)</f>
        <v>1.6728624535315983</v>
      </c>
      <c r="Z139" s="3176">
        <v>8</v>
      </c>
      <c r="AA139" s="894" t="s">
        <v>275</v>
      </c>
      <c r="AB139" s="3278"/>
      <c r="AC139" s="3278"/>
      <c r="AD139" s="926">
        <v>9</v>
      </c>
      <c r="AE139" s="164"/>
      <c r="AF139" s="3287">
        <f>SUM(AD139/AD143*100)</f>
        <v>1.6605166051660518</v>
      </c>
    </row>
    <row r="140" spans="1:32" s="2" customFormat="1" ht="17.45" customHeight="1">
      <c r="A140" s="3176">
        <v>9</v>
      </c>
      <c r="B140" s="894" t="s">
        <v>242</v>
      </c>
      <c r="C140" s="532"/>
      <c r="D140" s="532"/>
      <c r="E140" s="926">
        <v>9</v>
      </c>
      <c r="F140" s="164"/>
      <c r="G140" s="3287">
        <f>SUM(E140/E143*100)</f>
        <v>1.7475728155339807</v>
      </c>
      <c r="H140" s="917"/>
      <c r="I140" s="917"/>
      <c r="J140" s="3176">
        <v>9</v>
      </c>
      <c r="K140" s="894" t="s">
        <v>242</v>
      </c>
      <c r="L140" s="532"/>
      <c r="M140" s="532"/>
      <c r="N140" s="926">
        <v>8</v>
      </c>
      <c r="O140" s="164"/>
      <c r="P140" s="3287">
        <f>SUM(N140/N143*100)</f>
        <v>1.5267175572519083</v>
      </c>
      <c r="Q140" s="917"/>
      <c r="R140" s="3176">
        <v>9</v>
      </c>
      <c r="S140" s="894" t="s">
        <v>242</v>
      </c>
      <c r="T140" s="532"/>
      <c r="U140" s="532"/>
      <c r="V140" s="926">
        <v>9</v>
      </c>
      <c r="W140" s="164"/>
      <c r="X140" s="3287">
        <f>SUM(V140/V143*100)</f>
        <v>1.6728624535315983</v>
      </c>
      <c r="Z140" s="3176">
        <v>9</v>
      </c>
      <c r="AA140" s="894" t="s">
        <v>242</v>
      </c>
      <c r="AB140" s="532"/>
      <c r="AC140" s="532"/>
      <c r="AD140" s="926">
        <v>9</v>
      </c>
      <c r="AE140" s="164"/>
      <c r="AF140" s="3287">
        <f>SUM(AD140/AD143*100)</f>
        <v>1.6605166051660518</v>
      </c>
    </row>
    <row r="141" spans="1:32" s="2" customFormat="1" ht="17.45" customHeight="1">
      <c r="A141" s="3176">
        <v>10</v>
      </c>
      <c r="B141" s="532" t="s">
        <v>277</v>
      </c>
      <c r="C141" s="532"/>
      <c r="D141" s="532"/>
      <c r="E141" s="926">
        <v>8</v>
      </c>
      <c r="F141" s="164"/>
      <c r="G141" s="3287">
        <f>SUM(E141/E143*100)</f>
        <v>1.5533980582524272</v>
      </c>
      <c r="H141" s="917"/>
      <c r="I141" s="917"/>
      <c r="J141" s="3176">
        <v>10</v>
      </c>
      <c r="K141" s="532" t="s">
        <v>743</v>
      </c>
      <c r="L141" s="532"/>
      <c r="M141" s="532"/>
      <c r="N141" s="926">
        <v>8</v>
      </c>
      <c r="O141" s="164"/>
      <c r="P141" s="3287">
        <f>SUM(N141/N143*100)</f>
        <v>1.5267175572519083</v>
      </c>
      <c r="Q141" s="917"/>
      <c r="R141" s="3176">
        <v>10</v>
      </c>
      <c r="S141" s="532" t="s">
        <v>743</v>
      </c>
      <c r="T141" s="532"/>
      <c r="U141" s="532"/>
      <c r="V141" s="926">
        <v>8</v>
      </c>
      <c r="W141" s="164"/>
      <c r="X141" s="3287">
        <f>SUM(V141/V143*100)</f>
        <v>1.486988847583643</v>
      </c>
      <c r="Z141" s="3176">
        <v>10</v>
      </c>
      <c r="AA141" s="532" t="s">
        <v>743</v>
      </c>
      <c r="AB141" s="532"/>
      <c r="AC141" s="532"/>
      <c r="AD141" s="926">
        <v>8</v>
      </c>
      <c r="AE141" s="164"/>
      <c r="AF141" s="3287">
        <f>SUM(AD141/AD143*100)</f>
        <v>1.4760147601476015</v>
      </c>
    </row>
    <row r="142" spans="1:32" s="2" customFormat="1" ht="17.45" customHeight="1">
      <c r="A142" s="3179"/>
      <c r="B142" s="3180" t="s">
        <v>646</v>
      </c>
      <c r="C142" s="3180"/>
      <c r="D142" s="3180"/>
      <c r="E142" s="3181">
        <v>91</v>
      </c>
      <c r="F142" s="3182"/>
      <c r="G142" s="3288">
        <f>SUM(E142/E143*100)</f>
        <v>17.66990291262136</v>
      </c>
      <c r="H142" s="917"/>
      <c r="I142" s="917"/>
      <c r="J142" s="3179"/>
      <c r="K142" s="3180" t="s">
        <v>646</v>
      </c>
      <c r="L142" s="3180"/>
      <c r="M142" s="3180"/>
      <c r="N142" s="3181">
        <v>93</v>
      </c>
      <c r="O142" s="3182"/>
      <c r="P142" s="3288">
        <f>SUM(N142/N143*100)</f>
        <v>17.748091603053435</v>
      </c>
      <c r="Q142" s="917"/>
      <c r="R142" s="3179"/>
      <c r="S142" s="3180" t="s">
        <v>646</v>
      </c>
      <c r="T142" s="3180"/>
      <c r="U142" s="3180"/>
      <c r="V142" s="3181">
        <v>92</v>
      </c>
      <c r="W142" s="3182"/>
      <c r="X142" s="3288">
        <f>SUM(V142/V143*100)</f>
        <v>17.100371747211895</v>
      </c>
      <c r="Z142" s="3179"/>
      <c r="AA142" s="3180" t="s">
        <v>646</v>
      </c>
      <c r="AB142" s="3180"/>
      <c r="AC142" s="3180"/>
      <c r="AD142" s="3181">
        <v>90</v>
      </c>
      <c r="AE142" s="3182"/>
      <c r="AF142" s="3288">
        <f>SUM(AD142/AD143*100)</f>
        <v>16.605166051660518</v>
      </c>
    </row>
    <row r="143" spans="1:32" s="2" customFormat="1" ht="17.45" customHeight="1">
      <c r="A143" s="3176"/>
      <c r="B143" s="1034" t="s">
        <v>280</v>
      </c>
      <c r="C143" s="1034"/>
      <c r="D143" s="1034"/>
      <c r="E143" s="930">
        <f>SUM(E132:E142)</f>
        <v>515</v>
      </c>
      <c r="F143" s="666"/>
      <c r="G143" s="3289">
        <f>SUM(G132:G142)</f>
        <v>100</v>
      </c>
      <c r="H143" s="917"/>
      <c r="I143" s="917"/>
      <c r="J143" s="3176"/>
      <c r="K143" s="1034" t="s">
        <v>280</v>
      </c>
      <c r="L143" s="1034"/>
      <c r="M143" s="1034"/>
      <c r="N143" s="930">
        <f>SUM(N132:N142)</f>
        <v>524</v>
      </c>
      <c r="O143" s="666"/>
      <c r="P143" s="3289">
        <f>SUM(P132:P142)</f>
        <v>100.00000000000003</v>
      </c>
      <c r="Q143" s="917"/>
      <c r="R143" s="3176"/>
      <c r="S143" s="1034" t="s">
        <v>280</v>
      </c>
      <c r="T143" s="1034"/>
      <c r="U143" s="1034"/>
      <c r="V143" s="930">
        <f>SUM(V132:V142)</f>
        <v>538</v>
      </c>
      <c r="W143" s="666"/>
      <c r="X143" s="3289">
        <f>SUM(X132:X142)</f>
        <v>100</v>
      </c>
      <c r="Z143" s="3176"/>
      <c r="AA143" s="1034" t="s">
        <v>280</v>
      </c>
      <c r="AB143" s="1034"/>
      <c r="AC143" s="1034"/>
      <c r="AD143" s="930">
        <f>SUM(AD132:AD142)</f>
        <v>542</v>
      </c>
      <c r="AE143" s="666"/>
      <c r="AF143" s="3289">
        <f>SUM(AF132:AF142)</f>
        <v>100</v>
      </c>
    </row>
    <row r="144" spans="1:32" s="2" customFormat="1" ht="17.45" customHeight="1" thickBot="1">
      <c r="A144" s="3184"/>
      <c r="B144" s="3185"/>
      <c r="C144" s="3185"/>
      <c r="D144" s="3185"/>
      <c r="E144" s="3185"/>
      <c r="F144" s="3185"/>
      <c r="G144" s="3186"/>
      <c r="H144" s="917"/>
      <c r="I144" s="917"/>
      <c r="J144" s="3184"/>
      <c r="K144" s="3185"/>
      <c r="L144" s="3185"/>
      <c r="M144" s="3185"/>
      <c r="N144" s="3185"/>
      <c r="O144" s="3185"/>
      <c r="P144" s="3186"/>
      <c r="Q144" s="917"/>
      <c r="R144" s="3184"/>
      <c r="S144" s="3185"/>
      <c r="T144" s="3185"/>
      <c r="U144" s="3185"/>
      <c r="V144" s="3185"/>
      <c r="W144" s="3185"/>
      <c r="X144" s="3186"/>
      <c r="Z144" s="3184"/>
      <c r="AA144" s="3185"/>
      <c r="AB144" s="3185"/>
      <c r="AC144" s="3185"/>
      <c r="AD144" s="3185"/>
      <c r="AE144" s="3185"/>
      <c r="AF144" s="3186"/>
    </row>
    <row r="145" spans="1:32" s="2" customFormat="1" ht="17.45" customHeight="1" thickBot="1">
      <c r="A145" s="3290"/>
      <c r="B145" s="917"/>
      <c r="C145" s="917"/>
      <c r="D145" s="917"/>
      <c r="E145" s="917"/>
      <c r="F145" s="917"/>
      <c r="G145" s="917"/>
      <c r="H145" s="917"/>
      <c r="I145" s="917"/>
      <c r="J145" s="917"/>
      <c r="K145" s="917"/>
      <c r="L145" s="917"/>
      <c r="M145" s="917"/>
      <c r="N145" s="917"/>
      <c r="O145" s="917"/>
      <c r="P145" s="917"/>
      <c r="Q145" s="917"/>
      <c r="R145" s="917"/>
      <c r="S145" s="917"/>
      <c r="T145" s="917"/>
      <c r="U145" s="3291"/>
    </row>
    <row r="146" spans="1:32" s="2" customFormat="1" ht="17.45" customHeight="1" thickBot="1">
      <c r="A146" s="3891" t="s">
        <v>781</v>
      </c>
      <c r="B146" s="3897"/>
      <c r="C146" s="3897"/>
      <c r="D146" s="3897"/>
      <c r="E146" s="3897"/>
      <c r="F146" s="3897"/>
      <c r="G146" s="3898"/>
      <c r="H146" s="917"/>
      <c r="I146" s="917"/>
      <c r="J146" s="3891" t="s">
        <v>788</v>
      </c>
      <c r="K146" s="3892"/>
      <c r="L146" s="3892"/>
      <c r="M146" s="3892"/>
      <c r="N146" s="3892"/>
      <c r="O146" s="3892"/>
      <c r="P146" s="3893"/>
      <c r="Q146" s="917"/>
      <c r="R146" s="3891" t="s">
        <v>825</v>
      </c>
      <c r="S146" s="3892"/>
      <c r="T146" s="3892"/>
      <c r="U146" s="3892"/>
      <c r="V146" s="3892"/>
      <c r="W146" s="3892"/>
      <c r="X146" s="3893"/>
      <c r="Z146" s="3891" t="s">
        <v>833</v>
      </c>
      <c r="AA146" s="3892"/>
      <c r="AB146" s="3892"/>
      <c r="AC146" s="3892"/>
      <c r="AD146" s="3892"/>
      <c r="AE146" s="3892"/>
      <c r="AF146" s="3893"/>
    </row>
    <row r="147" spans="1:32" s="2" customFormat="1" ht="17.45" customHeight="1">
      <c r="A147" s="3173"/>
      <c r="B147" s="3174"/>
      <c r="C147" s="3174"/>
      <c r="D147" s="3174"/>
      <c r="E147" s="3279" t="s">
        <v>267</v>
      </c>
      <c r="F147" s="3174"/>
      <c r="G147" s="3175" t="s">
        <v>268</v>
      </c>
      <c r="H147" s="917"/>
      <c r="I147" s="917"/>
      <c r="J147" s="3173"/>
      <c r="K147" s="3174"/>
      <c r="L147" s="3174"/>
      <c r="M147" s="3174"/>
      <c r="N147" s="3279" t="s">
        <v>267</v>
      </c>
      <c r="O147" s="3174"/>
      <c r="P147" s="3175" t="s">
        <v>268</v>
      </c>
      <c r="Q147" s="917"/>
      <c r="R147" s="3173"/>
      <c r="S147" s="3174"/>
      <c r="T147" s="3174"/>
      <c r="U147" s="3174"/>
      <c r="V147" s="3279" t="s">
        <v>267</v>
      </c>
      <c r="W147" s="3174"/>
      <c r="X147" s="3175" t="s">
        <v>268</v>
      </c>
      <c r="Z147" s="3173"/>
      <c r="AA147" s="3174"/>
      <c r="AB147" s="3174"/>
      <c r="AC147" s="3174"/>
      <c r="AD147" s="3279" t="s">
        <v>267</v>
      </c>
      <c r="AE147" s="3174"/>
      <c r="AF147" s="3175" t="s">
        <v>268</v>
      </c>
    </row>
    <row r="148" spans="1:32" s="2" customFormat="1" ht="17.45" customHeight="1">
      <c r="A148" s="3176">
        <v>1</v>
      </c>
      <c r="B148" s="532" t="s">
        <v>542</v>
      </c>
      <c r="C148" s="532"/>
      <c r="D148" s="532"/>
      <c r="E148" s="164">
        <v>180</v>
      </c>
      <c r="F148" s="164"/>
      <c r="G148" s="3287">
        <f>SUM(E148/E159*100)</f>
        <v>33.088235294117645</v>
      </c>
      <c r="H148" s="917"/>
      <c r="I148" s="917"/>
      <c r="J148" s="3176">
        <v>1</v>
      </c>
      <c r="K148" s="532" t="s">
        <v>542</v>
      </c>
      <c r="L148" s="532"/>
      <c r="M148" s="532"/>
      <c r="N148" s="164">
        <v>186</v>
      </c>
      <c r="O148" s="164"/>
      <c r="P148" s="3287">
        <f>SUM(N148/N159*100)</f>
        <v>33.695652173913047</v>
      </c>
      <c r="Q148" s="917"/>
      <c r="R148" s="3176">
        <v>1</v>
      </c>
      <c r="S148" s="532" t="s">
        <v>542</v>
      </c>
      <c r="T148" s="532"/>
      <c r="U148" s="532"/>
      <c r="V148" s="164">
        <v>187</v>
      </c>
      <c r="W148" s="164"/>
      <c r="X148" s="3287">
        <f>SUM(V148/V159*100)</f>
        <v>34.124087591240873</v>
      </c>
      <c r="Z148" s="3176">
        <v>1</v>
      </c>
      <c r="AA148" s="532" t="s">
        <v>542</v>
      </c>
      <c r="AB148" s="532"/>
      <c r="AC148" s="532"/>
      <c r="AD148" s="926">
        <v>155</v>
      </c>
      <c r="AE148" s="164"/>
      <c r="AF148" s="3287">
        <f>SUM(AD148/AD159*100)</f>
        <v>30.2734375</v>
      </c>
    </row>
    <row r="149" spans="1:32" s="2" customFormat="1" ht="17.45" customHeight="1">
      <c r="A149" s="3176">
        <v>2</v>
      </c>
      <c r="B149" s="532" t="s">
        <v>541</v>
      </c>
      <c r="C149" s="532"/>
      <c r="D149" s="532"/>
      <c r="E149" s="164">
        <v>114</v>
      </c>
      <c r="F149" s="164"/>
      <c r="G149" s="3287">
        <f>SUM(E149/E159*100)</f>
        <v>20.955882352941178</v>
      </c>
      <c r="H149" s="917"/>
      <c r="I149" s="917"/>
      <c r="J149" s="3176">
        <v>2</v>
      </c>
      <c r="K149" s="532" t="s">
        <v>541</v>
      </c>
      <c r="L149" s="532"/>
      <c r="M149" s="532"/>
      <c r="N149" s="164">
        <v>113</v>
      </c>
      <c r="O149" s="164"/>
      <c r="P149" s="3287">
        <f>SUM(N149/N159*100)</f>
        <v>20.471014492753621</v>
      </c>
      <c r="Q149" s="917"/>
      <c r="R149" s="3176">
        <v>2</v>
      </c>
      <c r="S149" s="532" t="s">
        <v>541</v>
      </c>
      <c r="T149" s="532"/>
      <c r="U149" s="532"/>
      <c r="V149" s="164">
        <v>112</v>
      </c>
      <c r="W149" s="164"/>
      <c r="X149" s="3287">
        <f>SUM(V149/V159*100)</f>
        <v>20.437956204379564</v>
      </c>
      <c r="Z149" s="3176">
        <v>2</v>
      </c>
      <c r="AA149" s="532" t="s">
        <v>541</v>
      </c>
      <c r="AB149" s="532"/>
      <c r="AC149" s="532"/>
      <c r="AD149" s="926">
        <v>110</v>
      </c>
      <c r="AE149" s="164"/>
      <c r="AF149" s="3287">
        <f>SUM(AD149/AD159*100)</f>
        <v>21.484375</v>
      </c>
    </row>
    <row r="150" spans="1:32" s="2" customFormat="1" ht="17.45" customHeight="1">
      <c r="A150" s="3176">
        <v>3</v>
      </c>
      <c r="B150" s="532" t="s">
        <v>644</v>
      </c>
      <c r="C150" s="532"/>
      <c r="D150" s="532"/>
      <c r="E150" s="164">
        <v>51</v>
      </c>
      <c r="F150" s="164"/>
      <c r="G150" s="3287">
        <f>SUM(E150/E159*100)</f>
        <v>9.375</v>
      </c>
      <c r="H150" s="917"/>
      <c r="I150" s="917"/>
      <c r="J150" s="3176">
        <v>3</v>
      </c>
      <c r="K150" s="532" t="s">
        <v>644</v>
      </c>
      <c r="L150" s="532"/>
      <c r="M150" s="532"/>
      <c r="N150" s="164">
        <v>53</v>
      </c>
      <c r="O150" s="164"/>
      <c r="P150" s="3287">
        <f>SUM(N150/N159*100)</f>
        <v>9.6014492753623184</v>
      </c>
      <c r="Q150" s="917"/>
      <c r="R150" s="3176">
        <v>3</v>
      </c>
      <c r="S150" s="532" t="s">
        <v>644</v>
      </c>
      <c r="T150" s="532"/>
      <c r="U150" s="532"/>
      <c r="V150" s="164">
        <v>52</v>
      </c>
      <c r="W150" s="164"/>
      <c r="X150" s="3287">
        <f>SUM(V150/V159*100)</f>
        <v>9.4890510948905096</v>
      </c>
      <c r="Z150" s="3176">
        <v>3</v>
      </c>
      <c r="AA150" s="532" t="s">
        <v>644</v>
      </c>
      <c r="AB150" s="532"/>
      <c r="AC150" s="532"/>
      <c r="AD150" s="926">
        <v>55</v>
      </c>
      <c r="AE150" s="164"/>
      <c r="AF150" s="3287">
        <f>SUM(AD150/AD159*100)</f>
        <v>10.7421875</v>
      </c>
    </row>
    <row r="151" spans="1:32" s="2" customFormat="1" ht="17.45" customHeight="1">
      <c r="A151" s="3176">
        <v>4</v>
      </c>
      <c r="B151" s="532" t="s">
        <v>508</v>
      </c>
      <c r="C151" s="532"/>
      <c r="D151" s="532"/>
      <c r="E151" s="164">
        <v>30</v>
      </c>
      <c r="F151" s="164"/>
      <c r="G151" s="3287">
        <f>SUM(E151/E159*100)</f>
        <v>5.5147058823529411</v>
      </c>
      <c r="H151" s="917"/>
      <c r="I151" s="917"/>
      <c r="J151" s="3176">
        <v>4</v>
      </c>
      <c r="K151" s="532" t="s">
        <v>508</v>
      </c>
      <c r="L151" s="532"/>
      <c r="M151" s="532"/>
      <c r="N151" s="164">
        <v>32</v>
      </c>
      <c r="O151" s="164"/>
      <c r="P151" s="3287">
        <f>SUM(N151/N159*100)</f>
        <v>5.7971014492753623</v>
      </c>
      <c r="Q151" s="917"/>
      <c r="R151" s="3176">
        <v>4</v>
      </c>
      <c r="S151" s="532" t="s">
        <v>508</v>
      </c>
      <c r="T151" s="532"/>
      <c r="U151" s="532"/>
      <c r="V151" s="164">
        <v>33</v>
      </c>
      <c r="W151" s="164"/>
      <c r="X151" s="3287">
        <f>SUM(V151/V159*100)</f>
        <v>6.0218978102189782</v>
      </c>
      <c r="Z151" s="3176">
        <v>4</v>
      </c>
      <c r="AA151" s="532" t="s">
        <v>508</v>
      </c>
      <c r="AB151" s="532"/>
      <c r="AC151" s="532"/>
      <c r="AD151" s="926">
        <v>30</v>
      </c>
      <c r="AE151" s="164"/>
      <c r="AF151" s="3287">
        <f>SUM(AD151/AD159*100)</f>
        <v>5.859375</v>
      </c>
    </row>
    <row r="152" spans="1:32" s="2" customFormat="1" ht="17.45" customHeight="1">
      <c r="A152" s="3176">
        <v>5</v>
      </c>
      <c r="B152" s="532" t="s">
        <v>273</v>
      </c>
      <c r="C152" s="532"/>
      <c r="D152" s="532"/>
      <c r="E152" s="164">
        <v>19</v>
      </c>
      <c r="F152" s="164"/>
      <c r="G152" s="3287">
        <f>SUM(E152/E159*100)</f>
        <v>3.4926470588235294</v>
      </c>
      <c r="H152" s="917"/>
      <c r="I152" s="917"/>
      <c r="J152" s="3176">
        <v>5</v>
      </c>
      <c r="K152" s="532" t="s">
        <v>273</v>
      </c>
      <c r="L152" s="532"/>
      <c r="M152" s="532"/>
      <c r="N152" s="164">
        <v>20</v>
      </c>
      <c r="O152" s="164"/>
      <c r="P152" s="3287">
        <f>SUM(N152/N159*100)</f>
        <v>3.6231884057971016</v>
      </c>
      <c r="Q152" s="917"/>
      <c r="R152" s="3176">
        <v>5</v>
      </c>
      <c r="S152" s="532" t="s">
        <v>273</v>
      </c>
      <c r="T152" s="532"/>
      <c r="U152" s="532"/>
      <c r="V152" s="164">
        <v>20</v>
      </c>
      <c r="W152" s="164"/>
      <c r="X152" s="3287">
        <f>SUM(V152/V159*100)</f>
        <v>3.6496350364963499</v>
      </c>
      <c r="Z152" s="3176">
        <v>5</v>
      </c>
      <c r="AA152" s="532" t="s">
        <v>273</v>
      </c>
      <c r="AB152" s="532"/>
      <c r="AC152" s="532"/>
      <c r="AD152" s="926">
        <v>19</v>
      </c>
      <c r="AE152" s="164"/>
      <c r="AF152" s="3287">
        <f>SUM(AD152/AD159*100)</f>
        <v>3.7109375</v>
      </c>
    </row>
    <row r="153" spans="1:32" s="2" customFormat="1" ht="17.45" customHeight="1">
      <c r="A153" s="3176">
        <v>6</v>
      </c>
      <c r="B153" s="532" t="s">
        <v>622</v>
      </c>
      <c r="C153" s="532"/>
      <c r="D153" s="532"/>
      <c r="E153" s="164">
        <v>16</v>
      </c>
      <c r="F153" s="164"/>
      <c r="G153" s="3287">
        <f>SUM(E153/E159*100)</f>
        <v>2.9411764705882351</v>
      </c>
      <c r="H153" s="917"/>
      <c r="I153" s="917"/>
      <c r="J153" s="3176">
        <v>6</v>
      </c>
      <c r="K153" s="532" t="s">
        <v>622</v>
      </c>
      <c r="L153" s="532"/>
      <c r="M153" s="532"/>
      <c r="N153" s="164">
        <v>17</v>
      </c>
      <c r="O153" s="164"/>
      <c r="P153" s="3287">
        <f>SUM(N153/N159*100)</f>
        <v>3.0797101449275366</v>
      </c>
      <c r="Q153" s="917"/>
      <c r="R153" s="3176">
        <v>6</v>
      </c>
      <c r="S153" s="532" t="s">
        <v>622</v>
      </c>
      <c r="T153" s="532"/>
      <c r="U153" s="532"/>
      <c r="V153" s="164">
        <v>15</v>
      </c>
      <c r="W153" s="164"/>
      <c r="X153" s="3287">
        <f>SUM(V153/V159*100)</f>
        <v>2.7372262773722631</v>
      </c>
      <c r="Z153" s="3176">
        <v>6</v>
      </c>
      <c r="AA153" s="532" t="s">
        <v>622</v>
      </c>
      <c r="AB153" s="532"/>
      <c r="AC153" s="532"/>
      <c r="AD153" s="926">
        <v>15</v>
      </c>
      <c r="AE153" s="164"/>
      <c r="AF153" s="3287">
        <f>SUM(AD153/AD159*100)</f>
        <v>2.9296875</v>
      </c>
    </row>
    <row r="154" spans="1:32" s="2" customFormat="1" ht="17.45" customHeight="1">
      <c r="A154" s="3176">
        <v>7</v>
      </c>
      <c r="B154" s="532" t="s">
        <v>275</v>
      </c>
      <c r="C154" s="532"/>
      <c r="D154" s="532"/>
      <c r="E154" s="164">
        <v>13</v>
      </c>
      <c r="F154" s="164"/>
      <c r="G154" s="3287">
        <f>SUM(E154/E159*100)</f>
        <v>2.3897058823529411</v>
      </c>
      <c r="H154" s="917"/>
      <c r="I154" s="917"/>
      <c r="J154" s="3176">
        <v>7</v>
      </c>
      <c r="K154" s="894" t="s">
        <v>278</v>
      </c>
      <c r="L154" s="532"/>
      <c r="M154" s="532"/>
      <c r="N154" s="164">
        <v>12</v>
      </c>
      <c r="O154" s="164"/>
      <c r="P154" s="3287">
        <f>SUM(N154/N159*100)</f>
        <v>2.1739130434782608</v>
      </c>
      <c r="Q154" s="917"/>
      <c r="R154" s="3176">
        <v>7</v>
      </c>
      <c r="S154" s="532" t="s">
        <v>278</v>
      </c>
      <c r="T154" s="532"/>
      <c r="U154" s="532"/>
      <c r="V154" s="164">
        <v>11</v>
      </c>
      <c r="W154" s="164"/>
      <c r="X154" s="3287">
        <f>SUM(V154/V159*100)</f>
        <v>2.0072992700729926</v>
      </c>
      <c r="Z154" s="3176">
        <v>7</v>
      </c>
      <c r="AA154" s="894" t="s">
        <v>278</v>
      </c>
      <c r="AB154" s="532"/>
      <c r="AC154" s="532"/>
      <c r="AD154" s="926">
        <v>11</v>
      </c>
      <c r="AE154" s="164"/>
      <c r="AF154" s="3287">
        <f>SUM(AD154/AD159*100)</f>
        <v>2.1484375</v>
      </c>
    </row>
    <row r="155" spans="1:32" s="2" customFormat="1" ht="17.45" customHeight="1">
      <c r="A155" s="3176">
        <v>8</v>
      </c>
      <c r="B155" s="894" t="s">
        <v>278</v>
      </c>
      <c r="C155" s="3278"/>
      <c r="D155" s="3278"/>
      <c r="E155" s="164">
        <v>12</v>
      </c>
      <c r="F155" s="164"/>
      <c r="G155" s="3287">
        <f>SUM(E155/E159*100)</f>
        <v>2.2058823529411766</v>
      </c>
      <c r="H155" s="917"/>
      <c r="I155" s="917"/>
      <c r="J155" s="3176">
        <v>8</v>
      </c>
      <c r="K155" s="894" t="s">
        <v>275</v>
      </c>
      <c r="L155" s="3278"/>
      <c r="M155" s="3278"/>
      <c r="N155" s="164">
        <v>11</v>
      </c>
      <c r="O155" s="164"/>
      <c r="P155" s="3287">
        <f>SUM(N155/N159*100)</f>
        <v>1.9927536231884055</v>
      </c>
      <c r="Q155" s="917"/>
      <c r="R155" s="3176">
        <v>8</v>
      </c>
      <c r="S155" s="3901" t="s">
        <v>275</v>
      </c>
      <c r="T155" s="3902"/>
      <c r="U155" s="3902"/>
      <c r="V155" s="164">
        <v>10</v>
      </c>
      <c r="W155" s="164"/>
      <c r="X155" s="3287">
        <f>SUM(V155/V159*100)</f>
        <v>1.824817518248175</v>
      </c>
      <c r="Z155" s="3176">
        <v>8</v>
      </c>
      <c r="AA155" s="894" t="s">
        <v>275</v>
      </c>
      <c r="AB155" s="3278"/>
      <c r="AC155" s="3278"/>
      <c r="AD155" s="926">
        <v>9</v>
      </c>
      <c r="AE155" s="164"/>
      <c r="AF155" s="3287">
        <f>SUM(AD155/AD159*100)</f>
        <v>1.7578125</v>
      </c>
    </row>
    <row r="156" spans="1:32" s="2" customFormat="1" ht="17.45" customHeight="1">
      <c r="A156" s="3176">
        <v>9</v>
      </c>
      <c r="B156" s="894" t="s">
        <v>242</v>
      </c>
      <c r="C156" s="532"/>
      <c r="D156" s="532"/>
      <c r="E156" s="164">
        <v>10</v>
      </c>
      <c r="F156" s="164"/>
      <c r="G156" s="3287">
        <f>SUM(E156/E159*100)</f>
        <v>1.8382352941176472</v>
      </c>
      <c r="H156" s="917"/>
      <c r="I156" s="917"/>
      <c r="J156" s="3176">
        <v>9</v>
      </c>
      <c r="K156" s="894" t="s">
        <v>242</v>
      </c>
      <c r="L156" s="532"/>
      <c r="M156" s="532"/>
      <c r="N156" s="164">
        <v>10</v>
      </c>
      <c r="O156" s="164"/>
      <c r="P156" s="3287">
        <f>SUM(N156/N159*100)</f>
        <v>1.8115942028985508</v>
      </c>
      <c r="Q156" s="917"/>
      <c r="R156" s="3176">
        <v>9</v>
      </c>
      <c r="S156" s="894" t="s">
        <v>743</v>
      </c>
      <c r="T156" s="532"/>
      <c r="U156" s="532"/>
      <c r="V156" s="164">
        <v>9</v>
      </c>
      <c r="W156" s="164"/>
      <c r="X156" s="3287">
        <f>SUM(V156/V159*100)</f>
        <v>1.6423357664233578</v>
      </c>
      <c r="Z156" s="3176">
        <v>9</v>
      </c>
      <c r="AA156" s="894" t="s">
        <v>242</v>
      </c>
      <c r="AB156" s="532"/>
      <c r="AC156" s="532"/>
      <c r="AD156" s="926">
        <v>9</v>
      </c>
      <c r="AE156" s="164"/>
      <c r="AF156" s="3287">
        <f>SUM(AD156/AD159*100)</f>
        <v>1.7578125</v>
      </c>
    </row>
    <row r="157" spans="1:32" s="2" customFormat="1" ht="17.45" customHeight="1">
      <c r="A157" s="3176">
        <v>10</v>
      </c>
      <c r="B157" s="532" t="s">
        <v>743</v>
      </c>
      <c r="C157" s="532"/>
      <c r="D157" s="532"/>
      <c r="E157" s="164">
        <v>9</v>
      </c>
      <c r="F157" s="164"/>
      <c r="G157" s="3287">
        <f>SUM(E157/E159*100)</f>
        <v>1.6544117647058825</v>
      </c>
      <c r="H157" s="917"/>
      <c r="I157" s="917"/>
      <c r="J157" s="3176">
        <v>10</v>
      </c>
      <c r="K157" s="532" t="s">
        <v>743</v>
      </c>
      <c r="L157" s="532"/>
      <c r="M157" s="532"/>
      <c r="N157" s="164">
        <v>9</v>
      </c>
      <c r="O157" s="164"/>
      <c r="P157" s="3287">
        <f>SUM(N157/N159*100)</f>
        <v>1.6304347826086956</v>
      </c>
      <c r="Q157" s="917"/>
      <c r="R157" s="3176">
        <v>10</v>
      </c>
      <c r="S157" s="532" t="s">
        <v>826</v>
      </c>
      <c r="T157" s="532"/>
      <c r="U157" s="532"/>
      <c r="V157" s="164">
        <v>9</v>
      </c>
      <c r="W157" s="164"/>
      <c r="X157" s="3287">
        <f>SUM(V157/V159*100)</f>
        <v>1.6423357664233578</v>
      </c>
      <c r="Z157" s="3176">
        <v>10</v>
      </c>
      <c r="AA157" s="532" t="s">
        <v>743</v>
      </c>
      <c r="AB157" s="532"/>
      <c r="AC157" s="532"/>
      <c r="AD157" s="926">
        <v>8</v>
      </c>
      <c r="AE157" s="164"/>
      <c r="AF157" s="3287">
        <f>SUM(AD157/AD159*100)</f>
        <v>1.5625</v>
      </c>
    </row>
    <row r="158" spans="1:32" s="2" customFormat="1" ht="17.45" customHeight="1">
      <c r="A158" s="3179"/>
      <c r="B158" s="3180" t="s">
        <v>646</v>
      </c>
      <c r="C158" s="3180"/>
      <c r="D158" s="3180"/>
      <c r="E158" s="3182">
        <v>90</v>
      </c>
      <c r="F158" s="3182"/>
      <c r="G158" s="3288">
        <f>SUM(E158/E159*100)</f>
        <v>16.544117647058822</v>
      </c>
      <c r="H158" s="917"/>
      <c r="I158" s="917"/>
      <c r="J158" s="3179"/>
      <c r="K158" s="3180" t="s">
        <v>646</v>
      </c>
      <c r="L158" s="3180"/>
      <c r="M158" s="3180"/>
      <c r="N158" s="3182">
        <v>89</v>
      </c>
      <c r="O158" s="3182"/>
      <c r="P158" s="3288">
        <f>SUM(N158/N159*100)</f>
        <v>16.123188405797102</v>
      </c>
      <c r="Q158" s="917"/>
      <c r="R158" s="3179"/>
      <c r="S158" s="3180" t="s">
        <v>646</v>
      </c>
      <c r="T158" s="3180"/>
      <c r="U158" s="3180"/>
      <c r="V158" s="3182">
        <v>90</v>
      </c>
      <c r="W158" s="3182"/>
      <c r="X158" s="3288">
        <f>SUM(V158/V159*100)</f>
        <v>16.423357664233578</v>
      </c>
      <c r="Z158" s="3179"/>
      <c r="AA158" s="3180" t="s">
        <v>646</v>
      </c>
      <c r="AB158" s="3180"/>
      <c r="AC158" s="3180"/>
      <c r="AD158" s="3181">
        <v>91</v>
      </c>
      <c r="AE158" s="3182"/>
      <c r="AF158" s="3288">
        <f>SUM(AD158/AD159*100)</f>
        <v>17.7734375</v>
      </c>
    </row>
    <row r="159" spans="1:32" s="2" customFormat="1" ht="17.45" customHeight="1">
      <c r="A159" s="3176"/>
      <c r="B159" s="1034" t="s">
        <v>280</v>
      </c>
      <c r="C159" s="1034"/>
      <c r="D159" s="1034"/>
      <c r="E159" s="930">
        <f>SUM(E148:E158)</f>
        <v>544</v>
      </c>
      <c r="F159" s="666"/>
      <c r="G159" s="3289">
        <f>SUM(G148:G158)</f>
        <v>100.00000000000001</v>
      </c>
      <c r="H159" s="917"/>
      <c r="I159" s="917"/>
      <c r="J159" s="3176"/>
      <c r="K159" s="1034" t="s">
        <v>280</v>
      </c>
      <c r="L159" s="1034"/>
      <c r="M159" s="1034"/>
      <c r="N159" s="930">
        <f>SUM(N148:N158)</f>
        <v>552</v>
      </c>
      <c r="O159" s="666"/>
      <c r="P159" s="3289">
        <f>SUM(P148:P158)</f>
        <v>100.00000000000003</v>
      </c>
      <c r="Q159" s="917"/>
      <c r="R159" s="3176"/>
      <c r="S159" s="1034" t="s">
        <v>280</v>
      </c>
      <c r="T159" s="1034"/>
      <c r="U159" s="1034"/>
      <c r="V159" s="930">
        <v>548</v>
      </c>
      <c r="W159" s="666"/>
      <c r="X159" s="3289">
        <f>SUM(X148:X158)</f>
        <v>100</v>
      </c>
      <c r="Z159" s="3176"/>
      <c r="AA159" s="1034" t="s">
        <v>280</v>
      </c>
      <c r="AB159" s="1034"/>
      <c r="AC159" s="1034"/>
      <c r="AD159" s="930">
        <f>SUM(AD148:AD158)</f>
        <v>512</v>
      </c>
      <c r="AE159" s="666"/>
      <c r="AF159" s="3289">
        <f>SUM(AF148:AF158)</f>
        <v>100</v>
      </c>
    </row>
    <row r="160" spans="1:32" s="2" customFormat="1" ht="17.45" customHeight="1" thickBot="1">
      <c r="A160" s="3184"/>
      <c r="B160" s="3185"/>
      <c r="C160" s="3185"/>
      <c r="D160" s="3185"/>
      <c r="E160" s="3185"/>
      <c r="F160" s="3185"/>
      <c r="G160" s="3186"/>
      <c r="H160" s="917"/>
      <c r="I160" s="917"/>
      <c r="J160" s="3184"/>
      <c r="K160" s="3185"/>
      <c r="L160" s="3185"/>
      <c r="M160" s="3185"/>
      <c r="N160" s="3185"/>
      <c r="O160" s="3185"/>
      <c r="P160" s="3186"/>
      <c r="Q160" s="917"/>
      <c r="R160" s="3184"/>
      <c r="S160" s="3185"/>
      <c r="T160" s="3185"/>
      <c r="U160" s="3185"/>
      <c r="V160" s="3185"/>
      <c r="W160" s="3185"/>
      <c r="X160" s="3186"/>
      <c r="Z160" s="3184"/>
      <c r="AA160" s="3185"/>
      <c r="AB160" s="3185"/>
      <c r="AC160" s="3185"/>
      <c r="AD160" s="3185"/>
      <c r="AE160" s="3185"/>
      <c r="AF160" s="3186"/>
    </row>
    <row r="161" spans="1:32" s="2" customFormat="1" ht="17.45" customHeight="1" thickBot="1">
      <c r="A161" s="3290"/>
      <c r="B161" s="917"/>
      <c r="C161" s="917"/>
      <c r="D161" s="917"/>
      <c r="E161" s="917"/>
      <c r="F161" s="917"/>
      <c r="G161" s="917"/>
      <c r="H161" s="917"/>
      <c r="I161" s="917"/>
      <c r="J161" s="917"/>
      <c r="K161" s="917"/>
      <c r="L161" s="917"/>
      <c r="M161" s="917"/>
      <c r="N161" s="917"/>
      <c r="O161" s="917"/>
      <c r="P161" s="917"/>
      <c r="Q161" s="917"/>
      <c r="R161" s="917"/>
      <c r="S161" s="917"/>
      <c r="T161" s="917"/>
      <c r="U161" s="3291"/>
    </row>
    <row r="162" spans="1:32" s="2" customFormat="1" ht="17.45" customHeight="1" thickBot="1">
      <c r="A162" s="3234" t="s">
        <v>744</v>
      </c>
      <c r="B162" s="3292"/>
      <c r="C162" s="3292"/>
      <c r="D162" s="3292"/>
      <c r="E162" s="3292"/>
      <c r="F162" s="3292"/>
      <c r="G162" s="3293"/>
      <c r="H162" s="917"/>
      <c r="I162" s="917"/>
      <c r="J162" s="3891" t="s">
        <v>756</v>
      </c>
      <c r="K162" s="3892"/>
      <c r="L162" s="3892"/>
      <c r="M162" s="3892"/>
      <c r="N162" s="3892"/>
      <c r="O162" s="3892"/>
      <c r="P162" s="3893"/>
      <c r="Q162" s="917"/>
      <c r="R162" s="3891" t="s">
        <v>759</v>
      </c>
      <c r="S162" s="3892"/>
      <c r="T162" s="3892"/>
      <c r="U162" s="3892"/>
      <c r="V162" s="3892"/>
      <c r="W162" s="3892"/>
      <c r="X162" s="3893"/>
      <c r="Z162" s="3891" t="s">
        <v>761</v>
      </c>
      <c r="AA162" s="3892"/>
      <c r="AB162" s="3892"/>
      <c r="AC162" s="3892"/>
      <c r="AD162" s="3892"/>
      <c r="AE162" s="3892"/>
      <c r="AF162" s="3893"/>
    </row>
    <row r="163" spans="1:32" s="2" customFormat="1" ht="17.45" customHeight="1">
      <c r="A163" s="3173"/>
      <c r="B163" s="3174"/>
      <c r="C163" s="3174"/>
      <c r="D163" s="3174"/>
      <c r="E163" s="3279" t="s">
        <v>267</v>
      </c>
      <c r="F163" s="3174"/>
      <c r="G163" s="3175" t="s">
        <v>268</v>
      </c>
      <c r="H163" s="917"/>
      <c r="I163" s="917"/>
      <c r="J163" s="3173"/>
      <c r="K163" s="3174"/>
      <c r="L163" s="3174"/>
      <c r="M163" s="3174"/>
      <c r="N163" s="3279" t="s">
        <v>267</v>
      </c>
      <c r="O163" s="3174"/>
      <c r="P163" s="3175" t="s">
        <v>268</v>
      </c>
      <c r="Q163" s="917"/>
      <c r="R163" s="3173"/>
      <c r="S163" s="3174"/>
      <c r="T163" s="3174"/>
      <c r="U163" s="3174"/>
      <c r="V163" s="3279" t="s">
        <v>267</v>
      </c>
      <c r="W163" s="3174"/>
      <c r="X163" s="3175" t="s">
        <v>268</v>
      </c>
      <c r="Z163" s="3173"/>
      <c r="AA163" s="3174"/>
      <c r="AB163" s="3174"/>
      <c r="AC163" s="3174"/>
      <c r="AD163" s="3279" t="s">
        <v>267</v>
      </c>
      <c r="AE163" s="3174"/>
      <c r="AF163" s="3175" t="s">
        <v>268</v>
      </c>
    </row>
    <row r="164" spans="1:32" s="2" customFormat="1" ht="17.45" customHeight="1">
      <c r="A164" s="3176">
        <v>1</v>
      </c>
      <c r="B164" s="532" t="s">
        <v>542</v>
      </c>
      <c r="C164" s="532"/>
      <c r="D164" s="532"/>
      <c r="E164" s="164">
        <v>162</v>
      </c>
      <c r="F164" s="164"/>
      <c r="G164" s="3287">
        <f>SUM(E164/E175*100)</f>
        <v>31.274131274131271</v>
      </c>
      <c r="H164" s="917"/>
      <c r="I164" s="917"/>
      <c r="J164" s="3176">
        <v>1</v>
      </c>
      <c r="K164" s="532" t="s">
        <v>542</v>
      </c>
      <c r="L164" s="532"/>
      <c r="M164" s="532"/>
      <c r="N164" s="164">
        <v>169</v>
      </c>
      <c r="O164" s="164"/>
      <c r="P164" s="3287">
        <f>SUM(N164/N175*100)</f>
        <v>31.947069943289225</v>
      </c>
      <c r="Q164" s="917"/>
      <c r="R164" s="3176">
        <v>1</v>
      </c>
      <c r="S164" s="532" t="s">
        <v>542</v>
      </c>
      <c r="T164" s="532"/>
      <c r="U164" s="532"/>
      <c r="V164" s="164">
        <v>172</v>
      </c>
      <c r="W164" s="164"/>
      <c r="X164" s="3287">
        <f>SUM(V164/V175*100)</f>
        <v>31.910946196660483</v>
      </c>
      <c r="Z164" s="3176">
        <v>1</v>
      </c>
      <c r="AA164" s="532" t="s">
        <v>542</v>
      </c>
      <c r="AB164" s="532"/>
      <c r="AC164" s="532"/>
      <c r="AD164" s="164">
        <v>178</v>
      </c>
      <c r="AE164" s="164"/>
      <c r="AF164" s="3287">
        <f>SUM(AD164/AD175*100)</f>
        <v>32.422586520947178</v>
      </c>
    </row>
    <row r="165" spans="1:32" s="2" customFormat="1" ht="17.45" customHeight="1">
      <c r="A165" s="3176">
        <v>2</v>
      </c>
      <c r="B165" s="532" t="s">
        <v>541</v>
      </c>
      <c r="C165" s="532"/>
      <c r="D165" s="532"/>
      <c r="E165" s="164">
        <v>115</v>
      </c>
      <c r="F165" s="164"/>
      <c r="G165" s="3287">
        <f>SUM(E165/E175*100)</f>
        <v>22.200772200772199</v>
      </c>
      <c r="H165" s="917"/>
      <c r="I165" s="917"/>
      <c r="J165" s="3176">
        <v>2</v>
      </c>
      <c r="K165" s="532" t="s">
        <v>541</v>
      </c>
      <c r="L165" s="532"/>
      <c r="M165" s="532"/>
      <c r="N165" s="164">
        <v>118</v>
      </c>
      <c r="O165" s="164"/>
      <c r="P165" s="3287">
        <f>SUM(N165/N175*100)</f>
        <v>22.306238185255197</v>
      </c>
      <c r="Q165" s="917"/>
      <c r="R165" s="3176">
        <v>2</v>
      </c>
      <c r="S165" s="532" t="s">
        <v>541</v>
      </c>
      <c r="T165" s="532"/>
      <c r="U165" s="532"/>
      <c r="V165" s="164">
        <v>118</v>
      </c>
      <c r="W165" s="164"/>
      <c r="X165" s="3287">
        <f>SUM(V165/V175*100)</f>
        <v>21.89239332096475</v>
      </c>
      <c r="Z165" s="3176">
        <v>2</v>
      </c>
      <c r="AA165" s="532" t="s">
        <v>541</v>
      </c>
      <c r="AB165" s="532"/>
      <c r="AC165" s="532"/>
      <c r="AD165" s="164">
        <v>119</v>
      </c>
      <c r="AE165" s="164"/>
      <c r="AF165" s="3287">
        <f>SUM(AD165/AD175*100)</f>
        <v>21.67577413479053</v>
      </c>
    </row>
    <row r="166" spans="1:32" s="2" customFormat="1" ht="17.45" customHeight="1">
      <c r="A166" s="3176">
        <v>3</v>
      </c>
      <c r="B166" s="532" t="s">
        <v>644</v>
      </c>
      <c r="C166" s="532"/>
      <c r="D166" s="532"/>
      <c r="E166" s="164">
        <v>44</v>
      </c>
      <c r="F166" s="164"/>
      <c r="G166" s="3287">
        <f>SUM(E166/E175*100)</f>
        <v>8.4942084942084932</v>
      </c>
      <c r="H166" s="917"/>
      <c r="I166" s="917"/>
      <c r="J166" s="3176">
        <v>3</v>
      </c>
      <c r="K166" s="532" t="s">
        <v>644</v>
      </c>
      <c r="L166" s="532"/>
      <c r="M166" s="532"/>
      <c r="N166" s="164">
        <v>44</v>
      </c>
      <c r="O166" s="164"/>
      <c r="P166" s="3287">
        <f>SUM(N166/N175*100)</f>
        <v>8.3175803402646498</v>
      </c>
      <c r="Q166" s="917"/>
      <c r="R166" s="3176">
        <v>3</v>
      </c>
      <c r="S166" s="532" t="s">
        <v>644</v>
      </c>
      <c r="T166" s="532"/>
      <c r="U166" s="532"/>
      <c r="V166" s="164">
        <v>45</v>
      </c>
      <c r="W166" s="164"/>
      <c r="X166" s="3287">
        <f>SUM(V166/V175*100)</f>
        <v>8.3487940630797777</v>
      </c>
      <c r="Z166" s="3176">
        <v>3</v>
      </c>
      <c r="AA166" s="532" t="s">
        <v>644</v>
      </c>
      <c r="AB166" s="532"/>
      <c r="AC166" s="532"/>
      <c r="AD166" s="164">
        <v>48</v>
      </c>
      <c r="AE166" s="164"/>
      <c r="AF166" s="3287">
        <f>SUM(AD166/AD175*100)</f>
        <v>8.7431693989071047</v>
      </c>
    </row>
    <row r="167" spans="1:32" s="2" customFormat="1" ht="17.45" customHeight="1">
      <c r="A167" s="3176">
        <v>4</v>
      </c>
      <c r="B167" s="532" t="s">
        <v>508</v>
      </c>
      <c r="C167" s="532"/>
      <c r="D167" s="532"/>
      <c r="E167" s="164">
        <v>27</v>
      </c>
      <c r="F167" s="164"/>
      <c r="G167" s="3287">
        <f>SUM(E167/E175*100)</f>
        <v>5.2123552123552122</v>
      </c>
      <c r="H167" s="917"/>
      <c r="I167" s="917"/>
      <c r="J167" s="3176">
        <v>4</v>
      </c>
      <c r="K167" s="532" t="s">
        <v>508</v>
      </c>
      <c r="L167" s="532"/>
      <c r="M167" s="532"/>
      <c r="N167" s="164">
        <v>27</v>
      </c>
      <c r="O167" s="164"/>
      <c r="P167" s="3287">
        <f>SUM(N167/N175*100)</f>
        <v>5.103969754253308</v>
      </c>
      <c r="Q167" s="917"/>
      <c r="R167" s="3176">
        <v>4</v>
      </c>
      <c r="S167" s="532" t="s">
        <v>508</v>
      </c>
      <c r="T167" s="532"/>
      <c r="U167" s="532"/>
      <c r="V167" s="164">
        <v>28</v>
      </c>
      <c r="W167" s="164"/>
      <c r="X167" s="3287">
        <f>SUM(V167/V175*100)</f>
        <v>5.1948051948051948</v>
      </c>
      <c r="Z167" s="3176">
        <v>4</v>
      </c>
      <c r="AA167" s="532" t="s">
        <v>508</v>
      </c>
      <c r="AB167" s="532"/>
      <c r="AC167" s="532"/>
      <c r="AD167" s="164">
        <v>30</v>
      </c>
      <c r="AE167" s="164"/>
      <c r="AF167" s="3287">
        <f>SUM(AD167/AD175*100)</f>
        <v>5.4644808743169397</v>
      </c>
    </row>
    <row r="168" spans="1:32" s="2" customFormat="1" ht="17.45" customHeight="1">
      <c r="A168" s="3176">
        <v>5</v>
      </c>
      <c r="B168" s="532" t="s">
        <v>622</v>
      </c>
      <c r="C168" s="532"/>
      <c r="D168" s="532"/>
      <c r="E168" s="164">
        <v>19</v>
      </c>
      <c r="F168" s="164"/>
      <c r="G168" s="3287">
        <f>SUM(E168/E175*100)</f>
        <v>3.6679536679536682</v>
      </c>
      <c r="H168" s="917"/>
      <c r="I168" s="917"/>
      <c r="J168" s="3176">
        <v>5</v>
      </c>
      <c r="K168" s="532" t="s">
        <v>273</v>
      </c>
      <c r="L168" s="532"/>
      <c r="M168" s="532"/>
      <c r="N168" s="164">
        <v>19</v>
      </c>
      <c r="O168" s="164"/>
      <c r="P168" s="3287">
        <f>SUM(N168/N175*100)</f>
        <v>3.5916824196597354</v>
      </c>
      <c r="Q168" s="917"/>
      <c r="R168" s="3176">
        <v>5</v>
      </c>
      <c r="S168" s="532" t="s">
        <v>273</v>
      </c>
      <c r="T168" s="532"/>
      <c r="U168" s="532"/>
      <c r="V168" s="164">
        <v>19</v>
      </c>
      <c r="W168" s="164"/>
      <c r="X168" s="3287">
        <f>SUM(V168/V175*100)</f>
        <v>3.525046382189239</v>
      </c>
      <c r="Z168" s="3176">
        <v>5</v>
      </c>
      <c r="AA168" s="532" t="s">
        <v>273</v>
      </c>
      <c r="AB168" s="532"/>
      <c r="AC168" s="532"/>
      <c r="AD168" s="164">
        <v>19</v>
      </c>
      <c r="AE168" s="164"/>
      <c r="AF168" s="3287">
        <f>SUM(AD168/AD175*100)</f>
        <v>3.4608378870673953</v>
      </c>
    </row>
    <row r="169" spans="1:32" s="2" customFormat="1" ht="17.45" customHeight="1">
      <c r="A169" s="3176">
        <v>6</v>
      </c>
      <c r="B169" s="532" t="s">
        <v>273</v>
      </c>
      <c r="C169" s="532"/>
      <c r="D169" s="532"/>
      <c r="E169" s="164">
        <v>18</v>
      </c>
      <c r="F169" s="164"/>
      <c r="G169" s="3287">
        <f>SUM(E169/E175*100)</f>
        <v>3.4749034749034751</v>
      </c>
      <c r="H169" s="917"/>
      <c r="I169" s="917"/>
      <c r="J169" s="3176">
        <v>6</v>
      </c>
      <c r="K169" s="532" t="s">
        <v>622</v>
      </c>
      <c r="L169" s="532"/>
      <c r="M169" s="532"/>
      <c r="N169" s="164">
        <v>18</v>
      </c>
      <c r="O169" s="164"/>
      <c r="P169" s="3287">
        <f>SUM(N169/N175*100)</f>
        <v>3.4026465028355388</v>
      </c>
      <c r="Q169" s="917"/>
      <c r="R169" s="3176">
        <v>6</v>
      </c>
      <c r="S169" s="532" t="s">
        <v>622</v>
      </c>
      <c r="T169" s="532"/>
      <c r="U169" s="532"/>
      <c r="V169" s="164">
        <v>18</v>
      </c>
      <c r="W169" s="164"/>
      <c r="X169" s="3287">
        <f>SUM(V169/V175*100)</f>
        <v>3.339517625231911</v>
      </c>
      <c r="Z169" s="3176">
        <v>6</v>
      </c>
      <c r="AA169" s="532" t="s">
        <v>622</v>
      </c>
      <c r="AB169" s="532"/>
      <c r="AC169" s="532"/>
      <c r="AD169" s="164">
        <v>14</v>
      </c>
      <c r="AE169" s="164"/>
      <c r="AF169" s="3287">
        <f>SUM(AD169/AD175*100)</f>
        <v>2.5500910746812386</v>
      </c>
    </row>
    <row r="170" spans="1:32" s="2" customFormat="1" ht="17.45" customHeight="1">
      <c r="A170" s="3176">
        <v>7</v>
      </c>
      <c r="B170" s="532" t="s">
        <v>275</v>
      </c>
      <c r="C170" s="532"/>
      <c r="D170" s="532"/>
      <c r="E170" s="164">
        <v>11</v>
      </c>
      <c r="F170" s="164"/>
      <c r="G170" s="3287">
        <f>SUM(E170/E175*100)</f>
        <v>2.1235521235521233</v>
      </c>
      <c r="H170" s="917"/>
      <c r="I170" s="917"/>
      <c r="J170" s="3176">
        <v>7</v>
      </c>
      <c r="K170" s="532" t="s">
        <v>275</v>
      </c>
      <c r="L170" s="532"/>
      <c r="M170" s="532"/>
      <c r="N170" s="164">
        <v>13</v>
      </c>
      <c r="O170" s="164"/>
      <c r="P170" s="3287">
        <f>SUM(N170/N175*100)</f>
        <v>2.4574669187145557</v>
      </c>
      <c r="Q170" s="917"/>
      <c r="R170" s="3176">
        <v>7</v>
      </c>
      <c r="S170" s="532" t="s">
        <v>275</v>
      </c>
      <c r="T170" s="532"/>
      <c r="U170" s="532"/>
      <c r="V170" s="164">
        <v>13</v>
      </c>
      <c r="W170" s="164"/>
      <c r="X170" s="3287">
        <f>SUM(V170/V175*100)</f>
        <v>2.4118738404452689</v>
      </c>
      <c r="Z170" s="3176">
        <v>7</v>
      </c>
      <c r="AA170" s="894" t="s">
        <v>278</v>
      </c>
      <c r="AB170" s="532"/>
      <c r="AC170" s="532"/>
      <c r="AD170" s="164">
        <v>13</v>
      </c>
      <c r="AE170" s="164"/>
      <c r="AF170" s="3287">
        <f>SUM(AD170/AD175*100)</f>
        <v>2.3679417122040074</v>
      </c>
    </row>
    <row r="171" spans="1:32" s="2" customFormat="1" ht="17.45" customHeight="1">
      <c r="A171" s="3176">
        <v>8</v>
      </c>
      <c r="B171" s="894" t="s">
        <v>278</v>
      </c>
      <c r="C171" s="3278"/>
      <c r="D171" s="3278"/>
      <c r="E171" s="164">
        <v>12</v>
      </c>
      <c r="F171" s="164"/>
      <c r="G171" s="3287">
        <f>SUM(E171/E175*100)</f>
        <v>2.3166023166023164</v>
      </c>
      <c r="H171" s="917"/>
      <c r="I171" s="917"/>
      <c r="J171" s="3176">
        <v>8</v>
      </c>
      <c r="K171" s="3901" t="s">
        <v>278</v>
      </c>
      <c r="L171" s="3902"/>
      <c r="M171" s="3902"/>
      <c r="N171" s="164">
        <v>13</v>
      </c>
      <c r="O171" s="164"/>
      <c r="P171" s="3287">
        <f>SUM(N171/N175*100)</f>
        <v>2.4574669187145557</v>
      </c>
      <c r="Q171" s="917"/>
      <c r="R171" s="3176">
        <v>8</v>
      </c>
      <c r="S171" s="3901" t="s">
        <v>278</v>
      </c>
      <c r="T171" s="3902"/>
      <c r="U171" s="3902"/>
      <c r="V171" s="164">
        <v>13</v>
      </c>
      <c r="W171" s="164"/>
      <c r="X171" s="3287">
        <f>SUM(V171/V175*100)</f>
        <v>2.4118738404452689</v>
      </c>
      <c r="Z171" s="3176">
        <v>8</v>
      </c>
      <c r="AA171" s="532" t="s">
        <v>275</v>
      </c>
      <c r="AB171" s="3278"/>
      <c r="AC171" s="3278"/>
      <c r="AD171" s="164">
        <v>13</v>
      </c>
      <c r="AE171" s="164"/>
      <c r="AF171" s="3287">
        <f>SUM(AD171/AD175*100)</f>
        <v>2.3679417122040074</v>
      </c>
    </row>
    <row r="172" spans="1:32" s="2" customFormat="1" ht="17.45" customHeight="1">
      <c r="A172" s="3176">
        <v>9</v>
      </c>
      <c r="B172" s="894" t="s">
        <v>242</v>
      </c>
      <c r="C172" s="532"/>
      <c r="D172" s="532"/>
      <c r="E172" s="164">
        <v>9</v>
      </c>
      <c r="F172" s="164"/>
      <c r="G172" s="3287">
        <f>SUM(E172/E175*100)</f>
        <v>1.7374517374517375</v>
      </c>
      <c r="H172" s="917"/>
      <c r="I172" s="917"/>
      <c r="J172" s="3176">
        <v>9</v>
      </c>
      <c r="K172" s="894" t="s">
        <v>743</v>
      </c>
      <c r="L172" s="532"/>
      <c r="M172" s="532"/>
      <c r="N172" s="164">
        <v>10</v>
      </c>
      <c r="O172" s="164"/>
      <c r="P172" s="3287">
        <f>SUM(N172/N175*100)</f>
        <v>1.890359168241966</v>
      </c>
      <c r="Q172" s="917"/>
      <c r="R172" s="3176">
        <v>9</v>
      </c>
      <c r="S172" s="894" t="s">
        <v>743</v>
      </c>
      <c r="T172" s="532"/>
      <c r="U172" s="532"/>
      <c r="V172" s="164">
        <v>10</v>
      </c>
      <c r="W172" s="164"/>
      <c r="X172" s="3287">
        <f>SUM(V172/V175*100)</f>
        <v>1.855287569573284</v>
      </c>
      <c r="Z172" s="3176">
        <v>9</v>
      </c>
      <c r="AA172" s="894" t="s">
        <v>743</v>
      </c>
      <c r="AB172" s="532"/>
      <c r="AC172" s="532"/>
      <c r="AD172" s="164">
        <v>10</v>
      </c>
      <c r="AE172" s="164"/>
      <c r="AF172" s="3287">
        <f>SUM(AD172/AD175*100)</f>
        <v>1.8214936247723135</v>
      </c>
    </row>
    <row r="173" spans="1:32" s="2" customFormat="1" ht="17.45" customHeight="1">
      <c r="A173" s="3176">
        <v>10</v>
      </c>
      <c r="B173" s="532" t="s">
        <v>743</v>
      </c>
      <c r="C173" s="532"/>
      <c r="D173" s="532"/>
      <c r="E173" s="164">
        <v>9</v>
      </c>
      <c r="F173" s="164"/>
      <c r="G173" s="3287">
        <f>SUM(E173/E175*100)</f>
        <v>1.7374517374517375</v>
      </c>
      <c r="H173" s="917"/>
      <c r="I173" s="917"/>
      <c r="J173" s="3176">
        <v>10</v>
      </c>
      <c r="K173" s="532" t="s">
        <v>757</v>
      </c>
      <c r="L173" s="532"/>
      <c r="M173" s="532"/>
      <c r="N173" s="164">
        <v>9</v>
      </c>
      <c r="O173" s="164"/>
      <c r="P173" s="3287">
        <f>SUM(N173/N175*100)</f>
        <v>1.7013232514177694</v>
      </c>
      <c r="Q173" s="917"/>
      <c r="R173" s="3176">
        <v>10</v>
      </c>
      <c r="S173" s="532" t="s">
        <v>757</v>
      </c>
      <c r="T173" s="532"/>
      <c r="U173" s="532"/>
      <c r="V173" s="164">
        <v>10</v>
      </c>
      <c r="W173" s="164"/>
      <c r="X173" s="3287">
        <f>SUM(V173/V175*100)</f>
        <v>1.855287569573284</v>
      </c>
      <c r="Z173" s="3176">
        <v>10</v>
      </c>
      <c r="AA173" s="532" t="s">
        <v>242</v>
      </c>
      <c r="AB173" s="532"/>
      <c r="AC173" s="532"/>
      <c r="AD173" s="164">
        <v>9</v>
      </c>
      <c r="AE173" s="164"/>
      <c r="AF173" s="3287">
        <f>SUM(AD173/AD175*100)</f>
        <v>1.639344262295082</v>
      </c>
    </row>
    <row r="174" spans="1:32" s="2" customFormat="1" ht="17.45" customHeight="1">
      <c r="A174" s="3179"/>
      <c r="B174" s="3180" t="s">
        <v>646</v>
      </c>
      <c r="C174" s="3180"/>
      <c r="D174" s="3180"/>
      <c r="E174" s="3182">
        <v>92</v>
      </c>
      <c r="F174" s="3182"/>
      <c r="G174" s="3288">
        <f>SUM(E174/E175*100)</f>
        <v>17.760617760617762</v>
      </c>
      <c r="H174" s="917"/>
      <c r="I174" s="917"/>
      <c r="J174" s="3179"/>
      <c r="K174" s="3180" t="s">
        <v>646</v>
      </c>
      <c r="L174" s="3180"/>
      <c r="M174" s="3180"/>
      <c r="N174" s="3182">
        <v>89</v>
      </c>
      <c r="O174" s="3182"/>
      <c r="P174" s="3288">
        <f>SUM(N174/N175*100)</f>
        <v>16.824196597353495</v>
      </c>
      <c r="Q174" s="917"/>
      <c r="R174" s="3179"/>
      <c r="S174" s="3180" t="s">
        <v>646</v>
      </c>
      <c r="T174" s="3180"/>
      <c r="U174" s="3180"/>
      <c r="V174" s="3182">
        <v>93</v>
      </c>
      <c r="W174" s="3182"/>
      <c r="X174" s="3288">
        <f>SUM(V174/V175*100)</f>
        <v>17.254174397031541</v>
      </c>
      <c r="Z174" s="3179"/>
      <c r="AA174" s="3180" t="s">
        <v>646</v>
      </c>
      <c r="AB174" s="3180"/>
      <c r="AC174" s="3180"/>
      <c r="AD174" s="3182">
        <v>96</v>
      </c>
      <c r="AE174" s="3182"/>
      <c r="AF174" s="3288">
        <f>SUM(AD174/AD175*100)</f>
        <v>17.486338797814209</v>
      </c>
    </row>
    <row r="175" spans="1:32" s="2" customFormat="1" ht="17.45" customHeight="1">
      <c r="A175" s="3176"/>
      <c r="B175" s="1034" t="s">
        <v>280</v>
      </c>
      <c r="C175" s="1034"/>
      <c r="D175" s="1034"/>
      <c r="E175" s="930">
        <f>SUM(E164:E174)</f>
        <v>518</v>
      </c>
      <c r="F175" s="666"/>
      <c r="G175" s="3289">
        <f>SUM(G164:G174)</f>
        <v>99.999999999999986</v>
      </c>
      <c r="H175" s="917"/>
      <c r="I175" s="917"/>
      <c r="J175" s="3176"/>
      <c r="K175" s="1034" t="s">
        <v>280</v>
      </c>
      <c r="L175" s="1034"/>
      <c r="M175" s="1034"/>
      <c r="N175" s="930">
        <v>529</v>
      </c>
      <c r="O175" s="666"/>
      <c r="P175" s="3289">
        <f>SUM(P164:P174)</f>
        <v>100</v>
      </c>
      <c r="Q175" s="917"/>
      <c r="R175" s="3176"/>
      <c r="S175" s="1034" t="s">
        <v>280</v>
      </c>
      <c r="T175" s="1034"/>
      <c r="U175" s="1034"/>
      <c r="V175" s="930">
        <v>539</v>
      </c>
      <c r="W175" s="666"/>
      <c r="X175" s="3289">
        <f>SUM(X164:X174)</f>
        <v>100</v>
      </c>
      <c r="Z175" s="3176"/>
      <c r="AA175" s="1034" t="s">
        <v>280</v>
      </c>
      <c r="AB175" s="1034"/>
      <c r="AC175" s="1034"/>
      <c r="AD175" s="930">
        <v>549</v>
      </c>
      <c r="AE175" s="666"/>
      <c r="AF175" s="3289">
        <f>SUM(AF164:AF174)</f>
        <v>100</v>
      </c>
    </row>
    <row r="176" spans="1:32" s="2" customFormat="1" ht="17.45" customHeight="1" thickBot="1">
      <c r="A176" s="3184"/>
      <c r="B176" s="3185"/>
      <c r="C176" s="3185"/>
      <c r="D176" s="3185"/>
      <c r="E176" s="3185"/>
      <c r="F176" s="3185"/>
      <c r="G176" s="3186"/>
      <c r="H176" s="917"/>
      <c r="I176" s="917"/>
      <c r="J176" s="3184"/>
      <c r="K176" s="3185"/>
      <c r="L176" s="3185"/>
      <c r="M176" s="3185"/>
      <c r="N176" s="3185"/>
      <c r="O176" s="3185"/>
      <c r="P176" s="3186"/>
      <c r="Q176" s="917"/>
      <c r="R176" s="3184"/>
      <c r="S176" s="3185"/>
      <c r="T176" s="3185"/>
      <c r="U176" s="3185"/>
      <c r="V176" s="3185"/>
      <c r="W176" s="3185"/>
      <c r="X176" s="3186"/>
      <c r="Z176" s="3184"/>
      <c r="AA176" s="3185"/>
      <c r="AB176" s="3185"/>
      <c r="AC176" s="3185"/>
      <c r="AD176" s="3185"/>
      <c r="AE176" s="3185"/>
      <c r="AF176" s="3186"/>
    </row>
    <row r="177" spans="1:32" s="2" customFormat="1" ht="17.45" customHeight="1">
      <c r="A177" s="164"/>
      <c r="B177" s="164"/>
      <c r="C177" s="164"/>
      <c r="D177" s="164"/>
      <c r="E177" s="164"/>
      <c r="F177" s="164"/>
      <c r="G177" s="164"/>
      <c r="H177" s="917"/>
      <c r="I177" s="917"/>
      <c r="J177" s="917"/>
      <c r="K177" s="917"/>
      <c r="L177" s="917"/>
      <c r="M177" s="917"/>
      <c r="N177" s="917"/>
      <c r="O177" s="917"/>
      <c r="P177" s="917"/>
      <c r="Q177" s="917"/>
      <c r="R177" s="917"/>
      <c r="S177" s="917"/>
      <c r="T177" s="917"/>
      <c r="U177" s="3291"/>
    </row>
    <row r="178" spans="1:32" s="2" customFormat="1" ht="17.45" customHeight="1" thickBot="1">
      <c r="A178" s="3290"/>
      <c r="B178" s="917"/>
      <c r="C178" s="917"/>
      <c r="D178" s="917"/>
      <c r="E178" s="917"/>
      <c r="F178" s="917"/>
      <c r="G178" s="917"/>
      <c r="H178" s="917"/>
      <c r="I178" s="917"/>
      <c r="J178" s="917"/>
      <c r="K178" s="917"/>
      <c r="L178" s="917"/>
      <c r="M178" s="917"/>
      <c r="N178" s="917"/>
      <c r="O178" s="917"/>
      <c r="P178" s="917"/>
      <c r="Q178" s="917"/>
      <c r="R178" s="917"/>
      <c r="S178" s="917"/>
      <c r="T178" s="917"/>
      <c r="U178" s="3291"/>
    </row>
    <row r="179" spans="1:32" s="2" customFormat="1" ht="17.45" customHeight="1" thickBot="1">
      <c r="A179" s="3234" t="s">
        <v>647</v>
      </c>
      <c r="B179" s="3292"/>
      <c r="C179" s="3292"/>
      <c r="D179" s="3292"/>
      <c r="E179" s="3292"/>
      <c r="F179" s="3292"/>
      <c r="G179" s="3293"/>
      <c r="H179" s="917"/>
      <c r="I179" s="917"/>
      <c r="J179" s="3891" t="s">
        <v>667</v>
      </c>
      <c r="K179" s="3892"/>
      <c r="L179" s="3892"/>
      <c r="M179" s="3892"/>
      <c r="N179" s="3892"/>
      <c r="O179" s="3892"/>
      <c r="P179" s="3893"/>
      <c r="Q179" s="917"/>
      <c r="R179" s="3891" t="s">
        <v>706</v>
      </c>
      <c r="S179" s="3892"/>
      <c r="T179" s="3892"/>
      <c r="U179" s="3892"/>
      <c r="V179" s="3892"/>
      <c r="W179" s="3892"/>
      <c r="X179" s="3893"/>
      <c r="Z179" s="3891" t="s">
        <v>720</v>
      </c>
      <c r="AA179" s="3892"/>
      <c r="AB179" s="3892"/>
      <c r="AC179" s="3892"/>
      <c r="AD179" s="3892"/>
      <c r="AE179" s="3892"/>
      <c r="AF179" s="3893"/>
    </row>
    <row r="180" spans="1:32" s="2" customFormat="1" ht="17.45" customHeight="1">
      <c r="A180" s="3173"/>
      <c r="B180" s="3174"/>
      <c r="C180" s="3174"/>
      <c r="D180" s="3174"/>
      <c r="E180" s="3279" t="s">
        <v>267</v>
      </c>
      <c r="F180" s="3174"/>
      <c r="G180" s="3175" t="s">
        <v>268</v>
      </c>
      <c r="H180" s="917"/>
      <c r="I180" s="917"/>
      <c r="J180" s="3173"/>
      <c r="K180" s="3174"/>
      <c r="L180" s="3174"/>
      <c r="M180" s="3174"/>
      <c r="N180" s="3279" t="s">
        <v>267</v>
      </c>
      <c r="O180" s="3174"/>
      <c r="P180" s="3175" t="s">
        <v>268</v>
      </c>
      <c r="Q180" s="917"/>
      <c r="R180" s="3173"/>
      <c r="S180" s="3174"/>
      <c r="T180" s="3174"/>
      <c r="U180" s="3174"/>
      <c r="V180" s="3279" t="s">
        <v>267</v>
      </c>
      <c r="W180" s="3174"/>
      <c r="X180" s="3175" t="s">
        <v>268</v>
      </c>
      <c r="Z180" s="3173"/>
      <c r="AA180" s="3174"/>
      <c r="AB180" s="3174"/>
      <c r="AC180" s="3174"/>
      <c r="AD180" s="3279" t="s">
        <v>267</v>
      </c>
      <c r="AE180" s="3174"/>
      <c r="AF180" s="3175" t="s">
        <v>268</v>
      </c>
    </row>
    <row r="181" spans="1:32" s="2" customFormat="1" ht="17.45" customHeight="1">
      <c r="A181" s="3176">
        <v>1</v>
      </c>
      <c r="B181" s="717" t="s">
        <v>542</v>
      </c>
      <c r="C181" s="532"/>
      <c r="D181" s="532"/>
      <c r="E181" s="294">
        <v>157</v>
      </c>
      <c r="F181" s="164"/>
      <c r="G181" s="3287">
        <f>SUM(E181/E192*100)</f>
        <v>31.845841784989858</v>
      </c>
      <c r="H181" s="917"/>
      <c r="I181" s="917"/>
      <c r="J181" s="3176">
        <v>1</v>
      </c>
      <c r="K181" s="717" t="s">
        <v>542</v>
      </c>
      <c r="L181" s="532"/>
      <c r="M181" s="532"/>
      <c r="N181" s="294">
        <v>161</v>
      </c>
      <c r="O181" s="164"/>
      <c r="P181" s="3294">
        <f>SUM(N181/N192*100)</f>
        <v>32.200000000000003</v>
      </c>
      <c r="Q181" s="917"/>
      <c r="R181" s="3176">
        <v>1</v>
      </c>
      <c r="S181" s="717" t="s">
        <v>542</v>
      </c>
      <c r="T181" s="532"/>
      <c r="U181" s="532"/>
      <c r="V181" s="294">
        <v>163</v>
      </c>
      <c r="W181" s="164"/>
      <c r="X181" s="3287">
        <f>SUM(V181/V192*100)</f>
        <v>31.898238747553815</v>
      </c>
      <c r="Z181" s="3176">
        <v>1</v>
      </c>
      <c r="AA181" s="717" t="s">
        <v>542</v>
      </c>
      <c r="AB181" s="532"/>
      <c r="AC181" s="532"/>
      <c r="AD181" s="294">
        <v>162</v>
      </c>
      <c r="AE181" s="164"/>
      <c r="AF181" s="3287">
        <f>SUM(AD181/AD192*100)</f>
        <v>31.395348837209301</v>
      </c>
    </row>
    <row r="182" spans="1:32" s="2" customFormat="1" ht="17.45" customHeight="1">
      <c r="A182" s="3176">
        <v>2</v>
      </c>
      <c r="B182" s="717" t="s">
        <v>541</v>
      </c>
      <c r="C182" s="532"/>
      <c r="D182" s="532"/>
      <c r="E182" s="294">
        <v>114</v>
      </c>
      <c r="F182" s="164"/>
      <c r="G182" s="3287">
        <f>SUM(E182/E192*100)</f>
        <v>23.123732251521297</v>
      </c>
      <c r="H182" s="917"/>
      <c r="I182" s="917"/>
      <c r="J182" s="3176">
        <v>2</v>
      </c>
      <c r="K182" s="717" t="s">
        <v>541</v>
      </c>
      <c r="L182" s="532"/>
      <c r="M182" s="532"/>
      <c r="N182" s="294">
        <v>114</v>
      </c>
      <c r="O182" s="164"/>
      <c r="P182" s="3294">
        <f>SUM(N182/N192*100)</f>
        <v>22.8</v>
      </c>
      <c r="Q182" s="917"/>
      <c r="R182" s="3176">
        <v>2</v>
      </c>
      <c r="S182" s="717" t="s">
        <v>541</v>
      </c>
      <c r="T182" s="532"/>
      <c r="U182" s="532"/>
      <c r="V182" s="294">
        <v>118</v>
      </c>
      <c r="W182" s="164"/>
      <c r="X182" s="3287">
        <f>SUM(V182/V192*100)</f>
        <v>23.091976516634048</v>
      </c>
      <c r="Z182" s="3176">
        <v>2</v>
      </c>
      <c r="AA182" s="717" t="s">
        <v>541</v>
      </c>
      <c r="AB182" s="532"/>
      <c r="AC182" s="532"/>
      <c r="AD182" s="294">
        <v>116</v>
      </c>
      <c r="AE182" s="164"/>
      <c r="AF182" s="3287">
        <f>SUM(AD182/AD192*100)</f>
        <v>22.480620155038761</v>
      </c>
    </row>
    <row r="183" spans="1:32" s="2" customFormat="1" ht="17.45" customHeight="1">
      <c r="A183" s="3176">
        <v>3</v>
      </c>
      <c r="B183" s="717" t="s">
        <v>644</v>
      </c>
      <c r="C183" s="532"/>
      <c r="D183" s="532"/>
      <c r="E183" s="294">
        <v>38</v>
      </c>
      <c r="F183" s="164"/>
      <c r="G183" s="3287">
        <f>SUM(E183/E192*100)</f>
        <v>7.7079107505070992</v>
      </c>
      <c r="H183" s="917"/>
      <c r="I183" s="917"/>
      <c r="J183" s="3176">
        <v>3</v>
      </c>
      <c r="K183" s="717" t="s">
        <v>644</v>
      </c>
      <c r="L183" s="532"/>
      <c r="M183" s="532"/>
      <c r="N183" s="294">
        <v>40</v>
      </c>
      <c r="O183" s="164"/>
      <c r="P183" s="3294">
        <f>SUM(N183/N192*100)</f>
        <v>8</v>
      </c>
      <c r="Q183" s="917"/>
      <c r="R183" s="3176">
        <v>3</v>
      </c>
      <c r="S183" s="717" t="s">
        <v>644</v>
      </c>
      <c r="T183" s="532"/>
      <c r="U183" s="532"/>
      <c r="V183" s="294">
        <v>40</v>
      </c>
      <c r="W183" s="164"/>
      <c r="X183" s="3287">
        <f>SUM(V183/V192*100)</f>
        <v>7.8277886497064575</v>
      </c>
      <c r="Z183" s="3176">
        <v>3</v>
      </c>
      <c r="AA183" s="717" t="s">
        <v>644</v>
      </c>
      <c r="AB183" s="532"/>
      <c r="AC183" s="532"/>
      <c r="AD183" s="294">
        <v>40</v>
      </c>
      <c r="AE183" s="164"/>
      <c r="AF183" s="3287">
        <f>SUM(AD183/AD192*100)</f>
        <v>7.7519379844961236</v>
      </c>
    </row>
    <row r="184" spans="1:32" s="2" customFormat="1" ht="17.45" customHeight="1">
      <c r="A184" s="3176">
        <v>4</v>
      </c>
      <c r="B184" s="717" t="s">
        <v>508</v>
      </c>
      <c r="C184" s="532"/>
      <c r="D184" s="532"/>
      <c r="E184" s="294">
        <v>26</v>
      </c>
      <c r="F184" s="164"/>
      <c r="G184" s="3287">
        <f>SUM(E184/E192*100)</f>
        <v>5.2738336713995944</v>
      </c>
      <c r="H184" s="917"/>
      <c r="I184" s="917"/>
      <c r="J184" s="3176">
        <v>4</v>
      </c>
      <c r="K184" s="717" t="s">
        <v>508</v>
      </c>
      <c r="L184" s="532"/>
      <c r="M184" s="532"/>
      <c r="N184" s="294">
        <v>25</v>
      </c>
      <c r="O184" s="164"/>
      <c r="P184" s="3294">
        <f>SUM(N184/N192*100)</f>
        <v>5</v>
      </c>
      <c r="Q184" s="917"/>
      <c r="R184" s="3176">
        <v>4</v>
      </c>
      <c r="S184" s="717" t="s">
        <v>508</v>
      </c>
      <c r="T184" s="532"/>
      <c r="U184" s="532"/>
      <c r="V184" s="294">
        <v>27</v>
      </c>
      <c r="W184" s="164"/>
      <c r="X184" s="3287">
        <f>SUM(V184/V192*100)</f>
        <v>5.283757338551859</v>
      </c>
      <c r="Z184" s="3176">
        <v>4</v>
      </c>
      <c r="AA184" s="717" t="s">
        <v>508</v>
      </c>
      <c r="AB184" s="532"/>
      <c r="AC184" s="532"/>
      <c r="AD184" s="294">
        <v>27</v>
      </c>
      <c r="AE184" s="164"/>
      <c r="AF184" s="3287">
        <f>SUM(AD184/AD192*100)</f>
        <v>5.2325581395348841</v>
      </c>
    </row>
    <row r="185" spans="1:32" s="2" customFormat="1" ht="17.45" customHeight="1">
      <c r="A185" s="3176">
        <v>5</v>
      </c>
      <c r="B185" s="717" t="s">
        <v>273</v>
      </c>
      <c r="C185" s="532"/>
      <c r="D185" s="532"/>
      <c r="E185" s="294">
        <v>17</v>
      </c>
      <c r="F185" s="164"/>
      <c r="G185" s="3287">
        <f>SUM(E185/E192*100)</f>
        <v>3.4482758620689653</v>
      </c>
      <c r="H185" s="917"/>
      <c r="I185" s="917"/>
      <c r="J185" s="3176">
        <v>5</v>
      </c>
      <c r="K185" s="717" t="s">
        <v>273</v>
      </c>
      <c r="L185" s="532"/>
      <c r="M185" s="532"/>
      <c r="N185" s="294">
        <v>17</v>
      </c>
      <c r="O185" s="164"/>
      <c r="P185" s="3294">
        <f>SUM(N185/N192*100)</f>
        <v>3.4000000000000004</v>
      </c>
      <c r="Q185" s="917"/>
      <c r="R185" s="3176">
        <v>5</v>
      </c>
      <c r="S185" s="717" t="s">
        <v>622</v>
      </c>
      <c r="T185" s="532"/>
      <c r="U185" s="532"/>
      <c r="V185" s="294">
        <v>18</v>
      </c>
      <c r="W185" s="164"/>
      <c r="X185" s="3287">
        <f>SUM(V185/V192*100)</f>
        <v>3.5225048923679059</v>
      </c>
      <c r="Z185" s="3176">
        <v>5</v>
      </c>
      <c r="AA185" s="717" t="s">
        <v>273</v>
      </c>
      <c r="AB185" s="532"/>
      <c r="AC185" s="532"/>
      <c r="AD185" s="294">
        <v>19</v>
      </c>
      <c r="AE185" s="164"/>
      <c r="AF185" s="3287">
        <f>SUM(AD185/AD192*100)</f>
        <v>3.6821705426356592</v>
      </c>
    </row>
    <row r="186" spans="1:32" s="2" customFormat="1" ht="17.45" customHeight="1">
      <c r="A186" s="3176">
        <v>6</v>
      </c>
      <c r="B186" s="717" t="s">
        <v>622</v>
      </c>
      <c r="C186" s="532"/>
      <c r="D186" s="532"/>
      <c r="E186" s="294">
        <v>16</v>
      </c>
      <c r="F186" s="164"/>
      <c r="G186" s="3287">
        <f>SUM(E186/E192*100)</f>
        <v>3.2454361054766734</v>
      </c>
      <c r="H186" s="917"/>
      <c r="I186" s="917"/>
      <c r="J186" s="3176">
        <v>6</v>
      </c>
      <c r="K186" s="717" t="s">
        <v>622</v>
      </c>
      <c r="L186" s="532"/>
      <c r="M186" s="532"/>
      <c r="N186" s="294">
        <v>17</v>
      </c>
      <c r="O186" s="164"/>
      <c r="P186" s="3294">
        <f>SUM(N186/N192*100)</f>
        <v>3.4000000000000004</v>
      </c>
      <c r="Q186" s="917"/>
      <c r="R186" s="3176">
        <v>6</v>
      </c>
      <c r="S186" s="717" t="s">
        <v>273</v>
      </c>
      <c r="T186" s="532"/>
      <c r="U186" s="532"/>
      <c r="V186" s="294">
        <v>16</v>
      </c>
      <c r="W186" s="164"/>
      <c r="X186" s="3287">
        <f>SUM(V186/V192*100)</f>
        <v>3.131115459882583</v>
      </c>
      <c r="Z186" s="3176">
        <v>6</v>
      </c>
      <c r="AA186" s="717" t="s">
        <v>622</v>
      </c>
      <c r="AB186" s="532"/>
      <c r="AC186" s="532"/>
      <c r="AD186" s="294">
        <v>19</v>
      </c>
      <c r="AE186" s="164"/>
      <c r="AF186" s="3287">
        <f>SUM(AD186/AD192*100)</f>
        <v>3.6821705426356592</v>
      </c>
    </row>
    <row r="187" spans="1:32" s="2" customFormat="1" ht="17.45" customHeight="1">
      <c r="A187" s="3176">
        <v>7</v>
      </c>
      <c r="B187" s="717" t="s">
        <v>275</v>
      </c>
      <c r="C187" s="532"/>
      <c r="D187" s="532"/>
      <c r="E187" s="294">
        <v>13</v>
      </c>
      <c r="F187" s="164"/>
      <c r="G187" s="3287">
        <f>SUM(E187/E192*100)</f>
        <v>2.6369168356997972</v>
      </c>
      <c r="H187" s="917"/>
      <c r="I187" s="917"/>
      <c r="J187" s="3176">
        <v>7</v>
      </c>
      <c r="K187" s="717" t="s">
        <v>275</v>
      </c>
      <c r="L187" s="532"/>
      <c r="M187" s="532"/>
      <c r="N187" s="294">
        <v>12</v>
      </c>
      <c r="O187" s="164"/>
      <c r="P187" s="3294">
        <f>SUM(N187/N192*100)</f>
        <v>2.4</v>
      </c>
      <c r="Q187" s="917"/>
      <c r="R187" s="3176">
        <v>7</v>
      </c>
      <c r="S187" s="717" t="s">
        <v>275</v>
      </c>
      <c r="T187" s="532"/>
      <c r="U187" s="532"/>
      <c r="V187" s="294">
        <v>11</v>
      </c>
      <c r="W187" s="164"/>
      <c r="X187" s="3287">
        <f>SUM(V187/V192*100)</f>
        <v>2.152641878669276</v>
      </c>
      <c r="Z187" s="3176">
        <v>7</v>
      </c>
      <c r="AA187" s="717" t="s">
        <v>275</v>
      </c>
      <c r="AB187" s="532"/>
      <c r="AC187" s="532"/>
      <c r="AD187" s="294">
        <v>11</v>
      </c>
      <c r="AE187" s="164"/>
      <c r="AF187" s="3287">
        <f>SUM(AD187/AD192*100)</f>
        <v>2.1317829457364339</v>
      </c>
    </row>
    <row r="188" spans="1:32" s="2" customFormat="1" ht="17.45" customHeight="1">
      <c r="A188" s="3176">
        <v>8</v>
      </c>
      <c r="B188" s="717" t="s">
        <v>278</v>
      </c>
      <c r="C188" s="914" t="s">
        <v>102</v>
      </c>
      <c r="D188" s="914"/>
      <c r="E188" s="294">
        <v>10</v>
      </c>
      <c r="F188" s="164"/>
      <c r="G188" s="3287">
        <f>SUM(E188/E192*100)</f>
        <v>2.028397565922921</v>
      </c>
      <c r="H188" s="917"/>
      <c r="I188" s="917"/>
      <c r="J188" s="3176">
        <v>8</v>
      </c>
      <c r="K188" s="3899" t="s">
        <v>278</v>
      </c>
      <c r="L188" s="3900"/>
      <c r="M188" s="3900"/>
      <c r="N188" s="294">
        <v>10</v>
      </c>
      <c r="O188" s="164"/>
      <c r="P188" s="3294">
        <f>SUM(N188/N192*100)</f>
        <v>2</v>
      </c>
      <c r="Q188" s="917"/>
      <c r="R188" s="3176">
        <v>8</v>
      </c>
      <c r="S188" s="3899" t="s">
        <v>278</v>
      </c>
      <c r="T188" s="3900"/>
      <c r="U188" s="3900"/>
      <c r="V188" s="294">
        <v>11</v>
      </c>
      <c r="W188" s="164"/>
      <c r="X188" s="3287">
        <f>SUM(V188/V192*100)</f>
        <v>2.152641878669276</v>
      </c>
      <c r="Z188" s="3176">
        <v>8</v>
      </c>
      <c r="AA188" s="3899" t="s">
        <v>278</v>
      </c>
      <c r="AB188" s="3900"/>
      <c r="AC188" s="3900"/>
      <c r="AD188" s="294">
        <v>11</v>
      </c>
      <c r="AE188" s="164"/>
      <c r="AF188" s="3287">
        <f>SUM(AD188/AD192*100)</f>
        <v>2.1317829457364339</v>
      </c>
    </row>
    <row r="189" spans="1:32" s="2" customFormat="1" ht="17.45" customHeight="1">
      <c r="A189" s="3176">
        <v>9</v>
      </c>
      <c r="B189" s="717" t="s">
        <v>277</v>
      </c>
      <c r="C189" s="532"/>
      <c r="D189" s="532"/>
      <c r="E189" s="294">
        <v>9</v>
      </c>
      <c r="F189" s="164"/>
      <c r="G189" s="3287">
        <f>SUM(E189/E192*100)</f>
        <v>1.8255578093306288</v>
      </c>
      <c r="H189" s="917"/>
      <c r="I189" s="917"/>
      <c r="J189" s="3176">
        <v>9</v>
      </c>
      <c r="K189" s="717" t="s">
        <v>277</v>
      </c>
      <c r="L189" s="532"/>
      <c r="M189" s="532"/>
      <c r="N189" s="294">
        <v>9</v>
      </c>
      <c r="O189" s="164"/>
      <c r="P189" s="3294">
        <f>SUM(N189/N192*100)</f>
        <v>1.7999999999999998</v>
      </c>
      <c r="Q189" s="917"/>
      <c r="R189" s="3176">
        <v>9</v>
      </c>
      <c r="S189" s="717" t="s">
        <v>277</v>
      </c>
      <c r="T189" s="532"/>
      <c r="U189" s="532"/>
      <c r="V189" s="294">
        <v>8</v>
      </c>
      <c r="W189" s="164"/>
      <c r="X189" s="3287">
        <f>SUM(V189/V192*100)</f>
        <v>1.5655577299412915</v>
      </c>
      <c r="Z189" s="3176">
        <v>9</v>
      </c>
      <c r="AA189" s="894" t="s">
        <v>242</v>
      </c>
      <c r="AB189" s="532"/>
      <c r="AC189" s="532"/>
      <c r="AD189" s="294">
        <v>9</v>
      </c>
      <c r="AE189" s="164"/>
      <c r="AF189" s="3287">
        <f>SUM(AD189/AD192*100)</f>
        <v>1.7441860465116279</v>
      </c>
    </row>
    <row r="190" spans="1:32" s="2" customFormat="1" ht="17.45" customHeight="1">
      <c r="A190" s="3176">
        <v>10</v>
      </c>
      <c r="B190" s="717" t="s">
        <v>645</v>
      </c>
      <c r="C190" s="532"/>
      <c r="D190" s="532"/>
      <c r="E190" s="294">
        <v>8</v>
      </c>
      <c r="F190" s="164"/>
      <c r="G190" s="3287">
        <f>SUM(E190/E192*100)</f>
        <v>1.6227180527383367</v>
      </c>
      <c r="H190" s="917"/>
      <c r="I190" s="917"/>
      <c r="J190" s="3176">
        <v>10</v>
      </c>
      <c r="K190" s="717" t="s">
        <v>645</v>
      </c>
      <c r="L190" s="532"/>
      <c r="M190" s="532"/>
      <c r="N190" s="294">
        <v>8</v>
      </c>
      <c r="O190" s="164"/>
      <c r="P190" s="3294">
        <f>SUM(N190/N192*100)</f>
        <v>1.6</v>
      </c>
      <c r="Q190" s="917"/>
      <c r="R190" s="3176">
        <v>10</v>
      </c>
      <c r="S190" s="717" t="s">
        <v>645</v>
      </c>
      <c r="T190" s="532"/>
      <c r="U190" s="532"/>
      <c r="V190" s="294">
        <v>8</v>
      </c>
      <c r="W190" s="164"/>
      <c r="X190" s="3287">
        <f>SUM(V190/V192*100)</f>
        <v>1.5655577299412915</v>
      </c>
      <c r="Z190" s="3176">
        <v>10</v>
      </c>
      <c r="AA190" s="717" t="s">
        <v>277</v>
      </c>
      <c r="AB190" s="532"/>
      <c r="AC190" s="532"/>
      <c r="AD190" s="294">
        <v>8</v>
      </c>
      <c r="AE190" s="164"/>
      <c r="AF190" s="3287">
        <f>SUM(AD190/AD192*100)</f>
        <v>1.5503875968992249</v>
      </c>
    </row>
    <row r="191" spans="1:32" s="2" customFormat="1" ht="17.45" customHeight="1">
      <c r="A191" s="3179"/>
      <c r="B191" s="3180" t="s">
        <v>646</v>
      </c>
      <c r="C191" s="3180"/>
      <c r="D191" s="3180"/>
      <c r="E191" s="3182">
        <v>85</v>
      </c>
      <c r="F191" s="3182"/>
      <c r="G191" s="3288">
        <f>SUM(E191/E192*100)</f>
        <v>17.241379310344829</v>
      </c>
      <c r="H191" s="917"/>
      <c r="I191" s="917"/>
      <c r="J191" s="3179"/>
      <c r="K191" s="3180" t="s">
        <v>646</v>
      </c>
      <c r="L191" s="3180"/>
      <c r="M191" s="3180"/>
      <c r="N191" s="3182">
        <v>87</v>
      </c>
      <c r="O191" s="3182"/>
      <c r="P191" s="3295">
        <f>SUM(N191/N192*100)</f>
        <v>17.399999999999999</v>
      </c>
      <c r="Q191" s="917"/>
      <c r="R191" s="3179"/>
      <c r="S191" s="3180" t="s">
        <v>646</v>
      </c>
      <c r="T191" s="3180"/>
      <c r="U191" s="3180"/>
      <c r="V191" s="3182">
        <v>91</v>
      </c>
      <c r="W191" s="3182"/>
      <c r="X191" s="3288">
        <f>SUM(V191/V192*100)</f>
        <v>17.80821917808219</v>
      </c>
      <c r="Z191" s="3179"/>
      <c r="AA191" s="3180" t="s">
        <v>646</v>
      </c>
      <c r="AB191" s="3180"/>
      <c r="AC191" s="3180"/>
      <c r="AD191" s="3182">
        <v>94</v>
      </c>
      <c r="AE191" s="3182"/>
      <c r="AF191" s="3288">
        <f>SUM(AD191/AD192*100)</f>
        <v>18.217054263565892</v>
      </c>
    </row>
    <row r="192" spans="1:32" s="2" customFormat="1" ht="17.45" customHeight="1">
      <c r="A192" s="3176"/>
      <c r="B192" s="1034" t="s">
        <v>280</v>
      </c>
      <c r="C192" s="1034"/>
      <c r="D192" s="1034"/>
      <c r="E192" s="930">
        <f>SUM(E181:E191)</f>
        <v>493</v>
      </c>
      <c r="F192" s="666"/>
      <c r="G192" s="3296">
        <v>1</v>
      </c>
      <c r="H192" s="917"/>
      <c r="I192" s="917"/>
      <c r="J192" s="3176"/>
      <c r="K192" s="1034" t="s">
        <v>280</v>
      </c>
      <c r="L192" s="1034"/>
      <c r="M192" s="1034"/>
      <c r="N192" s="930">
        <f>SUM(N181:N191)</f>
        <v>500</v>
      </c>
      <c r="O192" s="666"/>
      <c r="P192" s="3296">
        <v>1</v>
      </c>
      <c r="Q192" s="917"/>
      <c r="R192" s="3176"/>
      <c r="S192" s="1034" t="s">
        <v>280</v>
      </c>
      <c r="T192" s="1034"/>
      <c r="U192" s="1034"/>
      <c r="V192" s="930">
        <f>SUM(V181:V191)</f>
        <v>511</v>
      </c>
      <c r="W192" s="666"/>
      <c r="X192" s="3296">
        <v>1</v>
      </c>
      <c r="Z192" s="3176"/>
      <c r="AA192" s="1034" t="s">
        <v>280</v>
      </c>
      <c r="AB192" s="1034"/>
      <c r="AC192" s="1034"/>
      <c r="AD192" s="930">
        <f>SUM(AD181:AD191)</f>
        <v>516</v>
      </c>
      <c r="AE192" s="666"/>
      <c r="AF192" s="3296">
        <v>1</v>
      </c>
    </row>
    <row r="193" spans="1:32" s="2" customFormat="1" ht="17.45" customHeight="1" thickBot="1">
      <c r="A193" s="3184"/>
      <c r="B193" s="3185"/>
      <c r="C193" s="3185"/>
      <c r="D193" s="3185"/>
      <c r="E193" s="3185"/>
      <c r="F193" s="3185"/>
      <c r="G193" s="3186"/>
      <c r="H193" s="917"/>
      <c r="I193" s="917"/>
      <c r="J193" s="3184"/>
      <c r="K193" s="3185"/>
      <c r="L193" s="3185"/>
      <c r="M193" s="3185"/>
      <c r="N193" s="3185"/>
      <c r="O193" s="3185"/>
      <c r="P193" s="3186"/>
      <c r="Q193" s="917"/>
      <c r="R193" s="3297"/>
      <c r="S193" s="3298"/>
      <c r="T193" s="3298"/>
      <c r="U193" s="3299"/>
      <c r="V193" s="3300"/>
      <c r="W193" s="3300"/>
      <c r="X193" s="3301"/>
      <c r="Z193" s="3184"/>
      <c r="AA193" s="3185"/>
      <c r="AB193" s="3185"/>
      <c r="AC193" s="3185"/>
      <c r="AD193" s="3185"/>
      <c r="AE193" s="3185"/>
      <c r="AF193" s="3186"/>
    </row>
    <row r="194" spans="1:32" s="2" customFormat="1" ht="17.45" customHeight="1">
      <c r="A194" s="3290"/>
      <c r="B194" s="917"/>
      <c r="C194" s="917"/>
      <c r="D194" s="917"/>
      <c r="E194" s="917"/>
      <c r="F194" s="917"/>
      <c r="G194" s="917"/>
      <c r="H194" s="917"/>
      <c r="I194" s="917"/>
      <c r="J194" s="917"/>
      <c r="K194" s="917"/>
      <c r="L194" s="917"/>
      <c r="M194" s="917"/>
      <c r="N194" s="917"/>
      <c r="O194" s="917"/>
      <c r="P194" s="917"/>
      <c r="Q194" s="917"/>
      <c r="R194" s="917"/>
      <c r="S194" s="917"/>
      <c r="T194" s="917"/>
      <c r="U194" s="3291"/>
    </row>
    <row r="195" spans="1:32" s="2" customFormat="1" ht="17.45" customHeight="1" thickBot="1">
      <c r="A195" s="3290"/>
      <c r="B195" s="917"/>
      <c r="C195" s="917"/>
      <c r="D195" s="917"/>
      <c r="E195" s="917"/>
      <c r="F195" s="917"/>
      <c r="G195" s="917"/>
      <c r="H195" s="917"/>
      <c r="I195" s="917"/>
      <c r="J195" s="917"/>
      <c r="K195" s="917"/>
      <c r="L195" s="917"/>
      <c r="M195" s="917"/>
      <c r="N195" s="917"/>
      <c r="O195" s="917"/>
      <c r="P195" s="917"/>
      <c r="Q195" s="917"/>
      <c r="R195" s="917"/>
      <c r="S195" s="917"/>
      <c r="T195" s="917"/>
      <c r="U195" s="3291"/>
    </row>
    <row r="196" spans="1:32" s="2" customFormat="1" ht="17.45" customHeight="1" thickBot="1">
      <c r="A196" s="3302"/>
      <c r="B196" s="3292"/>
      <c r="C196" s="3292"/>
      <c r="D196" s="3234" t="s">
        <v>595</v>
      </c>
      <c r="E196" s="3292"/>
      <c r="F196" s="3292"/>
      <c r="G196" s="3303"/>
      <c r="H196" s="917"/>
      <c r="I196" s="917"/>
      <c r="J196" s="917"/>
      <c r="K196" s="917"/>
      <c r="L196" s="3891" t="s">
        <v>648</v>
      </c>
      <c r="M196" s="3892"/>
      <c r="N196" s="3892"/>
      <c r="O196" s="3892"/>
      <c r="P196" s="3892"/>
      <c r="Q196" s="3892"/>
      <c r="R196" s="3893"/>
      <c r="S196" s="917"/>
      <c r="T196" s="917"/>
      <c r="U196" s="3291"/>
    </row>
    <row r="197" spans="1:32" s="2" customFormat="1" ht="17.45" customHeight="1">
      <c r="A197" s="3173"/>
      <c r="B197" s="3174"/>
      <c r="C197" s="3174"/>
      <c r="D197" s="3174"/>
      <c r="E197" s="3304" t="s">
        <v>267</v>
      </c>
      <c r="F197" s="3174"/>
      <c r="G197" s="3175" t="s">
        <v>268</v>
      </c>
      <c r="H197" s="917"/>
      <c r="I197" s="917"/>
      <c r="J197" s="917"/>
      <c r="K197" s="917"/>
      <c r="L197" s="3173"/>
      <c r="M197" s="3174"/>
      <c r="N197" s="3174"/>
      <c r="O197" s="3174"/>
      <c r="P197" s="3279" t="s">
        <v>267</v>
      </c>
      <c r="Q197" s="3174"/>
      <c r="R197" s="3175" t="s">
        <v>268</v>
      </c>
      <c r="S197" s="917"/>
      <c r="T197" s="917"/>
      <c r="U197" s="3291"/>
    </row>
    <row r="198" spans="1:32" s="2" customFormat="1" ht="13.5" customHeight="1">
      <c r="A198" s="3305">
        <v>1</v>
      </c>
      <c r="B198" s="532" t="s">
        <v>542</v>
      </c>
      <c r="C198" s="532"/>
      <c r="D198" s="532"/>
      <c r="E198" s="926">
        <v>150</v>
      </c>
      <c r="F198" s="164"/>
      <c r="G198" s="3287">
        <f>SUM(E198/E209*100)</f>
        <v>31.25</v>
      </c>
      <c r="H198" s="917"/>
      <c r="I198" s="917"/>
      <c r="J198" s="917"/>
      <c r="K198" s="917"/>
      <c r="L198" s="3176">
        <v>1</v>
      </c>
      <c r="M198" s="164" t="s">
        <v>542</v>
      </c>
      <c r="N198" s="164"/>
      <c r="O198" s="164"/>
      <c r="P198" s="926">
        <v>154</v>
      </c>
      <c r="Q198" s="164"/>
      <c r="R198" s="3287">
        <f>SUM(P198/P209*100)</f>
        <v>31.364562118126273</v>
      </c>
      <c r="S198" s="917"/>
      <c r="T198" s="917"/>
      <c r="U198" s="3291"/>
    </row>
    <row r="199" spans="1:32" s="2" customFormat="1" ht="17.45" customHeight="1">
      <c r="A199" s="3305">
        <v>2</v>
      </c>
      <c r="B199" s="532" t="s">
        <v>541</v>
      </c>
      <c r="C199" s="532"/>
      <c r="D199" s="532"/>
      <c r="E199" s="926">
        <v>116</v>
      </c>
      <c r="F199" s="164"/>
      <c r="G199" s="3287">
        <f>SUM(E199/E209*100)</f>
        <v>24.166666666666668</v>
      </c>
      <c r="H199" s="917"/>
      <c r="I199" s="917"/>
      <c r="J199" s="917"/>
      <c r="K199" s="917"/>
      <c r="L199" s="3176">
        <v>2</v>
      </c>
      <c r="M199" s="164" t="s">
        <v>541</v>
      </c>
      <c r="N199" s="164"/>
      <c r="O199" s="164"/>
      <c r="P199" s="926">
        <v>117</v>
      </c>
      <c r="Q199" s="164"/>
      <c r="R199" s="3287">
        <f>SUM(P199/P209*100)</f>
        <v>23.828920570264767</v>
      </c>
      <c r="S199" s="917"/>
      <c r="T199" s="917"/>
      <c r="U199" s="3291"/>
    </row>
    <row r="200" spans="1:32" s="2" customFormat="1" ht="17.45" customHeight="1">
      <c r="A200" s="3305">
        <v>3</v>
      </c>
      <c r="B200" s="532" t="s">
        <v>271</v>
      </c>
      <c r="C200" s="532"/>
      <c r="D200" s="532"/>
      <c r="E200" s="926">
        <v>39</v>
      </c>
      <c r="F200" s="164"/>
      <c r="G200" s="3287">
        <f>SUM(E200/E209*100)</f>
        <v>8.125</v>
      </c>
      <c r="H200" s="917"/>
      <c r="I200" s="917"/>
      <c r="J200" s="917"/>
      <c r="K200" s="917"/>
      <c r="L200" s="3176">
        <v>3</v>
      </c>
      <c r="M200" s="164" t="s">
        <v>271</v>
      </c>
      <c r="N200" s="164"/>
      <c r="O200" s="164"/>
      <c r="P200" s="926">
        <v>40</v>
      </c>
      <c r="Q200" s="164"/>
      <c r="R200" s="3287">
        <f>SUM(P200/P209*100)</f>
        <v>8.146639511201629</v>
      </c>
      <c r="S200" s="917"/>
      <c r="T200" s="917"/>
      <c r="U200" s="3291"/>
    </row>
    <row r="201" spans="1:32" s="2" customFormat="1" ht="17.45" customHeight="1">
      <c r="A201" s="3305">
        <v>4</v>
      </c>
      <c r="B201" s="532" t="s">
        <v>272</v>
      </c>
      <c r="C201" s="532"/>
      <c r="D201" s="532"/>
      <c r="E201" s="926">
        <v>26</v>
      </c>
      <c r="F201" s="164"/>
      <c r="G201" s="3287">
        <f>SUM(E201/E209*100)</f>
        <v>5.416666666666667</v>
      </c>
      <c r="H201" s="917"/>
      <c r="I201" s="917"/>
      <c r="J201" s="917"/>
      <c r="K201" s="917"/>
      <c r="L201" s="3176">
        <v>4</v>
      </c>
      <c r="M201" s="164" t="s">
        <v>272</v>
      </c>
      <c r="N201" s="164"/>
      <c r="O201" s="164"/>
      <c r="P201" s="926">
        <v>27</v>
      </c>
      <c r="Q201" s="164"/>
      <c r="R201" s="3287">
        <f>SUM(P201/P209*100)</f>
        <v>5.4989816700610996</v>
      </c>
      <c r="S201" s="917"/>
      <c r="T201" s="917"/>
      <c r="U201" s="3291"/>
    </row>
    <row r="202" spans="1:32" s="2" customFormat="1" ht="17.45" customHeight="1">
      <c r="A202" s="3305">
        <v>5</v>
      </c>
      <c r="B202" s="532" t="s">
        <v>622</v>
      </c>
      <c r="C202" s="532"/>
      <c r="D202" s="532"/>
      <c r="E202" s="926">
        <v>16</v>
      </c>
      <c r="F202" s="164"/>
      <c r="G202" s="3287">
        <f>SUM(E202/E209*100)</f>
        <v>3.3333333333333335</v>
      </c>
      <c r="H202" s="917"/>
      <c r="I202" s="917"/>
      <c r="J202" s="917"/>
      <c r="K202" s="917"/>
      <c r="L202" s="3176">
        <v>5</v>
      </c>
      <c r="M202" s="164" t="s">
        <v>273</v>
      </c>
      <c r="N202" s="164"/>
      <c r="O202" s="164"/>
      <c r="P202" s="926">
        <v>16</v>
      </c>
      <c r="Q202" s="164"/>
      <c r="R202" s="3287">
        <f>SUM(P202/P209*100)</f>
        <v>3.2586558044806515</v>
      </c>
      <c r="S202" s="917"/>
      <c r="T202" s="917"/>
      <c r="U202" s="3291"/>
    </row>
    <row r="203" spans="1:32" s="2" customFormat="1" ht="17.45" customHeight="1">
      <c r="A203" s="3305">
        <v>6</v>
      </c>
      <c r="B203" s="532" t="s">
        <v>273</v>
      </c>
      <c r="C203" s="532"/>
      <c r="D203" s="532"/>
      <c r="E203" s="926">
        <v>15</v>
      </c>
      <c r="F203" s="164"/>
      <c r="G203" s="3287">
        <f>SUM(E203/E209*100)</f>
        <v>3.125</v>
      </c>
      <c r="H203" s="917"/>
      <c r="I203" s="917"/>
      <c r="J203" s="917"/>
      <c r="K203" s="917"/>
      <c r="L203" s="3176">
        <v>6</v>
      </c>
      <c r="M203" s="164" t="s">
        <v>622</v>
      </c>
      <c r="N203" s="164"/>
      <c r="O203" s="164"/>
      <c r="P203" s="926">
        <v>16</v>
      </c>
      <c r="Q203" s="164"/>
      <c r="R203" s="3287">
        <f>SUM(P203/P209*100)</f>
        <v>3.2586558044806515</v>
      </c>
      <c r="S203" s="917"/>
      <c r="T203" s="917"/>
      <c r="U203" s="3291"/>
    </row>
    <row r="204" spans="1:32" s="2" customFormat="1" ht="17.45" customHeight="1">
      <c r="A204" s="3305">
        <v>7</v>
      </c>
      <c r="B204" s="532" t="s">
        <v>275</v>
      </c>
      <c r="C204" s="532"/>
      <c r="D204" s="532"/>
      <c r="E204" s="926">
        <v>14</v>
      </c>
      <c r="F204" s="164"/>
      <c r="G204" s="3287">
        <f>SUM(E204/E209*100)</f>
        <v>2.9166666666666665</v>
      </c>
      <c r="H204" s="917"/>
      <c r="I204" s="917"/>
      <c r="J204" s="917"/>
      <c r="K204" s="917"/>
      <c r="L204" s="3176">
        <v>7</v>
      </c>
      <c r="M204" s="164" t="s">
        <v>275</v>
      </c>
      <c r="N204" s="164"/>
      <c r="O204" s="164"/>
      <c r="P204" s="926">
        <v>13</v>
      </c>
      <c r="Q204" s="164"/>
      <c r="R204" s="3287">
        <f>SUM(P204/P209*100)</f>
        <v>2.6476578411405294</v>
      </c>
      <c r="S204" s="917"/>
      <c r="T204" s="917"/>
      <c r="U204" s="3291"/>
    </row>
    <row r="205" spans="1:32" s="2" customFormat="1" ht="17.45" customHeight="1">
      <c r="A205" s="3305">
        <v>8</v>
      </c>
      <c r="B205" s="894" t="s">
        <v>278</v>
      </c>
      <c r="C205" s="894"/>
      <c r="D205" s="894"/>
      <c r="E205" s="926">
        <v>10</v>
      </c>
      <c r="F205" s="164"/>
      <c r="G205" s="3287">
        <f>SUM(E205/E209*100)</f>
        <v>2.083333333333333</v>
      </c>
      <c r="H205" s="917"/>
      <c r="I205" s="917"/>
      <c r="J205" s="917"/>
      <c r="K205" s="917"/>
      <c r="L205" s="3176">
        <v>8</v>
      </c>
      <c r="M205" s="164" t="s">
        <v>278</v>
      </c>
      <c r="N205" s="12" t="s">
        <v>102</v>
      </c>
      <c r="O205" s="12"/>
      <c r="P205" s="926">
        <v>10</v>
      </c>
      <c r="Q205" s="164"/>
      <c r="R205" s="3287">
        <f>SUM(P205/P209*100)</f>
        <v>2.0366598778004072</v>
      </c>
      <c r="S205" s="917"/>
      <c r="T205" s="917"/>
      <c r="U205" s="3291"/>
    </row>
    <row r="206" spans="1:32" s="2" customFormat="1" ht="17.45" customHeight="1">
      <c r="A206" s="3305">
        <v>9</v>
      </c>
      <c r="B206" s="894" t="s">
        <v>500</v>
      </c>
      <c r="C206" s="532"/>
      <c r="D206" s="532"/>
      <c r="E206" s="926">
        <v>9</v>
      </c>
      <c r="F206" s="164"/>
      <c r="G206" s="3287">
        <f>SUM(E206/E209*100)</f>
        <v>1.875</v>
      </c>
      <c r="H206" s="917"/>
      <c r="I206" s="917"/>
      <c r="J206" s="917"/>
      <c r="K206" s="917"/>
      <c r="L206" s="3176">
        <v>9</v>
      </c>
      <c r="M206" s="4" t="s">
        <v>242</v>
      </c>
      <c r="N206" s="164"/>
      <c r="O206" s="164"/>
      <c r="P206" s="926">
        <v>9</v>
      </c>
      <c r="Q206" s="164"/>
      <c r="R206" s="3287">
        <f>SUM(P206/P209*100)</f>
        <v>1.8329938900203666</v>
      </c>
      <c r="S206" s="917"/>
      <c r="T206" s="917"/>
      <c r="U206" s="3291"/>
    </row>
    <row r="207" spans="1:32" s="2" customFormat="1" ht="17.45" customHeight="1">
      <c r="A207" s="3305">
        <v>10</v>
      </c>
      <c r="B207" s="914" t="s">
        <v>277</v>
      </c>
      <c r="C207" s="532"/>
      <c r="D207" s="532"/>
      <c r="E207" s="926">
        <v>9</v>
      </c>
      <c r="F207" s="164"/>
      <c r="G207" s="3287">
        <f>SUM(E207/E209*100)</f>
        <v>1.875</v>
      </c>
      <c r="H207" s="917"/>
      <c r="I207" s="917"/>
      <c r="J207" s="917"/>
      <c r="K207" s="917"/>
      <c r="L207" s="3176">
        <v>10</v>
      </c>
      <c r="M207" s="12" t="s">
        <v>277</v>
      </c>
      <c r="N207" s="164"/>
      <c r="O207" s="164"/>
      <c r="P207" s="926">
        <v>8</v>
      </c>
      <c r="Q207" s="164"/>
      <c r="R207" s="3287">
        <f>SUM(P207/P209*100)</f>
        <v>1.6293279022403258</v>
      </c>
      <c r="S207" s="917"/>
      <c r="T207" s="917"/>
      <c r="U207" s="3291"/>
    </row>
    <row r="208" spans="1:32" s="2" customFormat="1" ht="17.45" customHeight="1">
      <c r="A208" s="3305"/>
      <c r="B208" s="3180" t="s">
        <v>279</v>
      </c>
      <c r="C208" s="3180"/>
      <c r="D208" s="3180"/>
      <c r="E208" s="3181">
        <v>76</v>
      </c>
      <c r="F208" s="3182"/>
      <c r="G208" s="3288">
        <f>SUM(E208/E209*100)</f>
        <v>15.833333333333332</v>
      </c>
      <c r="H208" s="917"/>
      <c r="I208" s="917"/>
      <c r="J208" s="917"/>
      <c r="K208" s="917"/>
      <c r="L208" s="3176"/>
      <c r="M208" s="164" t="s">
        <v>279</v>
      </c>
      <c r="N208" s="164"/>
      <c r="O208" s="164"/>
      <c r="P208" s="926">
        <v>81</v>
      </c>
      <c r="Q208" s="164"/>
      <c r="R208" s="3287">
        <f>SUM(P208/P209*100)</f>
        <v>16.4969450101833</v>
      </c>
      <c r="S208" s="917"/>
      <c r="T208" s="917"/>
      <c r="U208" s="3291"/>
    </row>
    <row r="209" spans="1:21" s="2" customFormat="1" ht="17.45" customHeight="1">
      <c r="A209" s="3176"/>
      <c r="B209" s="666" t="s">
        <v>280</v>
      </c>
      <c r="C209" s="666"/>
      <c r="D209" s="666"/>
      <c r="E209" s="930">
        <f>SUM(E198:E208)</f>
        <v>480</v>
      </c>
      <c r="F209" s="666"/>
      <c r="G209" s="3296">
        <v>1</v>
      </c>
      <c r="H209" s="917"/>
      <c r="I209" s="917"/>
      <c r="J209" s="917"/>
      <c r="K209" s="917"/>
      <c r="L209" s="3176"/>
      <c r="M209" s="666" t="s">
        <v>280</v>
      </c>
      <c r="N209" s="666"/>
      <c r="O209" s="666"/>
      <c r="P209" s="930">
        <f>SUM(P198:P208)</f>
        <v>491</v>
      </c>
      <c r="Q209" s="666"/>
      <c r="R209" s="3296">
        <v>1</v>
      </c>
      <c r="S209" s="917"/>
      <c r="T209" s="917"/>
      <c r="U209" s="3291"/>
    </row>
    <row r="210" spans="1:21" s="2" customFormat="1" ht="17.45" customHeight="1" thickBot="1">
      <c r="A210" s="3184"/>
      <c r="B210" s="3185"/>
      <c r="C210" s="3185"/>
      <c r="D210" s="3185"/>
      <c r="E210" s="3185"/>
      <c r="F210" s="3185"/>
      <c r="G210" s="3186"/>
      <c r="H210" s="917"/>
      <c r="I210" s="917"/>
      <c r="J210" s="917"/>
      <c r="K210" s="917"/>
      <c r="L210" s="3184"/>
      <c r="M210" s="3185"/>
      <c r="N210" s="3185"/>
      <c r="O210" s="3185"/>
      <c r="P210" s="3185"/>
      <c r="Q210" s="3185"/>
      <c r="R210" s="3186"/>
      <c r="S210" s="917"/>
      <c r="T210" s="917"/>
      <c r="U210" s="3291"/>
    </row>
    <row r="211" spans="1:21" s="2" customFormat="1" ht="17.45" customHeight="1" thickBot="1">
      <c r="H211" s="917"/>
      <c r="I211" s="917"/>
      <c r="J211" s="917"/>
      <c r="K211" s="917"/>
      <c r="L211" s="917"/>
      <c r="M211" s="917"/>
      <c r="N211" s="917"/>
      <c r="O211" s="917"/>
      <c r="P211" s="917"/>
      <c r="Q211" s="917"/>
      <c r="R211" s="917"/>
      <c r="S211" s="917"/>
      <c r="T211" s="917"/>
      <c r="U211" s="3291"/>
    </row>
    <row r="212" spans="1:21" s="2" customFormat="1" ht="17.45" customHeight="1" thickBot="1">
      <c r="A212" s="3234" t="s">
        <v>241</v>
      </c>
      <c r="B212" s="3292"/>
      <c r="C212" s="3292"/>
      <c r="D212" s="3292"/>
      <c r="E212" s="3292"/>
      <c r="F212" s="3292"/>
      <c r="G212" s="3293"/>
      <c r="H212" s="917"/>
      <c r="I212" s="917"/>
      <c r="J212" s="295"/>
      <c r="K212" s="916"/>
      <c r="L212" s="3891" t="s">
        <v>613</v>
      </c>
      <c r="M212" s="3892"/>
      <c r="N212" s="3892"/>
      <c r="O212" s="3892"/>
      <c r="P212" s="3892"/>
      <c r="Q212" s="3892"/>
      <c r="R212" s="3893"/>
      <c r="S212" s="917"/>
      <c r="T212" s="917"/>
      <c r="U212" s="3291"/>
    </row>
    <row r="213" spans="1:21" s="2" customFormat="1" ht="17.45" customHeight="1">
      <c r="A213" s="3306"/>
      <c r="B213" s="3307"/>
      <c r="C213" s="3307"/>
      <c r="D213" s="3307"/>
      <c r="E213" s="3308" t="s">
        <v>267</v>
      </c>
      <c r="F213" s="3307"/>
      <c r="G213" s="3309" t="s">
        <v>268</v>
      </c>
      <c r="H213" s="917"/>
      <c r="I213" s="917"/>
      <c r="J213" s="915"/>
      <c r="K213" s="915"/>
      <c r="L213" s="3173"/>
      <c r="M213" s="3174"/>
      <c r="N213" s="3174"/>
      <c r="O213" s="3174"/>
      <c r="P213" s="3304" t="s">
        <v>267</v>
      </c>
      <c r="Q213" s="3174"/>
      <c r="R213" s="3175" t="s">
        <v>268</v>
      </c>
      <c r="S213" s="917"/>
      <c r="T213" s="917"/>
      <c r="U213" s="3291"/>
    </row>
    <row r="214" spans="1:21" s="2" customFormat="1" ht="17.45" customHeight="1">
      <c r="A214" s="3176">
        <v>1</v>
      </c>
      <c r="B214" s="4" t="s">
        <v>542</v>
      </c>
      <c r="C214" s="164"/>
      <c r="D214" s="164" t="s">
        <v>102</v>
      </c>
      <c r="E214" s="926">
        <v>132</v>
      </c>
      <c r="F214" s="164"/>
      <c r="G214" s="3287">
        <f>SUM(E214/E225*100)</f>
        <v>29.139072847682119</v>
      </c>
      <c r="H214" s="917"/>
      <c r="I214" s="917"/>
      <c r="J214" s="532"/>
      <c r="K214" s="532"/>
      <c r="L214" s="3305">
        <v>1</v>
      </c>
      <c r="M214" s="532" t="s">
        <v>542</v>
      </c>
      <c r="N214" s="532"/>
      <c r="O214" s="532"/>
      <c r="P214" s="926">
        <v>142</v>
      </c>
      <c r="Q214" s="164"/>
      <c r="R214" s="3287">
        <f>SUM(P214/P225*100)</f>
        <v>30.084745762711862</v>
      </c>
      <c r="S214" s="917"/>
      <c r="T214" s="917"/>
      <c r="U214" s="3291"/>
    </row>
    <row r="215" spans="1:21" s="2" customFormat="1" ht="7.5" customHeight="1">
      <c r="A215" s="3176">
        <v>2</v>
      </c>
      <c r="B215" s="164" t="s">
        <v>541</v>
      </c>
      <c r="C215" s="164"/>
      <c r="D215" s="164" t="s">
        <v>102</v>
      </c>
      <c r="E215" s="926">
        <v>116</v>
      </c>
      <c r="F215" s="164"/>
      <c r="G215" s="3287">
        <f>SUM(E215/E225*100)</f>
        <v>25.607064017660043</v>
      </c>
      <c r="H215" s="917"/>
      <c r="I215" s="917"/>
      <c r="J215" s="532"/>
      <c r="K215" s="532"/>
      <c r="L215" s="3305">
        <v>2</v>
      </c>
      <c r="M215" s="532" t="s">
        <v>541</v>
      </c>
      <c r="N215" s="532"/>
      <c r="O215" s="532"/>
      <c r="P215" s="926">
        <v>117</v>
      </c>
      <c r="Q215" s="164"/>
      <c r="R215" s="3287">
        <f>SUM(P215/P225*100)</f>
        <v>24.788135593220339</v>
      </c>
      <c r="S215" s="917"/>
      <c r="T215" s="917"/>
      <c r="U215" s="3291"/>
    </row>
    <row r="216" spans="1:21" s="2" customFormat="1" ht="17.45" customHeight="1">
      <c r="A216" s="3176">
        <v>3</v>
      </c>
      <c r="B216" s="164" t="s">
        <v>271</v>
      </c>
      <c r="C216" s="164"/>
      <c r="D216" s="164" t="s">
        <v>102</v>
      </c>
      <c r="E216" s="926">
        <v>30</v>
      </c>
      <c r="F216" s="164"/>
      <c r="G216" s="3287">
        <f>SUM(E216/E225*100)</f>
        <v>6.6225165562913908</v>
      </c>
      <c r="H216" s="917"/>
      <c r="I216" s="917"/>
      <c r="J216" s="532"/>
      <c r="K216" s="532"/>
      <c r="L216" s="3305">
        <v>3</v>
      </c>
      <c r="M216" s="532" t="s">
        <v>271</v>
      </c>
      <c r="N216" s="532"/>
      <c r="O216" s="532"/>
      <c r="P216" s="926">
        <v>36</v>
      </c>
      <c r="Q216" s="164"/>
      <c r="R216" s="3287">
        <f>SUM(P216/P225*100)</f>
        <v>7.6271186440677967</v>
      </c>
      <c r="S216" s="917"/>
      <c r="T216" s="917"/>
      <c r="U216" s="3291"/>
    </row>
    <row r="217" spans="1:21" s="2" customFormat="1" ht="17.45" customHeight="1">
      <c r="A217" s="3176">
        <v>4</v>
      </c>
      <c r="B217" s="164" t="s">
        <v>272</v>
      </c>
      <c r="C217" s="164"/>
      <c r="D217" s="164" t="s">
        <v>102</v>
      </c>
      <c r="E217" s="926">
        <v>24</v>
      </c>
      <c r="F217" s="164"/>
      <c r="G217" s="3287">
        <f>SUM(E217/E225*100)</f>
        <v>5.298013245033113</v>
      </c>
      <c r="H217" s="917"/>
      <c r="I217" s="917"/>
      <c r="J217" s="532"/>
      <c r="K217" s="532"/>
      <c r="L217" s="3305">
        <v>4</v>
      </c>
      <c r="M217" s="532" t="s">
        <v>272</v>
      </c>
      <c r="N217" s="532"/>
      <c r="O217" s="532"/>
      <c r="P217" s="926">
        <v>25</v>
      </c>
      <c r="Q217" s="164"/>
      <c r="R217" s="3287">
        <f>SUM(P217/P225*100)</f>
        <v>5.2966101694915251</v>
      </c>
      <c r="S217" s="917"/>
      <c r="T217" s="917"/>
      <c r="U217" s="3291"/>
    </row>
    <row r="218" spans="1:21" s="2" customFormat="1" ht="17.45" customHeight="1">
      <c r="A218" s="3176">
        <v>5</v>
      </c>
      <c r="B218" s="164" t="s">
        <v>273</v>
      </c>
      <c r="C218" s="164"/>
      <c r="D218" s="164" t="s">
        <v>102</v>
      </c>
      <c r="E218" s="926">
        <v>16</v>
      </c>
      <c r="F218" s="164"/>
      <c r="G218" s="3287">
        <f>SUM(E218/E225*100)</f>
        <v>3.5320088300220749</v>
      </c>
      <c r="H218" s="917"/>
      <c r="I218" s="917"/>
      <c r="J218" s="532"/>
      <c r="K218" s="532"/>
      <c r="L218" s="3305">
        <v>5</v>
      </c>
      <c r="M218" s="532" t="s">
        <v>273</v>
      </c>
      <c r="N218" s="532"/>
      <c r="O218" s="532"/>
      <c r="P218" s="926">
        <v>16</v>
      </c>
      <c r="Q218" s="164"/>
      <c r="R218" s="3287">
        <f>SUM(P218/P225*100)</f>
        <v>3.3898305084745761</v>
      </c>
      <c r="S218" s="917"/>
      <c r="T218" s="917"/>
      <c r="U218" s="3291"/>
    </row>
    <row r="219" spans="1:21" s="2" customFormat="1" ht="17.45" customHeight="1">
      <c r="A219" s="3176">
        <v>6</v>
      </c>
      <c r="B219" s="164" t="s">
        <v>622</v>
      </c>
      <c r="C219" s="164"/>
      <c r="D219" s="164"/>
      <c r="E219" s="926">
        <v>15</v>
      </c>
      <c r="F219" s="164"/>
      <c r="G219" s="3287">
        <f>SUM(E219/E225*100)</f>
        <v>3.3112582781456954</v>
      </c>
      <c r="H219" s="917"/>
      <c r="I219" s="917"/>
      <c r="J219" s="532"/>
      <c r="K219" s="532"/>
      <c r="L219" s="3305">
        <v>6</v>
      </c>
      <c r="M219" s="532" t="s">
        <v>622</v>
      </c>
      <c r="N219" s="532"/>
      <c r="O219" s="532"/>
      <c r="P219" s="926">
        <v>16</v>
      </c>
      <c r="Q219" s="164"/>
      <c r="R219" s="3287">
        <f>SUM(P219/P225*100)</f>
        <v>3.3898305084745761</v>
      </c>
      <c r="S219" s="917"/>
      <c r="T219" s="917"/>
      <c r="U219" s="3291"/>
    </row>
    <row r="220" spans="1:21" s="2" customFormat="1" ht="17.45" customHeight="1">
      <c r="A220" s="3176">
        <v>7</v>
      </c>
      <c r="B220" s="164" t="s">
        <v>275</v>
      </c>
      <c r="C220" s="164"/>
      <c r="D220" s="164"/>
      <c r="E220" s="926">
        <v>13</v>
      </c>
      <c r="F220" s="164"/>
      <c r="G220" s="3287">
        <f>SUM(E220/E225*100)</f>
        <v>2.869757174392936</v>
      </c>
      <c r="H220" s="917"/>
      <c r="I220" s="917"/>
      <c r="J220" s="532"/>
      <c r="K220" s="532"/>
      <c r="L220" s="3305">
        <v>7</v>
      </c>
      <c r="M220" s="532" t="s">
        <v>275</v>
      </c>
      <c r="N220" s="532"/>
      <c r="O220" s="532"/>
      <c r="P220" s="926">
        <v>14</v>
      </c>
      <c r="Q220" s="164"/>
      <c r="R220" s="3287">
        <f>SUM(P220/P225*100)</f>
        <v>2.9661016949152543</v>
      </c>
      <c r="S220" s="917"/>
      <c r="T220" s="917"/>
      <c r="U220" s="3291"/>
    </row>
    <row r="221" spans="1:21" s="2" customFormat="1" ht="17.45" customHeight="1">
      <c r="A221" s="3176">
        <v>8</v>
      </c>
      <c r="B221" s="164" t="s">
        <v>278</v>
      </c>
      <c r="C221" s="12" t="s">
        <v>102</v>
      </c>
      <c r="D221" s="12"/>
      <c r="E221" s="926">
        <v>10</v>
      </c>
      <c r="F221" s="164"/>
      <c r="G221" s="3287">
        <f>SUM(E221/E225*100)</f>
        <v>2.2075055187637971</v>
      </c>
      <c r="H221" s="917"/>
      <c r="I221" s="917"/>
      <c r="J221" s="532"/>
      <c r="K221" s="894"/>
      <c r="L221" s="3305">
        <v>8</v>
      </c>
      <c r="M221" s="3901" t="s">
        <v>278</v>
      </c>
      <c r="N221" s="3899"/>
      <c r="O221" s="3899"/>
      <c r="P221" s="926">
        <v>10</v>
      </c>
      <c r="Q221" s="164"/>
      <c r="R221" s="3287">
        <f>SUM(P221/P225*100)</f>
        <v>2.1186440677966099</v>
      </c>
      <c r="S221" s="917"/>
      <c r="T221" s="917"/>
      <c r="U221" s="3291"/>
    </row>
    <row r="222" spans="1:21" s="2" customFormat="1" ht="17.45" customHeight="1">
      <c r="A222" s="3176">
        <v>9</v>
      </c>
      <c r="B222" s="4" t="s">
        <v>242</v>
      </c>
      <c r="C222" s="164"/>
      <c r="D222" s="164"/>
      <c r="E222" s="926">
        <v>9</v>
      </c>
      <c r="F222" s="164"/>
      <c r="G222" s="3287">
        <f>SUM(E222/E225*100)</f>
        <v>1.9867549668874174</v>
      </c>
      <c r="H222" s="917"/>
      <c r="I222" s="917"/>
      <c r="J222" s="532"/>
      <c r="K222" s="894"/>
      <c r="L222" s="3305">
        <v>9</v>
      </c>
      <c r="M222" s="894" t="s">
        <v>500</v>
      </c>
      <c r="N222" s="532"/>
      <c r="O222" s="532"/>
      <c r="P222" s="926">
        <v>9</v>
      </c>
      <c r="Q222" s="164"/>
      <c r="R222" s="3287">
        <f>SUM(P222/P225*100)</f>
        <v>1.9067796610169492</v>
      </c>
      <c r="S222" s="917"/>
      <c r="T222" s="917"/>
      <c r="U222" s="3291"/>
    </row>
    <row r="223" spans="1:21" s="2" customFormat="1" ht="17.45" customHeight="1">
      <c r="A223" s="3176">
        <v>10</v>
      </c>
      <c r="B223" s="12" t="s">
        <v>277</v>
      </c>
      <c r="C223" s="164"/>
      <c r="D223" s="164"/>
      <c r="E223" s="926">
        <v>8</v>
      </c>
      <c r="F223" s="164"/>
      <c r="G223" s="3287">
        <f>SUM(E223/E225*100)</f>
        <v>1.7660044150110374</v>
      </c>
      <c r="H223" s="917"/>
      <c r="I223" s="917"/>
      <c r="J223" s="532"/>
      <c r="K223" s="914"/>
      <c r="L223" s="3305">
        <v>10</v>
      </c>
      <c r="M223" s="914" t="s">
        <v>277</v>
      </c>
      <c r="N223" s="532"/>
      <c r="O223" s="532"/>
      <c r="P223" s="926">
        <v>8</v>
      </c>
      <c r="Q223" s="164"/>
      <c r="R223" s="3287">
        <f>SUM(P223/P225*100)</f>
        <v>1.6949152542372881</v>
      </c>
      <c r="S223" s="917"/>
      <c r="T223" s="917"/>
      <c r="U223" s="3291"/>
    </row>
    <row r="224" spans="1:21" s="2" customFormat="1" ht="17.45" customHeight="1">
      <c r="A224" s="3179"/>
      <c r="B224" s="3182" t="s">
        <v>279</v>
      </c>
      <c r="C224" s="3182"/>
      <c r="D224" s="3182"/>
      <c r="E224" s="3181">
        <v>80</v>
      </c>
      <c r="F224" s="3182"/>
      <c r="G224" s="3288">
        <f>SUM(E224/E225*100)</f>
        <v>17.660044150110377</v>
      </c>
      <c r="H224" s="917"/>
      <c r="I224" s="917"/>
      <c r="J224" s="532"/>
      <c r="K224" s="532"/>
      <c r="L224" s="3305"/>
      <c r="M224" s="3180" t="s">
        <v>279</v>
      </c>
      <c r="N224" s="3180"/>
      <c r="O224" s="3180"/>
      <c r="P224" s="3181">
        <v>79</v>
      </c>
      <c r="Q224" s="3182"/>
      <c r="R224" s="3288">
        <f>SUM(P224/P225*100)</f>
        <v>16.737288135593221</v>
      </c>
      <c r="S224" s="917"/>
      <c r="T224" s="917"/>
      <c r="U224" s="3291"/>
    </row>
    <row r="225" spans="1:37" s="2" customFormat="1" ht="17.45" customHeight="1">
      <c r="A225" s="3176"/>
      <c r="B225" s="666" t="s">
        <v>280</v>
      </c>
      <c r="C225" s="666"/>
      <c r="D225" s="666"/>
      <c r="E225" s="930">
        <f>SUM(E214:E224)</f>
        <v>453</v>
      </c>
      <c r="F225" s="666"/>
      <c r="G225" s="3296">
        <v>1</v>
      </c>
      <c r="H225" s="917"/>
      <c r="I225" s="917"/>
      <c r="J225" s="164"/>
      <c r="K225" s="666"/>
      <c r="L225" s="3176"/>
      <c r="M225" s="666" t="s">
        <v>280</v>
      </c>
      <c r="N225" s="666"/>
      <c r="O225" s="666"/>
      <c r="P225" s="930">
        <f>SUM(P214:P224)</f>
        <v>472</v>
      </c>
      <c r="Q225" s="666"/>
      <c r="R225" s="3296">
        <v>1</v>
      </c>
      <c r="S225" s="917"/>
      <c r="T225" s="917"/>
      <c r="U225" s="3291"/>
    </row>
    <row r="226" spans="1:37" s="2" customFormat="1" ht="17.45" customHeight="1" thickBot="1">
      <c r="A226" s="3310"/>
      <c r="B226" s="3311"/>
      <c r="C226" s="3311"/>
      <c r="D226" s="3311"/>
      <c r="E226" s="3311"/>
      <c r="F226" s="3311"/>
      <c r="G226" s="3312"/>
      <c r="H226" s="917"/>
      <c r="I226" s="917"/>
      <c r="J226" s="164"/>
      <c r="K226" s="164"/>
      <c r="L226" s="3184"/>
      <c r="M226" s="3185"/>
      <c r="N226" s="3185"/>
      <c r="O226" s="3185"/>
      <c r="P226" s="3185"/>
      <c r="Q226" s="3185"/>
      <c r="R226" s="3186"/>
      <c r="S226" s="917"/>
      <c r="T226" s="917"/>
      <c r="U226" s="3291"/>
    </row>
    <row r="227" spans="1:37" s="2" customFormat="1" ht="17.45" customHeight="1">
      <c r="A227" s="3290"/>
      <c r="B227" s="917"/>
      <c r="C227" s="917"/>
      <c r="D227" s="917"/>
      <c r="E227" s="917"/>
      <c r="F227" s="917"/>
      <c r="G227" s="917"/>
      <c r="H227" s="917"/>
      <c r="I227" s="917"/>
      <c r="J227" s="917"/>
      <c r="K227" s="917"/>
      <c r="L227" s="917"/>
      <c r="M227" s="917"/>
      <c r="N227" s="917"/>
      <c r="O227" s="917"/>
      <c r="P227" s="917"/>
      <c r="Q227" s="917"/>
      <c r="R227" s="917"/>
      <c r="S227" s="917"/>
      <c r="T227" s="917"/>
      <c r="U227" s="3291"/>
    </row>
    <row r="228" spans="1:37" s="2" customFormat="1" ht="17.45" customHeight="1" thickBot="1">
      <c r="A228" s="3290"/>
      <c r="B228" s="917"/>
      <c r="C228" s="917"/>
      <c r="D228" s="917"/>
      <c r="E228" s="917"/>
      <c r="F228" s="917"/>
      <c r="G228" s="917"/>
      <c r="H228" s="917"/>
      <c r="I228" s="917"/>
      <c r="J228" s="917"/>
      <c r="K228" s="917"/>
      <c r="L228" s="917"/>
      <c r="M228" s="917"/>
      <c r="N228" s="917"/>
      <c r="O228" s="917"/>
      <c r="P228" s="917"/>
      <c r="Q228" s="917"/>
      <c r="R228" s="917"/>
      <c r="S228" s="917"/>
      <c r="T228" s="917"/>
      <c r="U228" s="3291"/>
    </row>
    <row r="229" spans="1:37" s="2" customFormat="1" ht="17.45" customHeight="1" thickBot="1">
      <c r="A229" s="3234" t="s">
        <v>249</v>
      </c>
      <c r="B229" s="3292"/>
      <c r="C229" s="3292"/>
      <c r="D229" s="3292"/>
      <c r="E229" s="3292"/>
      <c r="F229" s="3292"/>
      <c r="G229" s="3293"/>
      <c r="H229" s="3280"/>
      <c r="I229" s="3280"/>
      <c r="J229" s="3280"/>
      <c r="K229" s="3280"/>
      <c r="L229" s="3891" t="s">
        <v>497</v>
      </c>
      <c r="M229" s="3892"/>
      <c r="N229" s="3892"/>
      <c r="O229" s="3892"/>
      <c r="P229" s="3892"/>
      <c r="Q229" s="3892"/>
      <c r="R229" s="3893"/>
      <c r="S229" s="294"/>
      <c r="T229" s="294"/>
      <c r="U229" s="294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</row>
    <row r="230" spans="1:37" s="2" customFormat="1" ht="17.45" customHeight="1">
      <c r="A230" s="3306"/>
      <c r="B230" s="3307"/>
      <c r="C230" s="3307"/>
      <c r="D230" s="3307"/>
      <c r="E230" s="3308" t="s">
        <v>267</v>
      </c>
      <c r="F230" s="3307"/>
      <c r="G230" s="3309" t="s">
        <v>268</v>
      </c>
      <c r="H230" s="3281"/>
      <c r="I230" s="532"/>
      <c r="J230" s="3282"/>
      <c r="K230" s="3281"/>
      <c r="L230" s="3313"/>
      <c r="M230" s="3314"/>
      <c r="N230" s="3314"/>
      <c r="O230" s="3314"/>
      <c r="P230" s="3304" t="s">
        <v>267</v>
      </c>
      <c r="Q230" s="3314"/>
      <c r="R230" s="3315" t="s">
        <v>268</v>
      </c>
      <c r="S230" s="294"/>
      <c r="T230" s="294"/>
      <c r="U230" s="294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</row>
    <row r="231" spans="1:37" s="2" customFormat="1" ht="17.45" customHeight="1">
      <c r="A231" s="3305">
        <v>1</v>
      </c>
      <c r="B231" s="532" t="s">
        <v>542</v>
      </c>
      <c r="C231" s="532"/>
      <c r="D231" s="532"/>
      <c r="E231" s="926">
        <v>131</v>
      </c>
      <c r="F231" s="164"/>
      <c r="G231" s="3287">
        <f>E231/E242*100</f>
        <v>28.854625550660796</v>
      </c>
      <c r="H231" s="532"/>
      <c r="I231" s="532"/>
      <c r="J231" s="416"/>
      <c r="K231" s="532"/>
      <c r="L231" s="3305">
        <v>1</v>
      </c>
      <c r="M231" s="532" t="s">
        <v>542</v>
      </c>
      <c r="N231" s="532"/>
      <c r="O231" s="532"/>
      <c r="P231" s="926">
        <v>126</v>
      </c>
      <c r="Q231" s="164"/>
      <c r="R231" s="3287">
        <f>SUM(P231/P242*100)</f>
        <v>29.23433874709977</v>
      </c>
      <c r="S231" s="294"/>
      <c r="T231" s="294"/>
      <c r="U231" s="294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</row>
    <row r="232" spans="1:37" s="2" customFormat="1" ht="17.45" customHeight="1">
      <c r="A232" s="3305">
        <v>2</v>
      </c>
      <c r="B232" s="532" t="s">
        <v>541</v>
      </c>
      <c r="C232" s="532"/>
      <c r="D232" s="532"/>
      <c r="E232" s="926">
        <v>117</v>
      </c>
      <c r="F232" s="164"/>
      <c r="G232" s="3287">
        <f>E232/E242*100</f>
        <v>25.770925110132158</v>
      </c>
      <c r="H232" s="532"/>
      <c r="I232" s="532"/>
      <c r="J232" s="416"/>
      <c r="K232" s="532"/>
      <c r="L232" s="3305">
        <v>2</v>
      </c>
      <c r="M232" s="532" t="s">
        <v>541</v>
      </c>
      <c r="N232" s="532"/>
      <c r="O232" s="532"/>
      <c r="P232" s="926">
        <v>115</v>
      </c>
      <c r="Q232" s="164"/>
      <c r="R232" s="3287">
        <f>SUM(P232/P242*100)</f>
        <v>26.682134570765658</v>
      </c>
      <c r="S232" s="294"/>
      <c r="T232" s="294"/>
      <c r="U232" s="294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</row>
    <row r="233" spans="1:37" s="2" customFormat="1" ht="17.45" customHeight="1">
      <c r="A233" s="3305">
        <v>3</v>
      </c>
      <c r="B233" s="532" t="s">
        <v>271</v>
      </c>
      <c r="C233" s="532"/>
      <c r="D233" s="532"/>
      <c r="E233" s="926">
        <v>30</v>
      </c>
      <c r="F233" s="164"/>
      <c r="G233" s="3287">
        <f>E233/E242*100</f>
        <v>6.607929515418502</v>
      </c>
      <c r="H233" s="532"/>
      <c r="I233" s="532"/>
      <c r="J233" s="416"/>
      <c r="K233" s="532"/>
      <c r="L233" s="3305">
        <v>3</v>
      </c>
      <c r="M233" s="532" t="s">
        <v>271</v>
      </c>
      <c r="N233" s="532"/>
      <c r="O233" s="532"/>
      <c r="P233" s="926">
        <v>25</v>
      </c>
      <c r="Q233" s="164"/>
      <c r="R233" s="3287">
        <f>SUM(P233/P242*100)</f>
        <v>5.8004640371229694</v>
      </c>
      <c r="S233" s="294"/>
      <c r="T233" s="294"/>
      <c r="U233" s="294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</row>
    <row r="234" spans="1:37" s="2" customFormat="1" ht="15" customHeight="1">
      <c r="A234" s="3305">
        <v>4</v>
      </c>
      <c r="B234" s="532" t="s">
        <v>272</v>
      </c>
      <c r="C234" s="532"/>
      <c r="D234" s="532"/>
      <c r="E234" s="926">
        <v>24</v>
      </c>
      <c r="F234" s="164"/>
      <c r="G234" s="3287">
        <f>E234/E242*100</f>
        <v>5.286343612334802</v>
      </c>
      <c r="H234" s="532"/>
      <c r="I234" s="532"/>
      <c r="J234" s="416"/>
      <c r="K234" s="532"/>
      <c r="L234" s="3305">
        <v>4</v>
      </c>
      <c r="M234" s="532" t="s">
        <v>272</v>
      </c>
      <c r="N234" s="532"/>
      <c r="O234" s="532"/>
      <c r="P234" s="926">
        <v>22</v>
      </c>
      <c r="Q234" s="164"/>
      <c r="R234" s="3287">
        <f>SUM(P234/P242*100)</f>
        <v>5.1044083526682131</v>
      </c>
      <c r="S234" s="294"/>
      <c r="T234" s="294"/>
      <c r="U234" s="294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</row>
    <row r="235" spans="1:37" s="2" customFormat="1" ht="15" customHeight="1">
      <c r="A235" s="3305">
        <v>5</v>
      </c>
      <c r="B235" s="532" t="s">
        <v>273</v>
      </c>
      <c r="C235" s="532"/>
      <c r="D235" s="532"/>
      <c r="E235" s="926">
        <v>17</v>
      </c>
      <c r="F235" s="164"/>
      <c r="G235" s="3287">
        <f>E235/E242*100</f>
        <v>3.7444933920704844</v>
      </c>
      <c r="H235" s="532"/>
      <c r="I235" s="532"/>
      <c r="J235" s="416"/>
      <c r="K235" s="532"/>
      <c r="L235" s="3305">
        <v>5</v>
      </c>
      <c r="M235" s="532" t="s">
        <v>273</v>
      </c>
      <c r="N235" s="532"/>
      <c r="O235" s="532"/>
      <c r="P235" s="926">
        <v>18</v>
      </c>
      <c r="Q235" s="164"/>
      <c r="R235" s="3287">
        <f>SUM(P235/P242*100)</f>
        <v>4.1763341067285378</v>
      </c>
      <c r="S235" s="294"/>
      <c r="T235" s="294"/>
      <c r="U235" s="294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</row>
    <row r="236" spans="1:37" s="2" customFormat="1" ht="15" customHeight="1">
      <c r="A236" s="3305">
        <v>6</v>
      </c>
      <c r="B236" s="532" t="s">
        <v>275</v>
      </c>
      <c r="C236" s="532"/>
      <c r="D236" s="532"/>
      <c r="E236" s="926">
        <v>14</v>
      </c>
      <c r="F236" s="164"/>
      <c r="G236" s="3287">
        <f>E236/E242*100</f>
        <v>3.0837004405286343</v>
      </c>
      <c r="H236" s="532"/>
      <c r="I236" s="532"/>
      <c r="J236" s="416"/>
      <c r="K236" s="532"/>
      <c r="L236" s="3305">
        <v>6</v>
      </c>
      <c r="M236" s="532" t="s">
        <v>275</v>
      </c>
      <c r="N236" s="532"/>
      <c r="O236" s="532"/>
      <c r="P236" s="926">
        <v>16</v>
      </c>
      <c r="Q236" s="164"/>
      <c r="R236" s="3287">
        <f>SUM(P236/P242*100)</f>
        <v>3.7122969837587005</v>
      </c>
      <c r="S236" s="294"/>
      <c r="T236" s="294"/>
      <c r="U236" s="294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</row>
    <row r="237" spans="1:37" s="2" customFormat="1" ht="15" customHeight="1">
      <c r="A237" s="3305">
        <v>7</v>
      </c>
      <c r="B237" s="717" t="s">
        <v>622</v>
      </c>
      <c r="C237" s="532"/>
      <c r="D237" s="532"/>
      <c r="E237" s="926">
        <v>14</v>
      </c>
      <c r="F237" s="164"/>
      <c r="G237" s="3287">
        <f>E237/E242*100</f>
        <v>3.0837004405286343</v>
      </c>
      <c r="H237" s="532"/>
      <c r="I237" s="532"/>
      <c r="J237" s="416"/>
      <c r="K237" s="532"/>
      <c r="L237" s="3305">
        <v>7</v>
      </c>
      <c r="M237" s="532" t="s">
        <v>278</v>
      </c>
      <c r="N237" s="532"/>
      <c r="O237" s="532"/>
      <c r="P237" s="926">
        <v>9</v>
      </c>
      <c r="Q237" s="164"/>
      <c r="R237" s="3287">
        <f>SUM(P237/P242*100)</f>
        <v>2.0881670533642689</v>
      </c>
      <c r="S237" s="294"/>
      <c r="T237" s="294"/>
      <c r="U237" s="294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</row>
    <row r="238" spans="1:37" s="2" customFormat="1" ht="15" customHeight="1">
      <c r="A238" s="3305">
        <v>8</v>
      </c>
      <c r="B238" s="532" t="s">
        <v>278</v>
      </c>
      <c r="C238" s="914"/>
      <c r="D238" s="914"/>
      <c r="E238" s="926">
        <v>10</v>
      </c>
      <c r="F238" s="164"/>
      <c r="G238" s="3287">
        <f>E238/E242*100</f>
        <v>2.2026431718061676</v>
      </c>
      <c r="H238" s="532"/>
      <c r="I238" s="532"/>
      <c r="J238" s="416"/>
      <c r="K238" s="532"/>
      <c r="L238" s="3305">
        <v>8</v>
      </c>
      <c r="M238" s="914" t="s">
        <v>622</v>
      </c>
      <c r="N238" s="914"/>
      <c r="O238" s="914"/>
      <c r="P238" s="926">
        <v>9</v>
      </c>
      <c r="Q238" s="164"/>
      <c r="R238" s="3287">
        <f>SUM(P238/P242*100)</f>
        <v>2.0881670533642689</v>
      </c>
      <c r="S238" s="294"/>
      <c r="T238" s="294"/>
      <c r="U238" s="294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</row>
    <row r="239" spans="1:37" s="2" customFormat="1" ht="15" customHeight="1">
      <c r="A239" s="3305">
        <v>9</v>
      </c>
      <c r="B239" s="894" t="s">
        <v>250</v>
      </c>
      <c r="C239" s="3316"/>
      <c r="D239" s="3316"/>
      <c r="E239" s="926">
        <v>10</v>
      </c>
      <c r="F239" s="164"/>
      <c r="G239" s="3287">
        <f>E239/E242*100</f>
        <v>2.2026431718061676</v>
      </c>
      <c r="H239" s="532"/>
      <c r="I239" s="532"/>
      <c r="J239" s="416"/>
      <c r="K239" s="532"/>
      <c r="L239" s="3305">
        <v>9</v>
      </c>
      <c r="M239" s="532" t="s">
        <v>276</v>
      </c>
      <c r="N239" s="532"/>
      <c r="O239" s="532"/>
      <c r="P239" s="926">
        <v>8</v>
      </c>
      <c r="Q239" s="164"/>
      <c r="R239" s="3287">
        <f>SUM(P239/P242*100)</f>
        <v>1.8561484918793503</v>
      </c>
      <c r="S239" s="294"/>
      <c r="T239" s="294"/>
      <c r="U239" s="294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</row>
    <row r="240" spans="1:37" s="2" customFormat="1" ht="15" customHeight="1">
      <c r="A240" s="3305">
        <v>10</v>
      </c>
      <c r="B240" s="894" t="s">
        <v>276</v>
      </c>
      <c r="C240" s="3316"/>
      <c r="D240" s="3316"/>
      <c r="E240" s="926">
        <v>7</v>
      </c>
      <c r="F240" s="164"/>
      <c r="G240" s="3287">
        <f>E240/E242*100</f>
        <v>1.5418502202643172</v>
      </c>
      <c r="H240" s="532"/>
      <c r="I240" s="532"/>
      <c r="J240" s="416"/>
      <c r="K240" s="532"/>
      <c r="L240" s="3305">
        <v>10</v>
      </c>
      <c r="M240" s="532" t="s">
        <v>277</v>
      </c>
      <c r="N240" s="532"/>
      <c r="O240" s="532"/>
      <c r="P240" s="926">
        <v>7</v>
      </c>
      <c r="Q240" s="164"/>
      <c r="R240" s="3287">
        <f>SUM(P240/P242*100)</f>
        <v>1.6241299303944314</v>
      </c>
      <c r="S240" s="294"/>
      <c r="T240" s="294"/>
      <c r="U240" s="294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</row>
    <row r="241" spans="1:37" s="2" customFormat="1" ht="15" customHeight="1">
      <c r="A241" s="3305"/>
      <c r="B241" s="3180" t="s">
        <v>279</v>
      </c>
      <c r="C241" s="3180"/>
      <c r="D241" s="3180"/>
      <c r="E241" s="3181">
        <v>80</v>
      </c>
      <c r="F241" s="3182"/>
      <c r="G241" s="3288">
        <f>E241/E242*100</f>
        <v>17.621145374449341</v>
      </c>
      <c r="H241" s="532"/>
      <c r="I241" s="532"/>
      <c r="J241" s="416"/>
      <c r="K241" s="532"/>
      <c r="L241" s="3305"/>
      <c r="M241" s="3180" t="s">
        <v>279</v>
      </c>
      <c r="N241" s="3180"/>
      <c r="O241" s="3180"/>
      <c r="P241" s="3181">
        <v>76</v>
      </c>
      <c r="Q241" s="3182"/>
      <c r="R241" s="3288">
        <f>SUM(P241/P242*100)</f>
        <v>17.633410672853827</v>
      </c>
      <c r="S241" s="294"/>
      <c r="T241" s="294"/>
      <c r="U241" s="294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</row>
    <row r="242" spans="1:37" s="2" customFormat="1" ht="15" customHeight="1">
      <c r="A242" s="3305"/>
      <c r="B242" s="666" t="s">
        <v>280</v>
      </c>
      <c r="C242" s="1034"/>
      <c r="D242" s="1034"/>
      <c r="E242" s="930">
        <f>SUM(E231:E241)</f>
        <v>454</v>
      </c>
      <c r="F242" s="666"/>
      <c r="G242" s="3317">
        <v>1</v>
      </c>
      <c r="H242" s="1034"/>
      <c r="I242" s="532"/>
      <c r="J242" s="3280"/>
      <c r="K242" s="532"/>
      <c r="L242" s="3305"/>
      <c r="M242" s="666" t="s">
        <v>280</v>
      </c>
      <c r="N242" s="1034"/>
      <c r="O242" s="1034"/>
      <c r="P242" s="930">
        <f>SUM(P231:P241)</f>
        <v>431</v>
      </c>
      <c r="Q242" s="666"/>
      <c r="R242" s="3296">
        <v>1</v>
      </c>
      <c r="S242" s="294"/>
      <c r="T242" s="294"/>
      <c r="U242" s="294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</row>
    <row r="243" spans="1:37" s="2" customFormat="1" ht="15" customHeight="1" thickBot="1">
      <c r="A243" s="3310"/>
      <c r="B243" s="3311"/>
      <c r="C243" s="3311"/>
      <c r="D243" s="3311"/>
      <c r="E243" s="3311"/>
      <c r="F243" s="3311"/>
      <c r="G243" s="3312"/>
      <c r="H243" s="532"/>
      <c r="I243" s="532"/>
      <c r="J243" s="532"/>
      <c r="K243" s="532"/>
      <c r="L243" s="3310"/>
      <c r="M243" s="3311"/>
      <c r="N243" s="3311"/>
      <c r="O243" s="3311"/>
      <c r="P243" s="3311"/>
      <c r="Q243" s="3311"/>
      <c r="R243" s="3312"/>
      <c r="S243" s="294"/>
      <c r="T243" s="294"/>
      <c r="U243" s="294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</row>
    <row r="244" spans="1:37" s="2" customFormat="1" ht="15" customHeight="1" thickBot="1">
      <c r="A244" s="3310"/>
      <c r="B244" s="3311"/>
      <c r="C244" s="3311"/>
      <c r="D244" s="3311"/>
      <c r="E244" s="3311"/>
      <c r="F244" s="3311"/>
      <c r="G244" s="3312"/>
      <c r="H244" s="532"/>
      <c r="I244" s="532"/>
      <c r="J244" s="532"/>
      <c r="K244" s="532"/>
      <c r="L244" s="3310"/>
      <c r="M244" s="3311"/>
      <c r="N244" s="3311"/>
      <c r="O244" s="3311"/>
      <c r="P244" s="3311"/>
      <c r="Q244" s="3311"/>
      <c r="R244" s="3312"/>
      <c r="S244" s="294"/>
      <c r="T244" s="294"/>
      <c r="U244" s="294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</row>
    <row r="245" spans="1:37" s="2" customFormat="1" ht="15" customHeight="1" thickBot="1">
      <c r="A245" s="3234" t="s">
        <v>450</v>
      </c>
      <c r="B245" s="3292"/>
      <c r="C245" s="3292"/>
      <c r="D245" s="3292"/>
      <c r="E245" s="3292"/>
      <c r="F245" s="3292"/>
      <c r="G245" s="3293"/>
      <c r="H245" s="3280"/>
      <c r="I245" s="3280"/>
      <c r="J245" s="3280"/>
      <c r="K245" s="3280"/>
      <c r="L245" s="3891" t="s">
        <v>451</v>
      </c>
      <c r="M245" s="3892"/>
      <c r="N245" s="3892"/>
      <c r="O245" s="3892"/>
      <c r="P245" s="3892"/>
      <c r="Q245" s="3892"/>
      <c r="R245" s="3893"/>
      <c r="S245" s="294"/>
      <c r="T245" s="294"/>
      <c r="U245" s="294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</row>
    <row r="246" spans="1:37" s="2" customFormat="1" ht="15" customHeight="1">
      <c r="A246" s="3306"/>
      <c r="B246" s="3307"/>
      <c r="C246" s="3307"/>
      <c r="D246" s="3307"/>
      <c r="E246" s="3308" t="s">
        <v>267</v>
      </c>
      <c r="F246" s="3307"/>
      <c r="G246" s="3309" t="s">
        <v>268</v>
      </c>
      <c r="H246" s="3281"/>
      <c r="I246" s="532"/>
      <c r="J246" s="3282"/>
      <c r="K246" s="3281"/>
      <c r="L246" s="3313"/>
      <c r="M246" s="3314"/>
      <c r="N246" s="3314"/>
      <c r="O246" s="3314"/>
      <c r="P246" s="3304" t="s">
        <v>267</v>
      </c>
      <c r="Q246" s="3314"/>
      <c r="R246" s="3315" t="s">
        <v>268</v>
      </c>
      <c r="S246" s="294"/>
      <c r="T246" s="294"/>
      <c r="U246" s="294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</row>
    <row r="247" spans="1:37" s="2" customFormat="1" ht="15" customHeight="1">
      <c r="A247" s="3305">
        <v>1</v>
      </c>
      <c r="B247" s="532" t="s">
        <v>542</v>
      </c>
      <c r="C247" s="532"/>
      <c r="D247" s="532"/>
      <c r="E247" s="926">
        <v>132</v>
      </c>
      <c r="F247" s="164"/>
      <c r="G247" s="3287">
        <f>E247/E258*100</f>
        <v>29.268292682926827</v>
      </c>
      <c r="H247" s="532"/>
      <c r="I247" s="532"/>
      <c r="J247" s="416"/>
      <c r="K247" s="532"/>
      <c r="L247" s="3305">
        <v>1</v>
      </c>
      <c r="M247" s="532" t="s">
        <v>269</v>
      </c>
      <c r="N247" s="532"/>
      <c r="O247" s="532"/>
      <c r="P247" s="926">
        <v>125</v>
      </c>
      <c r="Q247" s="164"/>
      <c r="R247" s="3287">
        <f>P247/P258*100</f>
        <v>28.08988764044944</v>
      </c>
      <c r="S247" s="294"/>
      <c r="T247" s="294"/>
      <c r="U247" s="294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</row>
    <row r="248" spans="1:37" s="2" customFormat="1" ht="15" customHeight="1">
      <c r="A248" s="3305">
        <v>2</v>
      </c>
      <c r="B248" s="532" t="s">
        <v>541</v>
      </c>
      <c r="C248" s="532"/>
      <c r="D248" s="532"/>
      <c r="E248" s="926">
        <v>118</v>
      </c>
      <c r="F248" s="164"/>
      <c r="G248" s="3287">
        <f>E248/E258*100</f>
        <v>26.164079822616408</v>
      </c>
      <c r="H248" s="532"/>
      <c r="I248" s="532"/>
      <c r="J248" s="416"/>
      <c r="K248" s="532"/>
      <c r="L248" s="3305">
        <v>2</v>
      </c>
      <c r="M248" s="532" t="s">
        <v>270</v>
      </c>
      <c r="N248" s="532"/>
      <c r="O248" s="532"/>
      <c r="P248" s="926">
        <v>121</v>
      </c>
      <c r="Q248" s="164"/>
      <c r="R248" s="3287">
        <f>P248/P258*100</f>
        <v>27.191011235955052</v>
      </c>
      <c r="S248" s="294"/>
      <c r="T248" s="294"/>
      <c r="U248" s="294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</row>
    <row r="249" spans="1:37" s="2" customFormat="1" ht="17.45" customHeight="1">
      <c r="A249" s="3305">
        <v>3</v>
      </c>
      <c r="B249" s="532" t="s">
        <v>271</v>
      </c>
      <c r="C249" s="532"/>
      <c r="D249" s="532"/>
      <c r="E249" s="926">
        <v>29</v>
      </c>
      <c r="F249" s="164"/>
      <c r="G249" s="3287">
        <f>E249/E258*100</f>
        <v>6.4301552106430151</v>
      </c>
      <c r="H249" s="532"/>
      <c r="I249" s="532"/>
      <c r="J249" s="416"/>
      <c r="K249" s="532"/>
      <c r="L249" s="3305">
        <v>3</v>
      </c>
      <c r="M249" s="532" t="s">
        <v>271</v>
      </c>
      <c r="N249" s="532"/>
      <c r="O249" s="532"/>
      <c r="P249" s="926">
        <v>25</v>
      </c>
      <c r="Q249" s="164"/>
      <c r="R249" s="3287">
        <f>P249/P258*100</f>
        <v>5.6179775280898872</v>
      </c>
      <c r="S249" s="294"/>
      <c r="T249" s="294"/>
      <c r="U249" s="294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</row>
    <row r="250" spans="1:37" s="2" customFormat="1" ht="18" customHeight="1">
      <c r="A250" s="3305">
        <v>4</v>
      </c>
      <c r="B250" s="532" t="s">
        <v>272</v>
      </c>
      <c r="C250" s="532"/>
      <c r="D250" s="532"/>
      <c r="E250" s="926">
        <v>21</v>
      </c>
      <c r="F250" s="164"/>
      <c r="G250" s="3287">
        <f>E250/E258*100</f>
        <v>4.6563192904656319</v>
      </c>
      <c r="H250" s="532"/>
      <c r="I250" s="532"/>
      <c r="J250" s="416"/>
      <c r="K250" s="532"/>
      <c r="L250" s="3305">
        <v>4</v>
      </c>
      <c r="M250" s="532" t="s">
        <v>508</v>
      </c>
      <c r="N250" s="164"/>
      <c r="O250" s="164"/>
      <c r="P250" s="926">
        <v>23</v>
      </c>
      <c r="Q250" s="164"/>
      <c r="R250" s="3287">
        <f>P250/P258*100</f>
        <v>5.1685393258426959</v>
      </c>
      <c r="S250" s="294"/>
      <c r="T250" s="294"/>
      <c r="U250" s="294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</row>
    <row r="251" spans="1:37" s="219" customFormat="1" ht="18.75" customHeight="1">
      <c r="A251" s="3305">
        <v>5</v>
      </c>
      <c r="B251" s="532" t="s">
        <v>273</v>
      </c>
      <c r="C251" s="532"/>
      <c r="D251" s="532"/>
      <c r="E251" s="926">
        <v>18</v>
      </c>
      <c r="F251" s="164"/>
      <c r="G251" s="3287">
        <f>E251/E258*100</f>
        <v>3.9911308203991127</v>
      </c>
      <c r="H251" s="532"/>
      <c r="I251" s="532"/>
      <c r="J251" s="416"/>
      <c r="K251" s="532"/>
      <c r="L251" s="3305">
        <v>5</v>
      </c>
      <c r="M251" s="532" t="s">
        <v>273</v>
      </c>
      <c r="N251" s="532"/>
      <c r="O251" s="532"/>
      <c r="P251" s="926">
        <v>19</v>
      </c>
      <c r="Q251" s="164"/>
      <c r="R251" s="3287">
        <f>P251/P258*100</f>
        <v>4.2696629213483144</v>
      </c>
      <c r="S251" s="294"/>
      <c r="T251" s="294"/>
      <c r="U251" s="294"/>
    </row>
    <row r="252" spans="1:37" s="219" customFormat="1">
      <c r="A252" s="3305">
        <v>6</v>
      </c>
      <c r="B252" s="532" t="s">
        <v>275</v>
      </c>
      <c r="C252" s="532"/>
      <c r="D252" s="532"/>
      <c r="E252" s="926">
        <v>14</v>
      </c>
      <c r="F252" s="164"/>
      <c r="G252" s="3287">
        <f>E252/E258*100</f>
        <v>3.1042128603104215</v>
      </c>
      <c r="H252" s="532"/>
      <c r="I252" s="532"/>
      <c r="J252" s="416"/>
      <c r="K252" s="532"/>
      <c r="L252" s="3305">
        <v>6</v>
      </c>
      <c r="M252" s="532" t="s">
        <v>275</v>
      </c>
      <c r="N252" s="532"/>
      <c r="O252" s="532"/>
      <c r="P252" s="926">
        <v>18</v>
      </c>
      <c r="Q252" s="164"/>
      <c r="R252" s="3287">
        <f>P252/P258*100</f>
        <v>4.0449438202247192</v>
      </c>
      <c r="S252" s="294"/>
      <c r="T252" s="294"/>
      <c r="U252" s="294"/>
    </row>
    <row r="253" spans="1:37" s="219" customFormat="1" ht="12.75" customHeight="1">
      <c r="A253" s="3305">
        <v>7</v>
      </c>
      <c r="B253" s="294" t="s">
        <v>622</v>
      </c>
      <c r="C253" s="532"/>
      <c r="D253" s="532"/>
      <c r="E253" s="926">
        <v>12</v>
      </c>
      <c r="F253" s="164"/>
      <c r="G253" s="3287">
        <f>E253/E258*100</f>
        <v>2.6607538802660753</v>
      </c>
      <c r="H253" s="532"/>
      <c r="I253" s="532"/>
      <c r="J253" s="416"/>
      <c r="K253" s="532"/>
      <c r="L253" s="3305">
        <v>7</v>
      </c>
      <c r="M253" s="532" t="s">
        <v>278</v>
      </c>
      <c r="N253" s="532"/>
      <c r="O253" s="532"/>
      <c r="P253" s="926">
        <v>9</v>
      </c>
      <c r="Q253" s="164"/>
      <c r="R253" s="3287">
        <f>P253/P258*100</f>
        <v>2.0224719101123596</v>
      </c>
      <c r="S253" s="294"/>
      <c r="T253" s="294"/>
      <c r="U253" s="294"/>
    </row>
    <row r="254" spans="1:37" s="219" customFormat="1">
      <c r="A254" s="3305">
        <v>8</v>
      </c>
      <c r="B254" s="532" t="s">
        <v>278</v>
      </c>
      <c r="C254" s="914"/>
      <c r="D254" s="914"/>
      <c r="E254" s="926">
        <v>10</v>
      </c>
      <c r="F254" s="164"/>
      <c r="G254" s="3287">
        <f>E254/E258*100</f>
        <v>2.2172949002217295</v>
      </c>
      <c r="H254" s="532"/>
      <c r="I254" s="532"/>
      <c r="J254" s="416"/>
      <c r="K254" s="532"/>
      <c r="L254" s="3305">
        <v>8</v>
      </c>
      <c r="M254" s="914" t="s">
        <v>276</v>
      </c>
      <c r="N254" s="914"/>
      <c r="O254" s="914"/>
      <c r="P254" s="926">
        <v>8</v>
      </c>
      <c r="Q254" s="164"/>
      <c r="R254" s="3287">
        <f>P254/P258*100</f>
        <v>1.7977528089887642</v>
      </c>
      <c r="S254" s="294"/>
      <c r="T254" s="294"/>
      <c r="U254" s="294"/>
    </row>
    <row r="255" spans="1:37" s="219" customFormat="1">
      <c r="A255" s="3305">
        <v>9</v>
      </c>
      <c r="B255" s="894" t="s">
        <v>500</v>
      </c>
      <c r="C255" s="3316"/>
      <c r="D255" s="3316"/>
      <c r="E255" s="926">
        <v>10</v>
      </c>
      <c r="F255" s="164"/>
      <c r="G255" s="3287">
        <f>E255/E258*100</f>
        <v>2.2172949002217295</v>
      </c>
      <c r="H255" s="532"/>
      <c r="I255" s="532"/>
      <c r="J255" s="416"/>
      <c r="K255" s="532"/>
      <c r="L255" s="3305">
        <v>9</v>
      </c>
      <c r="M255" s="532" t="s">
        <v>277</v>
      </c>
      <c r="N255" s="532"/>
      <c r="O255" s="532"/>
      <c r="P255" s="926">
        <v>8</v>
      </c>
      <c r="Q255" s="164"/>
      <c r="R255" s="3287">
        <f>P255/P258*100</f>
        <v>1.7977528089887642</v>
      </c>
      <c r="S255" s="294"/>
      <c r="T255" s="294"/>
      <c r="U255" s="294"/>
    </row>
    <row r="256" spans="1:37" s="219" customFormat="1">
      <c r="A256" s="3305">
        <v>10</v>
      </c>
      <c r="B256" s="894" t="s">
        <v>276</v>
      </c>
      <c r="C256" s="3316"/>
      <c r="D256" s="3316"/>
      <c r="E256" s="926">
        <v>8</v>
      </c>
      <c r="F256" s="164"/>
      <c r="G256" s="3287">
        <f>E256/E258*100</f>
        <v>1.7738359201773837</v>
      </c>
      <c r="H256" s="532"/>
      <c r="I256" s="532"/>
      <c r="J256" s="416"/>
      <c r="K256" s="532"/>
      <c r="L256" s="3305">
        <v>10</v>
      </c>
      <c r="M256" s="532" t="s">
        <v>509</v>
      </c>
      <c r="N256" s="532"/>
      <c r="O256" s="532"/>
      <c r="P256" s="926">
        <v>8</v>
      </c>
      <c r="Q256" s="164"/>
      <c r="R256" s="3287">
        <f>P256/P258*100</f>
        <v>1.7977528089887642</v>
      </c>
      <c r="S256" s="294"/>
      <c r="T256" s="294"/>
      <c r="U256" s="294"/>
    </row>
    <row r="257" spans="1:37" s="219" customFormat="1" ht="12.75" customHeight="1">
      <c r="A257" s="3305"/>
      <c r="B257" s="3180" t="s">
        <v>279</v>
      </c>
      <c r="C257" s="3180"/>
      <c r="D257" s="3180"/>
      <c r="E257" s="3181">
        <v>79</v>
      </c>
      <c r="F257" s="3182"/>
      <c r="G257" s="3288">
        <f>E257/E258*100</f>
        <v>17.516629711751662</v>
      </c>
      <c r="H257" s="532"/>
      <c r="I257" s="532"/>
      <c r="J257" s="416"/>
      <c r="K257" s="532"/>
      <c r="L257" s="3176"/>
      <c r="M257" s="3180" t="s">
        <v>279</v>
      </c>
      <c r="N257" s="3180"/>
      <c r="O257" s="3180"/>
      <c r="P257" s="3181">
        <v>81</v>
      </c>
      <c r="Q257" s="3182"/>
      <c r="R257" s="3287">
        <f>P257/P258*100</f>
        <v>18.202247191011235</v>
      </c>
      <c r="S257" s="294"/>
      <c r="T257" s="294"/>
      <c r="U257" s="294"/>
    </row>
    <row r="258" spans="1:37" s="219" customFormat="1" ht="12.75" customHeight="1">
      <c r="A258" s="3305"/>
      <c r="B258" s="666" t="s">
        <v>280</v>
      </c>
      <c r="C258" s="1034"/>
      <c r="D258" s="1034"/>
      <c r="E258" s="930">
        <v>451</v>
      </c>
      <c r="F258" s="666"/>
      <c r="G258" s="3317">
        <v>1</v>
      </c>
      <c r="H258" s="1034"/>
      <c r="I258" s="532"/>
      <c r="J258" s="3280"/>
      <c r="K258" s="532"/>
      <c r="L258" s="3305"/>
      <c r="M258" s="666" t="s">
        <v>280</v>
      </c>
      <c r="N258" s="1034"/>
      <c r="O258" s="1034"/>
      <c r="P258" s="930">
        <v>445</v>
      </c>
      <c r="Q258" s="666"/>
      <c r="R258" s="3317">
        <v>1</v>
      </c>
      <c r="S258" s="294"/>
      <c r="T258" s="294"/>
      <c r="U258" s="294"/>
    </row>
    <row r="259" spans="1:37" s="219" customFormat="1" ht="12.75" customHeight="1" thickBot="1">
      <c r="A259" s="3310"/>
      <c r="B259" s="3311"/>
      <c r="C259" s="3311"/>
      <c r="D259" s="3311"/>
      <c r="E259" s="3311"/>
      <c r="F259" s="3311"/>
      <c r="G259" s="3312"/>
      <c r="H259" s="532"/>
      <c r="I259" s="532"/>
      <c r="J259" s="532"/>
      <c r="K259" s="532"/>
      <c r="L259" s="3310"/>
      <c r="M259" s="3311"/>
      <c r="N259" s="3311"/>
      <c r="O259" s="3311"/>
      <c r="P259" s="3311"/>
      <c r="Q259" s="3311"/>
      <c r="R259" s="3312"/>
      <c r="S259" s="294"/>
      <c r="T259" s="294"/>
      <c r="U259" s="294"/>
    </row>
    <row r="260" spans="1:37" s="219" customFormat="1" ht="12.75" customHeight="1" thickBot="1">
      <c r="A260" s="3290"/>
      <c r="B260" s="917"/>
      <c r="C260" s="917"/>
      <c r="D260" s="917"/>
      <c r="E260" s="917"/>
      <c r="F260" s="917"/>
      <c r="G260" s="917"/>
      <c r="H260" s="917"/>
      <c r="I260" s="917"/>
      <c r="J260" s="917"/>
      <c r="K260" s="917"/>
      <c r="L260" s="917"/>
      <c r="M260" s="917"/>
      <c r="N260" s="917"/>
      <c r="O260" s="917"/>
      <c r="P260" s="917"/>
      <c r="Q260" s="917"/>
      <c r="R260" s="917"/>
      <c r="S260" s="917"/>
      <c r="T260" s="917"/>
      <c r="U260" s="3291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s="219" customFormat="1" ht="12.75" customHeight="1" thickBot="1">
      <c r="A261" s="3234" t="s">
        <v>507</v>
      </c>
      <c r="B261" s="3292"/>
      <c r="C261" s="3292"/>
      <c r="D261" s="3292"/>
      <c r="E261" s="3292"/>
      <c r="F261" s="3292"/>
      <c r="G261" s="3293"/>
      <c r="H261" s="3280"/>
      <c r="I261" s="3280"/>
      <c r="J261" s="3280"/>
      <c r="K261" s="3280"/>
      <c r="L261" s="3891" t="s">
        <v>504</v>
      </c>
      <c r="M261" s="3892"/>
      <c r="N261" s="3892"/>
      <c r="O261" s="3892"/>
      <c r="P261" s="3892"/>
      <c r="Q261" s="3892"/>
      <c r="R261" s="3893"/>
      <c r="S261" s="917"/>
      <c r="T261" s="917"/>
      <c r="U261" s="3291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s="219" customFormat="1" ht="12.75" customHeight="1">
      <c r="A262" s="3306"/>
      <c r="B262" s="3307"/>
      <c r="C262" s="3307"/>
      <c r="D262" s="3307"/>
      <c r="E262" s="3308" t="s">
        <v>267</v>
      </c>
      <c r="F262" s="3307"/>
      <c r="G262" s="3309" t="s">
        <v>268</v>
      </c>
      <c r="H262" s="3281"/>
      <c r="I262" s="532"/>
      <c r="J262" s="3282"/>
      <c r="K262" s="3281"/>
      <c r="L262" s="3313"/>
      <c r="M262" s="3314"/>
      <c r="N262" s="3314"/>
      <c r="O262" s="3314"/>
      <c r="P262" s="3304" t="s">
        <v>267</v>
      </c>
      <c r="Q262" s="3314"/>
      <c r="R262" s="3315" t="s">
        <v>268</v>
      </c>
      <c r="S262" s="917"/>
      <c r="T262" s="917"/>
      <c r="U262" s="3291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s="219" customFormat="1" ht="12.75" customHeight="1">
      <c r="A263" s="3305">
        <v>1</v>
      </c>
      <c r="B263" s="532" t="s">
        <v>542</v>
      </c>
      <c r="C263" s="532"/>
      <c r="D263" s="532"/>
      <c r="E263" s="926">
        <v>128</v>
      </c>
      <c r="F263" s="164"/>
      <c r="G263" s="3287">
        <f>SUM(E263/E274*100)</f>
        <v>29.290617848970253</v>
      </c>
      <c r="H263" s="532"/>
      <c r="I263" s="532"/>
      <c r="J263" s="416"/>
      <c r="K263" s="532"/>
      <c r="L263" s="3305">
        <v>1</v>
      </c>
      <c r="M263" s="532" t="s">
        <v>269</v>
      </c>
      <c r="N263" s="532"/>
      <c r="O263" s="532"/>
      <c r="P263" s="926">
        <v>127</v>
      </c>
      <c r="Q263" s="164"/>
      <c r="R263" s="3287">
        <f>SUM(P263/P274*100)</f>
        <v>28.475336322869953</v>
      </c>
      <c r="S263" s="917"/>
      <c r="T263" s="917"/>
      <c r="U263" s="3291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s="219" customFormat="1" ht="12.75" customHeight="1">
      <c r="A264" s="3305">
        <v>2</v>
      </c>
      <c r="B264" s="532" t="s">
        <v>541</v>
      </c>
      <c r="C264" s="532"/>
      <c r="D264" s="532"/>
      <c r="E264" s="926">
        <v>117</v>
      </c>
      <c r="F264" s="164"/>
      <c r="G264" s="3287">
        <f>SUM(E264/E274*100)</f>
        <v>26.773455377574372</v>
      </c>
      <c r="H264" s="532"/>
      <c r="I264" s="532"/>
      <c r="J264" s="416"/>
      <c r="K264" s="532"/>
      <c r="L264" s="3305">
        <v>2</v>
      </c>
      <c r="M264" s="532" t="s">
        <v>270</v>
      </c>
      <c r="N264" s="532"/>
      <c r="O264" s="532"/>
      <c r="P264" s="926">
        <v>119</v>
      </c>
      <c r="Q264" s="164"/>
      <c r="R264" s="3287">
        <f>SUM(P264/P274*100)</f>
        <v>26.681614349775785</v>
      </c>
      <c r="S264" s="917"/>
      <c r="T264" s="917"/>
      <c r="U264" s="3291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s="219" customFormat="1" ht="12.75" customHeight="1">
      <c r="A265" s="3305">
        <v>3</v>
      </c>
      <c r="B265" s="532" t="s">
        <v>271</v>
      </c>
      <c r="C265" s="532"/>
      <c r="D265" s="532"/>
      <c r="E265" s="926">
        <v>29</v>
      </c>
      <c r="F265" s="164"/>
      <c r="G265" s="3287">
        <f>SUM(E265/E274*100)</f>
        <v>6.6361556064073222</v>
      </c>
      <c r="H265" s="532"/>
      <c r="I265" s="532"/>
      <c r="J265" s="416"/>
      <c r="K265" s="532"/>
      <c r="L265" s="3305">
        <v>3</v>
      </c>
      <c r="M265" s="532" t="s">
        <v>271</v>
      </c>
      <c r="N265" s="532"/>
      <c r="O265" s="532"/>
      <c r="P265" s="926">
        <v>26</v>
      </c>
      <c r="Q265" s="164"/>
      <c r="R265" s="3287">
        <f>SUM(P265/P274*100)</f>
        <v>5.8295964125560538</v>
      </c>
      <c r="S265" s="917"/>
      <c r="T265" s="917"/>
      <c r="U265" s="3291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2.75" customHeight="1">
      <c r="A266" s="269">
        <v>4</v>
      </c>
      <c r="B266" s="50" t="s">
        <v>272</v>
      </c>
      <c r="C266" s="50"/>
      <c r="D266" s="50"/>
      <c r="E266" s="270">
        <v>21</v>
      </c>
      <c r="F266" s="23"/>
      <c r="G266" s="271">
        <f>SUM(E266/E274*100)</f>
        <v>4.805491990846682</v>
      </c>
      <c r="H266" s="50"/>
      <c r="I266" s="50"/>
      <c r="J266" s="2614"/>
      <c r="K266" s="50"/>
      <c r="L266" s="269">
        <v>4</v>
      </c>
      <c r="M266" s="50" t="s">
        <v>508</v>
      </c>
      <c r="N266" s="23"/>
      <c r="O266" s="23"/>
      <c r="P266" s="270">
        <v>23</v>
      </c>
      <c r="Q266" s="23"/>
      <c r="R266" s="271">
        <f>SUM(P266/P274*100)</f>
        <v>5.1569506726457401</v>
      </c>
      <c r="S266" s="809"/>
      <c r="T266" s="809"/>
      <c r="U266" s="262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</row>
    <row r="267" spans="1:37" ht="21.2" customHeight="1">
      <c r="A267" s="269">
        <v>5</v>
      </c>
      <c r="B267" s="50" t="s">
        <v>273</v>
      </c>
      <c r="C267" s="50"/>
      <c r="D267" s="50"/>
      <c r="E267" s="270">
        <v>17</v>
      </c>
      <c r="F267" s="23"/>
      <c r="G267" s="271">
        <f>SUM(E267/E274*100)</f>
        <v>3.8901601830663615</v>
      </c>
      <c r="H267" s="50"/>
      <c r="I267" s="50"/>
      <c r="J267" s="2614"/>
      <c r="K267" s="50"/>
      <c r="L267" s="269">
        <v>5</v>
      </c>
      <c r="M267" s="50" t="s">
        <v>273</v>
      </c>
      <c r="N267" s="50"/>
      <c r="O267" s="50"/>
      <c r="P267" s="270">
        <v>19</v>
      </c>
      <c r="Q267" s="23"/>
      <c r="R267" s="271">
        <f>SUM(P267/P274*100)</f>
        <v>4.2600896860986541</v>
      </c>
      <c r="S267" s="809"/>
      <c r="T267" s="809"/>
      <c r="U267" s="262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</row>
    <row r="268" spans="1:37" ht="14.25" customHeight="1">
      <c r="A268" s="269">
        <v>6</v>
      </c>
      <c r="B268" s="50" t="s">
        <v>275</v>
      </c>
      <c r="C268" s="50"/>
      <c r="D268" s="50"/>
      <c r="E268" s="270">
        <v>14</v>
      </c>
      <c r="F268" s="23"/>
      <c r="G268" s="271">
        <f>SUM(E268/E274*100)</f>
        <v>3.2036613272311212</v>
      </c>
      <c r="H268" s="50"/>
      <c r="I268" s="50"/>
      <c r="J268" s="2614"/>
      <c r="K268" s="50"/>
      <c r="L268" s="269">
        <v>6</v>
      </c>
      <c r="M268" s="50" t="s">
        <v>275</v>
      </c>
      <c r="N268" s="50"/>
      <c r="O268" s="50"/>
      <c r="P268" s="270">
        <v>18</v>
      </c>
      <c r="Q268" s="23"/>
      <c r="R268" s="271">
        <f>SUM(P268/P274*100)</f>
        <v>4.0358744394618835</v>
      </c>
      <c r="S268" s="809"/>
      <c r="T268" s="809"/>
      <c r="U268" s="262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</row>
    <row r="269" spans="1:37" ht="38.25" customHeight="1">
      <c r="A269" s="269">
        <v>7</v>
      </c>
      <c r="B269" s="23" t="s">
        <v>622</v>
      </c>
      <c r="C269" s="50"/>
      <c r="D269" s="50"/>
      <c r="E269" s="270">
        <v>11</v>
      </c>
      <c r="F269" s="23"/>
      <c r="G269" s="271">
        <f>SUM(E269/E274*100)</f>
        <v>2.5171624713958809</v>
      </c>
      <c r="H269" s="50"/>
      <c r="I269" s="50"/>
      <c r="J269" s="2614"/>
      <c r="K269" s="50"/>
      <c r="L269" s="269">
        <v>7</v>
      </c>
      <c r="M269" s="50" t="s">
        <v>278</v>
      </c>
      <c r="N269" s="50"/>
      <c r="O269" s="50"/>
      <c r="P269" s="270">
        <v>9</v>
      </c>
      <c r="Q269" s="23"/>
      <c r="R269" s="271">
        <f>SUM(P269/P274*100)</f>
        <v>2.0179372197309418</v>
      </c>
      <c r="S269" s="809"/>
      <c r="T269" s="809"/>
      <c r="U269" s="262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</row>
    <row r="270" spans="1:37">
      <c r="A270" s="269">
        <v>8</v>
      </c>
      <c r="B270" s="50" t="s">
        <v>278</v>
      </c>
      <c r="C270" s="272"/>
      <c r="D270" s="272"/>
      <c r="E270" s="270">
        <v>10</v>
      </c>
      <c r="F270" s="23"/>
      <c r="G270" s="271">
        <f>SUM(E270/E274*100)</f>
        <v>2.2883295194508007</v>
      </c>
      <c r="H270" s="50"/>
      <c r="I270" s="50"/>
      <c r="J270" s="2614"/>
      <c r="K270" s="50"/>
      <c r="L270" s="269">
        <v>8</v>
      </c>
      <c r="M270" s="272" t="s">
        <v>276</v>
      </c>
      <c r="N270" s="272"/>
      <c r="O270" s="272"/>
      <c r="P270" s="270">
        <v>9</v>
      </c>
      <c r="Q270" s="23"/>
      <c r="R270" s="271">
        <f>SUM(P270/P274*100)</f>
        <v>2.0179372197309418</v>
      </c>
      <c r="S270" s="809"/>
      <c r="T270" s="809"/>
      <c r="U270" s="262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</row>
    <row r="271" spans="1:37">
      <c r="A271" s="269">
        <v>9</v>
      </c>
      <c r="B271" s="2621" t="s">
        <v>500</v>
      </c>
      <c r="C271" s="2617"/>
      <c r="D271" s="2617"/>
      <c r="E271" s="270">
        <v>8</v>
      </c>
      <c r="F271" s="23"/>
      <c r="G271" s="271">
        <f>SUM(E271/E274*100)</f>
        <v>1.8306636155606408</v>
      </c>
      <c r="H271" s="50"/>
      <c r="I271" s="50"/>
      <c r="J271" s="2614"/>
      <c r="K271" s="50"/>
      <c r="L271" s="269">
        <v>9</v>
      </c>
      <c r="M271" s="50" t="s">
        <v>277</v>
      </c>
      <c r="N271" s="50"/>
      <c r="O271" s="50"/>
      <c r="P271" s="270">
        <v>8</v>
      </c>
      <c r="Q271" s="23"/>
      <c r="R271" s="271">
        <f>SUM(P271/P274*100)</f>
        <v>1.7937219730941705</v>
      </c>
      <c r="S271" s="809"/>
      <c r="T271" s="809"/>
      <c r="U271" s="262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</row>
    <row r="272" spans="1:37">
      <c r="A272" s="269">
        <v>10</v>
      </c>
      <c r="B272" s="2621" t="s">
        <v>276</v>
      </c>
      <c r="C272" s="2617"/>
      <c r="D272" s="2617"/>
      <c r="E272" s="270">
        <v>8</v>
      </c>
      <c r="F272" s="23"/>
      <c r="G272" s="271">
        <f>SUM(E272/E274*100)</f>
        <v>1.8306636155606408</v>
      </c>
      <c r="H272" s="50"/>
      <c r="I272" s="50"/>
      <c r="J272" s="2614"/>
      <c r="K272" s="50"/>
      <c r="L272" s="269">
        <v>10</v>
      </c>
      <c r="M272" s="50" t="s">
        <v>509</v>
      </c>
      <c r="N272" s="50"/>
      <c r="O272" s="50"/>
      <c r="P272" s="270">
        <v>8</v>
      </c>
      <c r="Q272" s="23"/>
      <c r="R272" s="271">
        <f>SUM(P272/P274*100)</f>
        <v>1.7937219730941705</v>
      </c>
      <c r="S272" s="809"/>
      <c r="T272" s="809"/>
      <c r="U272" s="262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</row>
    <row r="273" spans="1:37">
      <c r="A273" s="269"/>
      <c r="B273" s="723" t="s">
        <v>279</v>
      </c>
      <c r="C273" s="723"/>
      <c r="D273" s="723"/>
      <c r="E273" s="2620">
        <v>74</v>
      </c>
      <c r="F273" s="453"/>
      <c r="G273" s="724">
        <f>SUM(E273/E274*100)</f>
        <v>16.933638443935926</v>
      </c>
      <c r="H273" s="50"/>
      <c r="I273" s="50"/>
      <c r="J273" s="2614"/>
      <c r="K273" s="50"/>
      <c r="L273" s="479"/>
      <c r="M273" s="723" t="s">
        <v>279</v>
      </c>
      <c r="N273" s="723"/>
      <c r="O273" s="723"/>
      <c r="P273" s="2620">
        <v>80</v>
      </c>
      <c r="Q273" s="453"/>
      <c r="R273" s="724">
        <f>SUM(P273/P274*100)</f>
        <v>17.937219730941703</v>
      </c>
      <c r="S273" s="809"/>
      <c r="T273" s="809"/>
      <c r="U273" s="262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</row>
    <row r="274" spans="1:37">
      <c r="A274" s="269"/>
      <c r="B274" s="24" t="s">
        <v>280</v>
      </c>
      <c r="C274" s="273"/>
      <c r="D274" s="273"/>
      <c r="E274" s="274">
        <f>SUM(E263:E273)</f>
        <v>437</v>
      </c>
      <c r="F274" s="24"/>
      <c r="G274" s="275">
        <v>1</v>
      </c>
      <c r="H274" s="273"/>
      <c r="I274" s="50"/>
      <c r="J274" s="263"/>
      <c r="K274" s="50"/>
      <c r="L274" s="269"/>
      <c r="M274" s="24" t="s">
        <v>280</v>
      </c>
      <c r="N274" s="273"/>
      <c r="O274" s="273"/>
      <c r="P274" s="274">
        <v>446</v>
      </c>
      <c r="Q274" s="24"/>
      <c r="R274" s="275">
        <v>1</v>
      </c>
      <c r="S274" s="809"/>
      <c r="T274" s="809"/>
      <c r="U274" s="262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</row>
    <row r="275" spans="1:37" ht="13.5" thickBot="1">
      <c r="A275" s="276"/>
      <c r="B275" s="277"/>
      <c r="C275" s="277"/>
      <c r="D275" s="277"/>
      <c r="E275" s="277"/>
      <c r="F275" s="277"/>
      <c r="G275" s="278"/>
      <c r="H275" s="50"/>
      <c r="I275" s="50"/>
      <c r="J275" s="50"/>
      <c r="K275" s="50"/>
      <c r="L275" s="276"/>
      <c r="M275" s="277"/>
      <c r="N275" s="277"/>
      <c r="O275" s="277"/>
      <c r="P275" s="277"/>
      <c r="Q275" s="277"/>
      <c r="R275" s="278"/>
      <c r="S275" s="809"/>
      <c r="T275" s="809"/>
      <c r="U275" s="262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</row>
    <row r="276" spans="1:37" ht="13.5" thickBot="1">
      <c r="A276" s="808"/>
      <c r="B276" s="809"/>
      <c r="C276" s="809"/>
      <c r="D276" s="809"/>
      <c r="E276" s="809"/>
      <c r="F276" s="809"/>
      <c r="G276" s="809"/>
      <c r="H276" s="809"/>
      <c r="I276" s="809"/>
      <c r="J276" s="809"/>
      <c r="K276" s="809"/>
      <c r="L276" s="809"/>
      <c r="M276" s="809"/>
      <c r="N276" s="809"/>
      <c r="O276" s="809"/>
      <c r="P276" s="809"/>
      <c r="Q276" s="809"/>
      <c r="R276" s="809"/>
      <c r="S276" s="809"/>
      <c r="T276" s="809"/>
      <c r="U276" s="262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</row>
    <row r="277" spans="1:37" ht="13.5" thickBot="1">
      <c r="A277" s="2622" t="s">
        <v>545</v>
      </c>
      <c r="B277" s="2623"/>
      <c r="C277" s="2623"/>
      <c r="D277" s="2623"/>
      <c r="E277" s="2623"/>
      <c r="F277" s="2623"/>
      <c r="G277" s="2624"/>
      <c r="H277" s="263"/>
      <c r="I277" s="263"/>
      <c r="J277" s="263"/>
      <c r="K277" s="263"/>
      <c r="L277" s="3903" t="s">
        <v>453</v>
      </c>
      <c r="M277" s="3904"/>
      <c r="N277" s="3904"/>
      <c r="O277" s="3904"/>
      <c r="P277" s="3904"/>
      <c r="Q277" s="3904"/>
      <c r="R277" s="3905"/>
    </row>
    <row r="278" spans="1:37" ht="18">
      <c r="A278" s="264"/>
      <c r="B278" s="265"/>
      <c r="C278" s="265"/>
      <c r="D278" s="265"/>
      <c r="E278" s="266" t="s">
        <v>267</v>
      </c>
      <c r="F278" s="265"/>
      <c r="G278" s="267" t="s">
        <v>268</v>
      </c>
      <c r="H278" s="27"/>
      <c r="I278" s="50"/>
      <c r="J278" s="268"/>
      <c r="K278" s="27"/>
      <c r="L278" s="706"/>
      <c r="M278" s="707"/>
      <c r="N278" s="707"/>
      <c r="O278" s="707"/>
      <c r="P278" s="708" t="s">
        <v>267</v>
      </c>
      <c r="Q278" s="707"/>
      <c r="R278" s="709" t="s">
        <v>268</v>
      </c>
    </row>
    <row r="279" spans="1:37">
      <c r="A279" s="269">
        <v>1</v>
      </c>
      <c r="B279" s="50" t="s">
        <v>542</v>
      </c>
      <c r="C279" s="50"/>
      <c r="D279" s="50"/>
      <c r="E279" s="270">
        <v>128</v>
      </c>
      <c r="F279" s="23"/>
      <c r="G279" s="271">
        <f>SUM(E279/E290*100)</f>
        <v>29.561200923787528</v>
      </c>
      <c r="H279" s="50"/>
      <c r="I279" s="50"/>
      <c r="J279" s="2614"/>
      <c r="K279" s="50"/>
      <c r="L279" s="269">
        <v>1</v>
      </c>
      <c r="M279" s="50" t="s">
        <v>269</v>
      </c>
      <c r="N279" s="50"/>
      <c r="O279" s="50"/>
      <c r="P279" s="270">
        <v>123</v>
      </c>
      <c r="Q279" s="23"/>
      <c r="R279" s="271">
        <v>29.009433962264154</v>
      </c>
    </row>
    <row r="280" spans="1:37">
      <c r="A280" s="269">
        <v>2</v>
      </c>
      <c r="B280" s="50" t="s">
        <v>541</v>
      </c>
      <c r="C280" s="50"/>
      <c r="D280" s="50"/>
      <c r="E280" s="270">
        <v>117</v>
      </c>
      <c r="F280" s="23"/>
      <c r="G280" s="271">
        <f>SUM(E280/E290*100)</f>
        <v>27.020785219399539</v>
      </c>
      <c r="H280" s="50"/>
      <c r="I280" s="50"/>
      <c r="J280" s="2614"/>
      <c r="K280" s="50"/>
      <c r="L280" s="269">
        <v>2</v>
      </c>
      <c r="M280" s="50" t="s">
        <v>270</v>
      </c>
      <c r="N280" s="50"/>
      <c r="O280" s="50"/>
      <c r="P280" s="270">
        <v>110</v>
      </c>
      <c r="Q280" s="23"/>
      <c r="R280" s="271">
        <v>25.943396226415093</v>
      </c>
    </row>
    <row r="281" spans="1:37">
      <c r="A281" s="269">
        <v>3</v>
      </c>
      <c r="B281" s="50" t="s">
        <v>271</v>
      </c>
      <c r="C281" s="50"/>
      <c r="D281" s="50"/>
      <c r="E281" s="270">
        <v>24</v>
      </c>
      <c r="F281" s="23"/>
      <c r="G281" s="271">
        <f>SUM(E281/E290*100)</f>
        <v>5.5427251732101617</v>
      </c>
      <c r="H281" s="50"/>
      <c r="I281" s="50"/>
      <c r="J281" s="2614"/>
      <c r="K281" s="50"/>
      <c r="L281" s="269">
        <v>3</v>
      </c>
      <c r="M281" s="50" t="s">
        <v>271</v>
      </c>
      <c r="N281" s="50"/>
      <c r="O281" s="50"/>
      <c r="P281" s="270">
        <v>24</v>
      </c>
      <c r="Q281" s="23"/>
      <c r="R281" s="271">
        <v>5.6603773584905666</v>
      </c>
    </row>
    <row r="282" spans="1:37" s="20" customFormat="1" ht="45" customHeight="1">
      <c r="A282" s="269">
        <v>4</v>
      </c>
      <c r="B282" s="50" t="s">
        <v>272</v>
      </c>
      <c r="C282" s="50"/>
      <c r="D282" s="50"/>
      <c r="E282" s="270">
        <v>21</v>
      </c>
      <c r="F282" s="23"/>
      <c r="G282" s="271">
        <f>SUM(E282/E290*100)</f>
        <v>4.8498845265588919</v>
      </c>
      <c r="H282" s="50"/>
      <c r="I282" s="50"/>
      <c r="J282" s="2614"/>
      <c r="K282" s="50"/>
      <c r="L282" s="269">
        <v>4</v>
      </c>
      <c r="M282" s="50" t="s">
        <v>272</v>
      </c>
      <c r="N282" s="50"/>
      <c r="O282" s="50"/>
      <c r="P282" s="270">
        <v>20</v>
      </c>
      <c r="Q282" s="23"/>
      <c r="R282" s="271">
        <v>4.716981132075472</v>
      </c>
      <c r="S282" s="3"/>
      <c r="T282" s="3"/>
      <c r="U282" s="3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20" customFormat="1" ht="12.75" customHeight="1">
      <c r="A283" s="269">
        <v>5</v>
      </c>
      <c r="B283" s="50" t="s">
        <v>273</v>
      </c>
      <c r="C283" s="50"/>
      <c r="D283" s="50"/>
      <c r="E283" s="270">
        <v>18</v>
      </c>
      <c r="F283" s="23"/>
      <c r="G283" s="271">
        <f>SUM(E283/E290*100)</f>
        <v>4.1570438799076213</v>
      </c>
      <c r="H283" s="50"/>
      <c r="I283" s="50"/>
      <c r="J283" s="2614"/>
      <c r="K283" s="50"/>
      <c r="L283" s="269">
        <v>5</v>
      </c>
      <c r="M283" s="50" t="s">
        <v>273</v>
      </c>
      <c r="N283" s="50"/>
      <c r="O283" s="50"/>
      <c r="P283" s="270">
        <v>19</v>
      </c>
      <c r="Q283" s="23"/>
      <c r="R283" s="271">
        <v>4.4811320754716979</v>
      </c>
      <c r="S283" s="3"/>
      <c r="T283" s="3"/>
      <c r="U283" s="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20" customFormat="1" ht="12.75" customHeight="1">
      <c r="A284" s="269">
        <v>6</v>
      </c>
      <c r="B284" s="50" t="s">
        <v>275</v>
      </c>
      <c r="C284" s="50"/>
      <c r="D284" s="50"/>
      <c r="E284" s="270">
        <v>15</v>
      </c>
      <c r="F284" s="23"/>
      <c r="G284" s="271">
        <f>SUM(E284/E290*100)</f>
        <v>3.4642032332563506</v>
      </c>
      <c r="H284" s="50"/>
      <c r="I284" s="50"/>
      <c r="J284" s="2614"/>
      <c r="K284" s="50"/>
      <c r="L284" s="269">
        <v>6</v>
      </c>
      <c r="M284" s="50" t="s">
        <v>275</v>
      </c>
      <c r="N284" s="50"/>
      <c r="O284" s="50"/>
      <c r="P284" s="270">
        <v>16</v>
      </c>
      <c r="Q284" s="23"/>
      <c r="R284" s="271">
        <v>3.7735849056603774</v>
      </c>
      <c r="S284" s="3"/>
      <c r="T284" s="3"/>
      <c r="U284" s="3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20" customFormat="1" ht="12.75" customHeight="1">
      <c r="A285" s="269">
        <v>7</v>
      </c>
      <c r="B285" s="3" t="s">
        <v>622</v>
      </c>
      <c r="C285" s="50"/>
      <c r="D285" s="50"/>
      <c r="E285" s="270">
        <v>11</v>
      </c>
      <c r="F285" s="23"/>
      <c r="G285" s="271">
        <f>SUM(E285/E290*100)</f>
        <v>2.5404157043879905</v>
      </c>
      <c r="H285" s="50"/>
      <c r="I285" s="50"/>
      <c r="J285" s="2614"/>
      <c r="K285" s="50"/>
      <c r="L285" s="269">
        <v>7</v>
      </c>
      <c r="M285" s="50" t="s">
        <v>278</v>
      </c>
      <c r="N285" s="50"/>
      <c r="O285" s="50"/>
      <c r="P285" s="270">
        <v>10</v>
      </c>
      <c r="Q285" s="23"/>
      <c r="R285" s="271">
        <v>2.358490566037736</v>
      </c>
      <c r="S285" s="3"/>
      <c r="T285" s="3"/>
      <c r="U285" s="3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20" customFormat="1" ht="12.75" customHeight="1">
      <c r="A286" s="269">
        <v>8</v>
      </c>
      <c r="B286" s="50" t="s">
        <v>278</v>
      </c>
      <c r="C286" s="272"/>
      <c r="D286" s="272"/>
      <c r="E286" s="270">
        <v>10</v>
      </c>
      <c r="F286" s="23"/>
      <c r="G286" s="271">
        <f>SUM(E286/E290*100)</f>
        <v>2.3094688221709005</v>
      </c>
      <c r="H286" s="50"/>
      <c r="I286" s="50"/>
      <c r="J286" s="2614"/>
      <c r="K286" s="50"/>
      <c r="L286" s="269">
        <v>8</v>
      </c>
      <c r="M286" s="272" t="s">
        <v>276</v>
      </c>
      <c r="N286" s="272"/>
      <c r="O286" s="272"/>
      <c r="P286" s="270">
        <v>9</v>
      </c>
      <c r="Q286" s="23"/>
      <c r="R286" s="271">
        <v>2.1226415094339623</v>
      </c>
      <c r="S286" s="3"/>
      <c r="T286" s="3"/>
      <c r="U286" s="3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20" customFormat="1" ht="12.75" customHeight="1">
      <c r="A287" s="269">
        <v>9</v>
      </c>
      <c r="B287" s="50" t="s">
        <v>276</v>
      </c>
      <c r="C287" s="50"/>
      <c r="D287" s="50"/>
      <c r="E287" s="270">
        <v>8</v>
      </c>
      <c r="F287" s="23"/>
      <c r="G287" s="271">
        <f>SUM(E287/E290*100)</f>
        <v>1.8475750577367205</v>
      </c>
      <c r="H287" s="50"/>
      <c r="I287" s="50"/>
      <c r="J287" s="2614"/>
      <c r="K287" s="50"/>
      <c r="L287" s="269">
        <v>9</v>
      </c>
      <c r="M287" s="50" t="s">
        <v>277</v>
      </c>
      <c r="N287" s="50"/>
      <c r="O287" s="50"/>
      <c r="P287" s="270">
        <v>9</v>
      </c>
      <c r="Q287" s="23"/>
      <c r="R287" s="271">
        <v>2.1226415094339623</v>
      </c>
      <c r="S287" s="3"/>
      <c r="T287" s="3"/>
      <c r="U287" s="3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20" customFormat="1" ht="12.75" customHeight="1">
      <c r="A288" s="269">
        <v>10</v>
      </c>
      <c r="B288" s="2621" t="s">
        <v>500</v>
      </c>
      <c r="C288" s="2613"/>
      <c r="D288" s="2613"/>
      <c r="E288" s="270">
        <v>8</v>
      </c>
      <c r="F288" s="23"/>
      <c r="G288" s="271">
        <f>SUM(E288/E290*100)</f>
        <v>1.8475750577367205</v>
      </c>
      <c r="H288" s="50"/>
      <c r="I288" s="50"/>
      <c r="J288" s="2614"/>
      <c r="K288" s="50"/>
      <c r="L288" s="269"/>
      <c r="M288" s="723" t="s">
        <v>279</v>
      </c>
      <c r="N288" s="723"/>
      <c r="O288" s="723"/>
      <c r="P288" s="2620">
        <v>84</v>
      </c>
      <c r="Q288" s="453"/>
      <c r="R288" s="724">
        <v>19.811320754716981</v>
      </c>
      <c r="S288" s="3"/>
      <c r="T288" s="3"/>
      <c r="U288" s="3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20" customFormat="1" ht="12.75" customHeight="1">
      <c r="A289" s="269"/>
      <c r="B289" s="723" t="s">
        <v>279</v>
      </c>
      <c r="C289" s="723"/>
      <c r="D289" s="723"/>
      <c r="E289" s="2620">
        <v>73</v>
      </c>
      <c r="F289" s="453"/>
      <c r="G289" s="724">
        <f>SUM(E289/E290*100)</f>
        <v>16.859122401847575</v>
      </c>
      <c r="H289" s="50"/>
      <c r="I289" s="50"/>
      <c r="J289" s="2614"/>
      <c r="K289" s="50"/>
      <c r="L289" s="479"/>
      <c r="M289" s="23"/>
      <c r="N289" s="23"/>
      <c r="O289" s="23"/>
      <c r="P289" s="23"/>
      <c r="Q289" s="23"/>
      <c r="R289" s="710"/>
      <c r="S289" s="3"/>
      <c r="T289" s="3"/>
      <c r="U289" s="3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20" customFormat="1" ht="12.75" customHeight="1">
      <c r="A290" s="269"/>
      <c r="B290" s="24" t="s">
        <v>280</v>
      </c>
      <c r="C290" s="273"/>
      <c r="D290" s="273"/>
      <c r="E290" s="274">
        <f>SUM(E279:E289)</f>
        <v>433</v>
      </c>
      <c r="F290" s="24"/>
      <c r="G290" s="275">
        <v>1</v>
      </c>
      <c r="H290" s="273"/>
      <c r="I290" s="50"/>
      <c r="J290" s="263"/>
      <c r="K290" s="50"/>
      <c r="L290" s="269"/>
      <c r="M290" s="24" t="s">
        <v>280</v>
      </c>
      <c r="N290" s="273"/>
      <c r="O290" s="273"/>
      <c r="P290" s="274">
        <v>424</v>
      </c>
      <c r="Q290" s="24"/>
      <c r="R290" s="275">
        <v>1</v>
      </c>
      <c r="S290" s="3"/>
      <c r="T290" s="3"/>
      <c r="U290" s="3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20" customFormat="1" ht="12.75" customHeight="1" thickBot="1">
      <c r="A291" s="276"/>
      <c r="B291" s="277"/>
      <c r="C291" s="277"/>
      <c r="D291" s="277"/>
      <c r="E291" s="277"/>
      <c r="F291" s="277"/>
      <c r="G291" s="278"/>
      <c r="H291" s="50"/>
      <c r="I291" s="50"/>
      <c r="J291" s="50"/>
      <c r="K291" s="50"/>
      <c r="L291" s="276"/>
      <c r="M291" s="277"/>
      <c r="N291" s="277"/>
      <c r="O291" s="277"/>
      <c r="P291" s="277"/>
      <c r="Q291" s="277"/>
      <c r="R291" s="278"/>
      <c r="S291" s="3"/>
      <c r="T291" s="3"/>
      <c r="U291" s="3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20" customFormat="1" ht="12.75" customHeight="1" thickBot="1">
      <c r="A292" s="56"/>
      <c r="B292" s="56"/>
      <c r="C292" s="56"/>
      <c r="D292" s="56"/>
      <c r="E292" s="56"/>
      <c r="F292" s="56"/>
      <c r="G292" s="56"/>
      <c r="H292" s="50"/>
      <c r="I292" s="50"/>
      <c r="J292" s="50"/>
      <c r="K292" s="50"/>
      <c r="L292" s="50"/>
      <c r="M292" s="50"/>
      <c r="N292" s="50"/>
      <c r="O292" s="23"/>
      <c r="P292" s="23"/>
      <c r="Q292" s="3"/>
      <c r="R292" s="3"/>
      <c r="S292" s="3"/>
      <c r="T292" s="3"/>
      <c r="U292" s="3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20" customFormat="1" ht="12.75" customHeight="1" thickBot="1">
      <c r="A293" s="2622" t="s">
        <v>497</v>
      </c>
      <c r="B293" s="2623"/>
      <c r="C293" s="2623"/>
      <c r="D293" s="2623"/>
      <c r="E293" s="2623"/>
      <c r="F293" s="2623"/>
      <c r="G293" s="2624"/>
      <c r="H293" s="263"/>
      <c r="I293" s="263"/>
      <c r="J293" s="263"/>
      <c r="K293" s="263"/>
      <c r="L293" s="3906" t="s">
        <v>499</v>
      </c>
      <c r="M293" s="3907"/>
      <c r="N293" s="3907"/>
      <c r="O293" s="3907"/>
      <c r="P293" s="3907"/>
      <c r="Q293" s="3907"/>
      <c r="R293" s="3908"/>
      <c r="S293" s="3"/>
      <c r="T293" s="3"/>
      <c r="U293" s="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20" customFormat="1" ht="12.75" customHeight="1">
      <c r="A294" s="264"/>
      <c r="B294" s="265"/>
      <c r="C294" s="265"/>
      <c r="D294" s="265"/>
      <c r="E294" s="266" t="s">
        <v>267</v>
      </c>
      <c r="F294" s="265"/>
      <c r="G294" s="267" t="s">
        <v>268</v>
      </c>
      <c r="H294" s="27"/>
      <c r="I294" s="50"/>
      <c r="J294" s="268"/>
      <c r="K294" s="27"/>
      <c r="L294" s="706"/>
      <c r="M294" s="707"/>
      <c r="N294" s="707"/>
      <c r="O294" s="707"/>
      <c r="P294" s="708" t="s">
        <v>267</v>
      </c>
      <c r="Q294" s="707"/>
      <c r="R294" s="709" t="s">
        <v>268</v>
      </c>
      <c r="S294" s="3"/>
      <c r="T294" s="3"/>
      <c r="U294" s="3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20" customFormat="1" ht="12.75" customHeight="1">
      <c r="A295" s="269">
        <v>1</v>
      </c>
      <c r="B295" s="50" t="s">
        <v>542</v>
      </c>
      <c r="C295" s="50"/>
      <c r="D295" s="50"/>
      <c r="E295" s="270">
        <v>126</v>
      </c>
      <c r="F295" s="23"/>
      <c r="G295" s="271">
        <f>SUM(E295/E306*100)</f>
        <v>29.23433874709977</v>
      </c>
      <c r="H295" s="50"/>
      <c r="I295" s="50"/>
      <c r="J295" s="2614"/>
      <c r="K295" s="50"/>
      <c r="L295" s="269">
        <v>1</v>
      </c>
      <c r="M295" s="50" t="s">
        <v>269</v>
      </c>
      <c r="N295" s="50"/>
      <c r="O295" s="50"/>
      <c r="P295" s="270">
        <v>122</v>
      </c>
      <c r="Q295" s="23"/>
      <c r="R295" s="271">
        <f>SUM(P295/P306*100)</f>
        <v>28.438228438228435</v>
      </c>
      <c r="S295" s="3"/>
      <c r="T295" s="3"/>
      <c r="U295" s="3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20" customFormat="1" ht="12.75" customHeight="1">
      <c r="A296" s="269">
        <v>2</v>
      </c>
      <c r="B296" s="50" t="s">
        <v>541</v>
      </c>
      <c r="C296" s="50"/>
      <c r="D296" s="50"/>
      <c r="E296" s="270">
        <v>115</v>
      </c>
      <c r="F296" s="23"/>
      <c r="G296" s="271">
        <f>SUM(E296/E306*100)</f>
        <v>26.682134570765658</v>
      </c>
      <c r="H296" s="50"/>
      <c r="I296" s="50"/>
      <c r="J296" s="2614"/>
      <c r="K296" s="50"/>
      <c r="L296" s="269">
        <v>2</v>
      </c>
      <c r="M296" s="50" t="s">
        <v>270</v>
      </c>
      <c r="N296" s="50"/>
      <c r="O296" s="50"/>
      <c r="P296" s="270">
        <v>114</v>
      </c>
      <c r="Q296" s="23"/>
      <c r="R296" s="271">
        <f>SUM(P296/P306*100)</f>
        <v>26.573426573426573</v>
      </c>
      <c r="S296" s="3"/>
      <c r="T296" s="3"/>
      <c r="U296" s="3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20" customFormat="1" ht="12.75" customHeight="1">
      <c r="A297" s="269">
        <v>3</v>
      </c>
      <c r="B297" s="50" t="s">
        <v>271</v>
      </c>
      <c r="C297" s="50"/>
      <c r="D297" s="50"/>
      <c r="E297" s="270">
        <v>25</v>
      </c>
      <c r="F297" s="23"/>
      <c r="G297" s="271">
        <f>SUM(E297/E306*100)</f>
        <v>5.8004640371229694</v>
      </c>
      <c r="H297" s="50"/>
      <c r="I297" s="50"/>
      <c r="J297" s="2614"/>
      <c r="K297" s="50"/>
      <c r="L297" s="269">
        <v>3</v>
      </c>
      <c r="M297" s="50" t="s">
        <v>271</v>
      </c>
      <c r="N297" s="50"/>
      <c r="O297" s="50"/>
      <c r="P297" s="270">
        <v>23</v>
      </c>
      <c r="Q297" s="23"/>
      <c r="R297" s="271">
        <f>SUM(P297/P306*100)</f>
        <v>5.3613053613053614</v>
      </c>
      <c r="S297" s="3"/>
      <c r="T297" s="3"/>
      <c r="U297" s="3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20" customFormat="1" ht="12.75" customHeight="1">
      <c r="A298" s="269">
        <v>4</v>
      </c>
      <c r="B298" s="50" t="s">
        <v>272</v>
      </c>
      <c r="C298" s="50"/>
      <c r="D298" s="50"/>
      <c r="E298" s="270">
        <v>22</v>
      </c>
      <c r="F298" s="23"/>
      <c r="G298" s="271">
        <f>SUM(E298/E306*100)</f>
        <v>5.1044083526682131</v>
      </c>
      <c r="H298" s="50"/>
      <c r="I298" s="50"/>
      <c r="J298" s="2614"/>
      <c r="K298" s="50"/>
      <c r="L298" s="269">
        <v>4</v>
      </c>
      <c r="M298" s="50" t="s">
        <v>272</v>
      </c>
      <c r="N298" s="50"/>
      <c r="O298" s="50"/>
      <c r="P298" s="270">
        <v>20</v>
      </c>
      <c r="Q298" s="23"/>
      <c r="R298" s="271">
        <f>SUM(P298/P306*100)</f>
        <v>4.6620046620046622</v>
      </c>
      <c r="S298" s="3"/>
      <c r="T298" s="3"/>
      <c r="U298" s="3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>
      <c r="A299" s="269">
        <v>5</v>
      </c>
      <c r="B299" s="50" t="s">
        <v>273</v>
      </c>
      <c r="C299" s="50"/>
      <c r="D299" s="50"/>
      <c r="E299" s="270">
        <v>18</v>
      </c>
      <c r="F299" s="23"/>
      <c r="G299" s="271">
        <f>SUM(E299/E306*100)</f>
        <v>4.1763341067285378</v>
      </c>
      <c r="H299" s="50"/>
      <c r="I299" s="50"/>
      <c r="J299" s="2614"/>
      <c r="K299" s="50"/>
      <c r="L299" s="269">
        <v>5</v>
      </c>
      <c r="M299" s="50" t="s">
        <v>273</v>
      </c>
      <c r="N299" s="50"/>
      <c r="O299" s="50"/>
      <c r="P299" s="270">
        <v>16</v>
      </c>
      <c r="Q299" s="23"/>
      <c r="R299" s="271">
        <f>SUM(P299/P306*100)</f>
        <v>3.7296037296037294</v>
      </c>
    </row>
    <row r="300" spans="1:37">
      <c r="A300" s="269">
        <v>6</v>
      </c>
      <c r="B300" s="50" t="s">
        <v>275</v>
      </c>
      <c r="C300" s="50"/>
      <c r="D300" s="50"/>
      <c r="E300" s="270">
        <v>16</v>
      </c>
      <c r="F300" s="23"/>
      <c r="G300" s="271">
        <f>SUM(E300/E306*100)</f>
        <v>3.7122969837587005</v>
      </c>
      <c r="H300" s="50"/>
      <c r="I300" s="50"/>
      <c r="J300" s="2614"/>
      <c r="K300" s="50"/>
      <c r="L300" s="269">
        <v>6</v>
      </c>
      <c r="M300" s="50" t="s">
        <v>274</v>
      </c>
      <c r="N300" s="50"/>
      <c r="O300" s="50"/>
      <c r="P300" s="270">
        <v>14</v>
      </c>
      <c r="Q300" s="23"/>
      <c r="R300" s="271">
        <f>SUM(P300/P306*100)</f>
        <v>3.263403263403263</v>
      </c>
    </row>
    <row r="301" spans="1:37">
      <c r="A301" s="269">
        <v>7</v>
      </c>
      <c r="B301" s="50" t="s">
        <v>278</v>
      </c>
      <c r="C301" s="50"/>
      <c r="D301" s="50"/>
      <c r="E301" s="270">
        <v>9</v>
      </c>
      <c r="F301" s="23"/>
      <c r="G301" s="271">
        <f>SUM(E301/E306*100)</f>
        <v>2.0881670533642689</v>
      </c>
      <c r="H301" s="50"/>
      <c r="I301" s="50"/>
      <c r="J301" s="2614"/>
      <c r="K301" s="50"/>
      <c r="L301" s="269">
        <v>7</v>
      </c>
      <c r="M301" s="50" t="s">
        <v>275</v>
      </c>
      <c r="N301" s="50"/>
      <c r="O301" s="50"/>
      <c r="P301" s="270">
        <v>14</v>
      </c>
      <c r="Q301" s="23"/>
      <c r="R301" s="271">
        <f>SUM(P301/P306*100)</f>
        <v>3.263403263403263</v>
      </c>
    </row>
    <row r="302" spans="1:37">
      <c r="A302" s="269">
        <v>8</v>
      </c>
      <c r="B302" s="272" t="s">
        <v>622</v>
      </c>
      <c r="C302" s="272"/>
      <c r="D302" s="272"/>
      <c r="E302" s="270">
        <v>9</v>
      </c>
      <c r="F302" s="23"/>
      <c r="G302" s="271">
        <f>SUM(E302/E306*100)</f>
        <v>2.0881670533642689</v>
      </c>
      <c r="H302" s="50"/>
      <c r="I302" s="50"/>
      <c r="J302" s="2614"/>
      <c r="K302" s="50"/>
      <c r="L302" s="269">
        <v>8</v>
      </c>
      <c r="M302" s="272" t="s">
        <v>276</v>
      </c>
      <c r="N302" s="272"/>
      <c r="O302" s="272"/>
      <c r="P302" s="270">
        <v>9</v>
      </c>
      <c r="Q302" s="23"/>
      <c r="R302" s="271">
        <f>SUM(P302/P306*100)</f>
        <v>2.0979020979020979</v>
      </c>
    </row>
    <row r="303" spans="1:37">
      <c r="A303" s="269">
        <v>9</v>
      </c>
      <c r="B303" s="50" t="s">
        <v>276</v>
      </c>
      <c r="C303" s="50"/>
      <c r="D303" s="50"/>
      <c r="E303" s="270">
        <v>8</v>
      </c>
      <c r="F303" s="23"/>
      <c r="G303" s="271">
        <f>SUM(E303/E306*100)</f>
        <v>1.8561484918793503</v>
      </c>
      <c r="H303" s="50"/>
      <c r="I303" s="50"/>
      <c r="J303" s="2614"/>
      <c r="K303" s="50"/>
      <c r="L303" s="269">
        <v>9</v>
      </c>
      <c r="M303" s="50" t="s">
        <v>278</v>
      </c>
      <c r="N303" s="50"/>
      <c r="O303" s="50"/>
      <c r="P303" s="270">
        <v>9</v>
      </c>
      <c r="Q303" s="23"/>
      <c r="R303" s="271">
        <f>SUM(P303/P306*100)</f>
        <v>2.0979020979020979</v>
      </c>
    </row>
    <row r="304" spans="1:37">
      <c r="A304" s="269">
        <v>10</v>
      </c>
      <c r="B304" s="50" t="s">
        <v>277</v>
      </c>
      <c r="C304" s="50"/>
      <c r="D304" s="50"/>
      <c r="E304" s="270">
        <v>7</v>
      </c>
      <c r="F304" s="23"/>
      <c r="G304" s="271">
        <f>SUM(E304/E306*100)</f>
        <v>1.6241299303944314</v>
      </c>
      <c r="H304" s="50"/>
      <c r="I304" s="50"/>
      <c r="J304" s="2614"/>
      <c r="K304" s="50"/>
      <c r="L304" s="269">
        <v>10</v>
      </c>
      <c r="M304" s="50" t="s">
        <v>277</v>
      </c>
      <c r="N304" s="23"/>
      <c r="O304" s="23"/>
      <c r="P304" s="270">
        <v>9</v>
      </c>
      <c r="Q304" s="23"/>
      <c r="R304" s="271">
        <f>SUM(P304/P306*100)</f>
        <v>2.0979020979020979</v>
      </c>
    </row>
    <row r="305" spans="1:18">
      <c r="A305" s="269"/>
      <c r="B305" s="50" t="s">
        <v>279</v>
      </c>
      <c r="C305" s="50"/>
      <c r="D305" s="50"/>
      <c r="E305" s="270">
        <v>76</v>
      </c>
      <c r="F305" s="23"/>
      <c r="G305" s="271">
        <f>SUM(E305/E306*100)</f>
        <v>17.633410672853827</v>
      </c>
      <c r="H305" s="50"/>
      <c r="I305" s="50"/>
      <c r="J305" s="2614"/>
      <c r="K305" s="50"/>
      <c r="L305" s="479"/>
      <c r="M305" s="50" t="s">
        <v>279</v>
      </c>
      <c r="N305" s="50"/>
      <c r="O305" s="50"/>
      <c r="P305" s="270">
        <v>79</v>
      </c>
      <c r="Q305" s="23"/>
      <c r="R305" s="271">
        <f>SUM(P305/P306*100)</f>
        <v>18.414918414918414</v>
      </c>
    </row>
    <row r="306" spans="1:18">
      <c r="A306" s="269"/>
      <c r="B306" s="24" t="s">
        <v>280</v>
      </c>
      <c r="C306" s="273"/>
      <c r="D306" s="273"/>
      <c r="E306" s="274">
        <f>SUM(E295:E305)</f>
        <v>431</v>
      </c>
      <c r="F306" s="24"/>
      <c r="G306" s="275">
        <v>1</v>
      </c>
      <c r="H306" s="273"/>
      <c r="I306" s="50"/>
      <c r="J306" s="263"/>
      <c r="K306" s="50"/>
      <c r="L306" s="269"/>
      <c r="M306" s="666" t="s">
        <v>280</v>
      </c>
      <c r="N306" s="273"/>
      <c r="O306" s="273"/>
      <c r="P306" s="274">
        <f>SUM(P295:P305)</f>
        <v>429</v>
      </c>
      <c r="Q306" s="24"/>
      <c r="R306" s="275">
        <v>1</v>
      </c>
    </row>
    <row r="307" spans="1:18" ht="13.5" thickBot="1">
      <c r="A307" s="276"/>
      <c r="B307" s="277"/>
      <c r="C307" s="277"/>
      <c r="D307" s="277"/>
      <c r="E307" s="277"/>
      <c r="F307" s="277"/>
      <c r="G307" s="278"/>
      <c r="H307" s="50"/>
      <c r="I307" s="50"/>
      <c r="J307" s="50"/>
      <c r="K307" s="50"/>
      <c r="L307" s="276"/>
      <c r="M307" s="277"/>
      <c r="N307" s="277"/>
      <c r="O307" s="277"/>
      <c r="P307" s="277"/>
      <c r="Q307" s="277"/>
      <c r="R307" s="278"/>
    </row>
    <row r="308" spans="1:18">
      <c r="A308" s="56"/>
      <c r="B308" s="56"/>
      <c r="C308" s="56"/>
      <c r="D308" s="56"/>
      <c r="E308" s="56"/>
      <c r="F308" s="56"/>
      <c r="G308" s="56"/>
      <c r="H308" s="50"/>
      <c r="I308" s="50"/>
      <c r="J308" s="50"/>
      <c r="K308" s="50"/>
      <c r="L308" s="50"/>
      <c r="M308" s="50"/>
      <c r="N308" s="50"/>
      <c r="O308" s="23"/>
      <c r="P308" s="23"/>
    </row>
  </sheetData>
  <mergeCells count="46">
    <mergeCell ref="L96:R96"/>
    <mergeCell ref="V113:AB113"/>
    <mergeCell ref="D1:U1"/>
    <mergeCell ref="A77:U77"/>
    <mergeCell ref="D42:L42"/>
    <mergeCell ref="M42:U42"/>
    <mergeCell ref="A38:U38"/>
    <mergeCell ref="B2:U2"/>
    <mergeCell ref="L113:R113"/>
    <mergeCell ref="D3:L3"/>
    <mergeCell ref="M3:U3"/>
    <mergeCell ref="B41:U41"/>
    <mergeCell ref="A113:G113"/>
    <mergeCell ref="A96:G96"/>
    <mergeCell ref="S171:U171"/>
    <mergeCell ref="R130:X130"/>
    <mergeCell ref="Z130:AF130"/>
    <mergeCell ref="A146:G146"/>
    <mergeCell ref="J146:P146"/>
    <mergeCell ref="R146:X146"/>
    <mergeCell ref="Z146:AF146"/>
    <mergeCell ref="A130:G130"/>
    <mergeCell ref="J130:P130"/>
    <mergeCell ref="L277:R277"/>
    <mergeCell ref="L293:R293"/>
    <mergeCell ref="L196:R196"/>
    <mergeCell ref="L212:R212"/>
    <mergeCell ref="M221:O221"/>
    <mergeCell ref="L229:R229"/>
    <mergeCell ref="L245:R245"/>
    <mergeCell ref="AE113:AK113"/>
    <mergeCell ref="B79:R79"/>
    <mergeCell ref="A80:G80"/>
    <mergeCell ref="L80:R80"/>
    <mergeCell ref="L261:R261"/>
    <mergeCell ref="J179:P179"/>
    <mergeCell ref="R179:X179"/>
    <mergeCell ref="Z179:AF179"/>
    <mergeCell ref="K188:M188"/>
    <mergeCell ref="S188:U188"/>
    <mergeCell ref="AA188:AC188"/>
    <mergeCell ref="S155:U155"/>
    <mergeCell ref="J162:P162"/>
    <mergeCell ref="R162:X162"/>
    <mergeCell ref="Z162:AF162"/>
    <mergeCell ref="K171:M171"/>
  </mergeCells>
  <phoneticPr fontId="0" type="noConversion"/>
  <pageMargins left="0.39370078740157483" right="0" top="0.9055118110236221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">
    <tabColor rgb="FF92D050"/>
    <pageSetUpPr fitToPage="1"/>
  </sheetPr>
  <dimension ref="A1:S84"/>
  <sheetViews>
    <sheetView topLeftCell="A64" zoomScaleNormal="100" workbookViewId="0">
      <selection activeCell="X5" sqref="X5"/>
    </sheetView>
  </sheetViews>
  <sheetFormatPr defaultColWidth="8.85546875" defaultRowHeight="12.75"/>
  <cols>
    <col min="2" max="2" width="7.42578125" style="3" customWidth="1"/>
    <col min="3" max="3" width="7.28515625" style="3" customWidth="1"/>
    <col min="4" max="4" width="6.7109375" style="3" customWidth="1"/>
    <col min="5" max="5" width="0.42578125" style="3" customWidth="1"/>
    <col min="6" max="6" width="5.85546875" style="3" customWidth="1"/>
    <col min="7" max="7" width="5" style="3" customWidth="1"/>
    <col min="8" max="8" width="5.85546875" style="3" customWidth="1"/>
    <col min="9" max="9" width="5.7109375" style="3" customWidth="1"/>
    <col min="10" max="10" width="6.140625" style="3" customWidth="1"/>
    <col min="11" max="11" width="6.28515625" style="3" customWidth="1"/>
    <col min="12" max="12" width="6" customWidth="1"/>
    <col min="13" max="13" width="7" customWidth="1"/>
    <col min="14" max="14" width="6.140625" customWidth="1"/>
    <col min="15" max="15" width="7" customWidth="1"/>
    <col min="16" max="19" width="8.85546875" customWidth="1"/>
  </cols>
  <sheetData>
    <row r="1" spans="1:19" ht="16.5" customHeight="1">
      <c r="A1" s="279" t="s">
        <v>46</v>
      </c>
      <c r="B1" s="3926" t="s">
        <v>657</v>
      </c>
      <c r="C1" s="3927"/>
      <c r="D1" s="3927"/>
      <c r="E1" s="3927"/>
      <c r="F1" s="3927"/>
      <c r="G1" s="3927"/>
      <c r="H1" s="3927"/>
      <c r="I1" s="3927"/>
      <c r="J1" s="3927"/>
      <c r="K1" s="3927"/>
      <c r="L1" s="3927"/>
      <c r="M1" s="3927"/>
      <c r="N1" s="3927"/>
      <c r="O1" s="3927"/>
      <c r="P1" s="3927"/>
      <c r="Q1" s="3927"/>
      <c r="R1" s="3927"/>
      <c r="S1" s="3928"/>
    </row>
    <row r="2" spans="1:19" ht="16.5" customHeight="1" thickBot="1">
      <c r="A2" s="279"/>
      <c r="B2" s="3929"/>
      <c r="C2" s="3930"/>
      <c r="D2" s="3930"/>
      <c r="E2" s="3930"/>
      <c r="F2" s="3930"/>
      <c r="G2" s="3930"/>
      <c r="H2" s="3930"/>
      <c r="I2" s="3930"/>
      <c r="J2" s="3930"/>
      <c r="K2" s="3930"/>
      <c r="L2" s="3930"/>
      <c r="M2" s="3930"/>
      <c r="N2" s="3930"/>
      <c r="O2" s="3930"/>
      <c r="P2" s="3930"/>
      <c r="Q2" s="3930"/>
      <c r="R2" s="3930"/>
      <c r="S2" s="3931"/>
    </row>
    <row r="3" spans="1:19" ht="38.25" customHeight="1" thickBot="1">
      <c r="B3" s="23"/>
      <c r="C3" s="23"/>
      <c r="D3" s="23"/>
      <c r="E3" s="23"/>
      <c r="F3" s="3935">
        <v>2008</v>
      </c>
      <c r="G3" s="3936"/>
      <c r="H3" s="3935">
        <v>2009</v>
      </c>
      <c r="I3" s="3937"/>
      <c r="J3" s="3938">
        <v>2010</v>
      </c>
      <c r="K3" s="3842"/>
      <c r="L3" s="3924">
        <v>2011</v>
      </c>
      <c r="M3" s="3925"/>
      <c r="N3" s="3924">
        <v>2012</v>
      </c>
      <c r="O3" s="3925"/>
      <c r="P3" s="3924">
        <v>2013</v>
      </c>
      <c r="Q3" s="3925"/>
      <c r="R3" s="3924">
        <v>2014</v>
      </c>
      <c r="S3" s="3925"/>
    </row>
    <row r="4" spans="1:19" ht="30.2" customHeight="1" thickBot="1">
      <c r="A4" s="3939" t="s">
        <v>281</v>
      </c>
      <c r="B4" s="3841"/>
      <c r="C4" s="3841"/>
      <c r="D4" s="3841"/>
      <c r="E4" s="3841"/>
      <c r="F4" s="899" t="s">
        <v>282</v>
      </c>
      <c r="G4" s="901" t="s">
        <v>283</v>
      </c>
      <c r="H4" s="1077" t="s">
        <v>282</v>
      </c>
      <c r="I4" s="1078" t="s">
        <v>283</v>
      </c>
      <c r="J4" s="1077" t="s">
        <v>282</v>
      </c>
      <c r="K4" s="1078" t="s">
        <v>283</v>
      </c>
      <c r="L4" s="1077" t="s">
        <v>282</v>
      </c>
      <c r="M4" s="1078" t="s">
        <v>283</v>
      </c>
      <c r="N4" s="1077" t="s">
        <v>282</v>
      </c>
      <c r="O4" s="1078" t="s">
        <v>283</v>
      </c>
      <c r="P4" s="1077" t="s">
        <v>282</v>
      </c>
      <c r="Q4" s="1078" t="s">
        <v>283</v>
      </c>
      <c r="R4" s="1077" t="s">
        <v>282</v>
      </c>
      <c r="S4" s="1078" t="s">
        <v>283</v>
      </c>
    </row>
    <row r="5" spans="1:19" ht="21.2" customHeight="1">
      <c r="A5" s="281" t="s">
        <v>568</v>
      </c>
      <c r="B5" s="282"/>
      <c r="C5" s="282"/>
      <c r="D5" s="282"/>
      <c r="E5" s="270"/>
      <c r="F5" s="640">
        <v>32</v>
      </c>
      <c r="G5" s="895">
        <v>7.0484581497797363</v>
      </c>
      <c r="H5" s="923">
        <v>33</v>
      </c>
      <c r="I5" s="1082">
        <f>H5/$H$21*100</f>
        <v>6.8750000000000009</v>
      </c>
      <c r="J5" s="1188">
        <v>37</v>
      </c>
      <c r="K5" s="1189">
        <f>J5/$L$21</f>
        <v>6.7395264116575593E-2</v>
      </c>
      <c r="L5" s="1188">
        <v>37</v>
      </c>
      <c r="M5" s="1189">
        <f>L5/$L$21</f>
        <v>6.7395264116575593E-2</v>
      </c>
      <c r="N5" s="1188">
        <v>34</v>
      </c>
      <c r="O5" s="1189">
        <f>N5/$N$21</f>
        <v>6.640625E-2</v>
      </c>
      <c r="P5" s="1188">
        <v>35</v>
      </c>
      <c r="Q5" s="1189">
        <f>P5/P$21</f>
        <v>6.4575645756457564E-2</v>
      </c>
      <c r="R5" s="1188">
        <v>38</v>
      </c>
      <c r="S5" s="1189">
        <f>R5/$R$21</f>
        <v>6.8840579710144928E-2</v>
      </c>
    </row>
    <row r="6" spans="1:19" ht="21.2" customHeight="1">
      <c r="A6" s="281" t="s">
        <v>570</v>
      </c>
      <c r="B6" s="282"/>
      <c r="C6" s="282"/>
      <c r="D6" s="282"/>
      <c r="E6" s="270"/>
      <c r="F6" s="640">
        <v>1</v>
      </c>
      <c r="G6" s="895">
        <v>0.22026431718061676</v>
      </c>
      <c r="H6" s="640">
        <v>1</v>
      </c>
      <c r="I6" s="1079">
        <f>H6/$H$21*100</f>
        <v>0.20833333333333334</v>
      </c>
      <c r="J6" s="1188">
        <v>1</v>
      </c>
      <c r="K6" s="1189">
        <f>J6/$L$21</f>
        <v>1.8214936247723133E-3</v>
      </c>
      <c r="L6" s="1188">
        <v>1</v>
      </c>
      <c r="M6" s="1189">
        <f>L6/$L$21</f>
        <v>1.8214936247723133E-3</v>
      </c>
      <c r="N6" s="1188">
        <v>1</v>
      </c>
      <c r="O6" s="1189">
        <f>N6/$N$21</f>
        <v>1.953125E-3</v>
      </c>
      <c r="P6" s="1188">
        <v>1</v>
      </c>
      <c r="Q6" s="1189">
        <f t="shared" ref="Q6:Q17" si="0">P6/P$21</f>
        <v>1.8450184501845018E-3</v>
      </c>
      <c r="R6" s="1188">
        <v>1</v>
      </c>
      <c r="S6" s="1189">
        <f>R6/$R$21</f>
        <v>1.8115942028985507E-3</v>
      </c>
    </row>
    <row r="7" spans="1:19" ht="21.2" customHeight="1">
      <c r="A7" s="281" t="s">
        <v>571</v>
      </c>
      <c r="B7" s="282"/>
      <c r="C7" s="282"/>
      <c r="D7" s="282"/>
      <c r="E7" s="270"/>
      <c r="F7" s="640">
        <v>35</v>
      </c>
      <c r="G7" s="895">
        <v>7.7092511013215859</v>
      </c>
      <c r="H7" s="640">
        <v>24</v>
      </c>
      <c r="I7" s="1079">
        <f>H7/$H$21*100</f>
        <v>5</v>
      </c>
      <c r="J7" s="1188">
        <v>26</v>
      </c>
      <c r="K7" s="1189">
        <f>J7/$L$21</f>
        <v>4.7358834244080147E-2</v>
      </c>
      <c r="L7" s="1188">
        <v>32</v>
      </c>
      <c r="M7" s="1189">
        <f>L7/$L$21</f>
        <v>5.8287795992714025E-2</v>
      </c>
      <c r="N7" s="1188">
        <v>29</v>
      </c>
      <c r="O7" s="1189">
        <f>N7/$N$21</f>
        <v>5.6640625E-2</v>
      </c>
      <c r="P7" s="1188">
        <v>27</v>
      </c>
      <c r="Q7" s="1189">
        <f t="shared" si="0"/>
        <v>4.9815498154981548E-2</v>
      </c>
      <c r="R7" s="1188">
        <v>28</v>
      </c>
      <c r="S7" s="1189">
        <f>R7/$R$21</f>
        <v>5.0724637681159424E-2</v>
      </c>
    </row>
    <row r="8" spans="1:19" ht="21.2" customHeight="1">
      <c r="A8" s="281" t="s">
        <v>457</v>
      </c>
      <c r="B8" s="282"/>
      <c r="C8" s="282"/>
      <c r="D8" s="282"/>
      <c r="E8" s="270"/>
      <c r="F8" s="640">
        <v>0</v>
      </c>
      <c r="G8" s="895">
        <v>0</v>
      </c>
      <c r="H8" s="640">
        <v>0</v>
      </c>
      <c r="I8" s="1079">
        <v>0</v>
      </c>
      <c r="J8" s="1188">
        <v>0</v>
      </c>
      <c r="K8" s="1189">
        <v>0</v>
      </c>
      <c r="L8" s="1188">
        <v>0</v>
      </c>
      <c r="M8" s="1189">
        <v>0</v>
      </c>
      <c r="N8" s="1188">
        <v>0</v>
      </c>
      <c r="O8" s="1189">
        <v>0</v>
      </c>
      <c r="P8" s="1188">
        <v>1</v>
      </c>
      <c r="Q8" s="1189">
        <f t="shared" si="0"/>
        <v>1.8450184501845018E-3</v>
      </c>
      <c r="R8" s="1188">
        <v>1</v>
      </c>
      <c r="S8" s="1189">
        <f>R8/$R$21</f>
        <v>1.8115942028985507E-3</v>
      </c>
    </row>
    <row r="9" spans="1:19" ht="21.2" customHeight="1">
      <c r="A9" s="281" t="s">
        <v>284</v>
      </c>
      <c r="B9" s="282"/>
      <c r="C9" s="282"/>
      <c r="D9" s="282"/>
      <c r="E9" s="270"/>
      <c r="F9" s="640">
        <v>113</v>
      </c>
      <c r="G9" s="895">
        <v>24.889867841409689</v>
      </c>
      <c r="H9" s="640">
        <v>113</v>
      </c>
      <c r="I9" s="1079">
        <f t="shared" ref="I9:I20" si="1">H9/$H$21*100</f>
        <v>23.541666666666668</v>
      </c>
      <c r="J9" s="1188">
        <v>128</v>
      </c>
      <c r="K9" s="1189">
        <f t="shared" ref="K9:K20" si="2">J9/$L$21</f>
        <v>0.2331511839708561</v>
      </c>
      <c r="L9" s="1188">
        <v>136</v>
      </c>
      <c r="M9" s="1189">
        <f t="shared" ref="M9:M20" si="3">L9/$L$21</f>
        <v>0.24772313296903462</v>
      </c>
      <c r="N9" s="1188">
        <v>122</v>
      </c>
      <c r="O9" s="1189">
        <f t="shared" ref="O9:O20" si="4">N9/$N$21</f>
        <v>0.23828125</v>
      </c>
      <c r="P9" s="1188">
        <v>121</v>
      </c>
      <c r="Q9" s="1189">
        <f t="shared" si="0"/>
        <v>0.22324723247232472</v>
      </c>
      <c r="R9" s="1188">
        <v>109</v>
      </c>
      <c r="S9" s="1189">
        <f t="shared" ref="S9:S20" si="5">R9/$R$21</f>
        <v>0.19746376811594202</v>
      </c>
    </row>
    <row r="10" spans="1:19" ht="21.2" customHeight="1">
      <c r="A10" s="3932" t="s">
        <v>285</v>
      </c>
      <c r="B10" s="3933"/>
      <c r="C10" s="3933"/>
      <c r="D10" s="3933"/>
      <c r="E10" s="3934"/>
      <c r="F10" s="640">
        <v>202</v>
      </c>
      <c r="G10" s="895">
        <v>44.493392070484582</v>
      </c>
      <c r="H10" s="640">
        <v>220</v>
      </c>
      <c r="I10" s="1079">
        <f t="shared" si="1"/>
        <v>45.833333333333329</v>
      </c>
      <c r="J10" s="1188">
        <v>228</v>
      </c>
      <c r="K10" s="1189">
        <f t="shared" si="2"/>
        <v>0.41530054644808745</v>
      </c>
      <c r="L10" s="1188">
        <v>236</v>
      </c>
      <c r="M10" s="1189">
        <f t="shared" si="3"/>
        <v>0.42987249544626593</v>
      </c>
      <c r="N10" s="1188">
        <v>214</v>
      </c>
      <c r="O10" s="1189">
        <f t="shared" si="4"/>
        <v>0.41796875</v>
      </c>
      <c r="P10" s="1188">
        <v>230</v>
      </c>
      <c r="Q10" s="1189">
        <f t="shared" si="0"/>
        <v>0.42435424354243545</v>
      </c>
      <c r="R10" s="1188">
        <v>245</v>
      </c>
      <c r="S10" s="1189">
        <f t="shared" si="5"/>
        <v>0.4438405797101449</v>
      </c>
    </row>
    <row r="11" spans="1:19" ht="21.2" customHeight="1">
      <c r="A11" s="281" t="s">
        <v>580</v>
      </c>
      <c r="B11" s="913"/>
      <c r="C11" s="913"/>
      <c r="D11" s="913"/>
      <c r="E11" s="913"/>
      <c r="F11" s="640"/>
      <c r="G11" s="895">
        <v>2.643171806167401</v>
      </c>
      <c r="H11" s="640">
        <v>8</v>
      </c>
      <c r="I11" s="1079">
        <f t="shared" si="1"/>
        <v>1.6666666666666667</v>
      </c>
      <c r="J11" s="1188">
        <v>10</v>
      </c>
      <c r="K11" s="1189">
        <f t="shared" si="2"/>
        <v>1.8214936247723135E-2</v>
      </c>
      <c r="L11" s="1188">
        <v>9</v>
      </c>
      <c r="M11" s="1189">
        <f t="shared" si="3"/>
        <v>1.6393442622950821E-2</v>
      </c>
      <c r="N11" s="1188">
        <v>9</v>
      </c>
      <c r="O11" s="1189">
        <f t="shared" si="4"/>
        <v>1.7578125E-2</v>
      </c>
      <c r="P11" s="1188">
        <v>9</v>
      </c>
      <c r="Q11" s="1189">
        <f t="shared" si="0"/>
        <v>1.6605166051660517E-2</v>
      </c>
      <c r="R11" s="1188">
        <v>7</v>
      </c>
      <c r="S11" s="1189">
        <f t="shared" si="5"/>
        <v>1.2681159420289856E-2</v>
      </c>
    </row>
    <row r="12" spans="1:19" ht="21.2" customHeight="1">
      <c r="A12" s="281" t="s">
        <v>579</v>
      </c>
      <c r="B12" s="282"/>
      <c r="C12" s="282"/>
      <c r="D12" s="282"/>
      <c r="E12" s="270"/>
      <c r="F12" s="640">
        <v>21</v>
      </c>
      <c r="G12" s="895">
        <v>4.6255506607929515</v>
      </c>
      <c r="H12" s="640">
        <v>40</v>
      </c>
      <c r="I12" s="1079">
        <f t="shared" si="1"/>
        <v>8.3333333333333321</v>
      </c>
      <c r="J12" s="1188">
        <v>39</v>
      </c>
      <c r="K12" s="1189">
        <f t="shared" si="2"/>
        <v>7.1038251366120214E-2</v>
      </c>
      <c r="L12" s="1188">
        <v>45</v>
      </c>
      <c r="M12" s="1189">
        <f t="shared" si="3"/>
        <v>8.1967213114754092E-2</v>
      </c>
      <c r="N12" s="1188">
        <v>49</v>
      </c>
      <c r="O12" s="1189">
        <f t="shared" si="4"/>
        <v>9.5703125E-2</v>
      </c>
      <c r="P12" s="1188">
        <v>52</v>
      </c>
      <c r="Q12" s="1189">
        <f t="shared" si="0"/>
        <v>9.5940959409594101E-2</v>
      </c>
      <c r="R12" s="1188">
        <v>56</v>
      </c>
      <c r="S12" s="1189">
        <f t="shared" si="5"/>
        <v>0.10144927536231885</v>
      </c>
    </row>
    <row r="13" spans="1:19" ht="21.2" customHeight="1">
      <c r="A13" s="921" t="s">
        <v>578</v>
      </c>
      <c r="B13" s="282"/>
      <c r="C13" s="282"/>
      <c r="D13" s="282"/>
      <c r="E13" s="270"/>
      <c r="F13" s="640">
        <v>15</v>
      </c>
      <c r="G13" s="895">
        <v>3.303964757709251</v>
      </c>
      <c r="H13" s="640">
        <v>4</v>
      </c>
      <c r="I13" s="1079">
        <f t="shared" si="1"/>
        <v>0.83333333333333337</v>
      </c>
      <c r="J13" s="1188">
        <v>4</v>
      </c>
      <c r="K13" s="1189">
        <f t="shared" si="2"/>
        <v>7.2859744990892532E-3</v>
      </c>
      <c r="L13" s="1188">
        <v>4</v>
      </c>
      <c r="M13" s="1189">
        <f t="shared" si="3"/>
        <v>7.2859744990892532E-3</v>
      </c>
      <c r="N13" s="1188">
        <v>6</v>
      </c>
      <c r="O13" s="1189">
        <f t="shared" si="4"/>
        <v>1.171875E-2</v>
      </c>
      <c r="P13" s="1188">
        <v>6</v>
      </c>
      <c r="Q13" s="1189">
        <f t="shared" si="0"/>
        <v>1.107011070110701E-2</v>
      </c>
      <c r="R13" s="1188">
        <v>6</v>
      </c>
      <c r="S13" s="1189">
        <f t="shared" si="5"/>
        <v>1.0869565217391304E-2</v>
      </c>
    </row>
    <row r="14" spans="1:19" ht="21.2" customHeight="1">
      <c r="A14" s="284" t="s">
        <v>574</v>
      </c>
      <c r="B14" s="280"/>
      <c r="C14" s="280"/>
      <c r="D14" s="280"/>
      <c r="E14" s="270"/>
      <c r="F14" s="640">
        <v>5</v>
      </c>
      <c r="G14" s="895">
        <v>1.1013215859030838</v>
      </c>
      <c r="H14" s="640">
        <v>4</v>
      </c>
      <c r="I14" s="1079">
        <f t="shared" si="1"/>
        <v>0.83333333333333337</v>
      </c>
      <c r="J14" s="1188">
        <v>4</v>
      </c>
      <c r="K14" s="1189">
        <f t="shared" si="2"/>
        <v>7.2859744990892532E-3</v>
      </c>
      <c r="L14" s="1188">
        <v>5</v>
      </c>
      <c r="M14" s="1189">
        <f t="shared" si="3"/>
        <v>9.1074681238615673E-3</v>
      </c>
      <c r="N14" s="1188">
        <v>5</v>
      </c>
      <c r="O14" s="1189">
        <f t="shared" si="4"/>
        <v>9.765625E-3</v>
      </c>
      <c r="P14" s="1188">
        <v>5</v>
      </c>
      <c r="Q14" s="1189">
        <f t="shared" si="0"/>
        <v>9.2250922509225092E-3</v>
      </c>
      <c r="R14" s="1188">
        <v>5</v>
      </c>
      <c r="S14" s="1189">
        <f t="shared" si="5"/>
        <v>9.057971014492754E-3</v>
      </c>
    </row>
    <row r="15" spans="1:19" ht="21.2" customHeight="1">
      <c r="A15" s="921" t="s">
        <v>577</v>
      </c>
      <c r="E15" s="270"/>
      <c r="F15" s="918" t="s">
        <v>620</v>
      </c>
      <c r="G15" s="920" t="s">
        <v>620</v>
      </c>
      <c r="H15" s="640">
        <v>2</v>
      </c>
      <c r="I15" s="1079">
        <f t="shared" si="1"/>
        <v>0.41666666666666669</v>
      </c>
      <c r="J15" s="1188">
        <v>2</v>
      </c>
      <c r="K15" s="1189">
        <f t="shared" si="2"/>
        <v>3.6429872495446266E-3</v>
      </c>
      <c r="L15" s="1188">
        <v>2</v>
      </c>
      <c r="M15" s="1189">
        <f t="shared" si="3"/>
        <v>3.6429872495446266E-3</v>
      </c>
      <c r="N15" s="1188">
        <v>0</v>
      </c>
      <c r="O15" s="1189">
        <f t="shared" si="4"/>
        <v>0</v>
      </c>
      <c r="P15" s="1188">
        <v>1</v>
      </c>
      <c r="Q15" s="1189">
        <f t="shared" si="0"/>
        <v>1.8450184501845018E-3</v>
      </c>
      <c r="R15" s="1188">
        <v>0</v>
      </c>
      <c r="S15" s="1189">
        <f t="shared" si="5"/>
        <v>0</v>
      </c>
    </row>
    <row r="16" spans="1:19" ht="21.2" customHeight="1">
      <c r="A16" s="3932" t="s">
        <v>576</v>
      </c>
      <c r="B16" s="3940"/>
      <c r="C16" s="3940"/>
      <c r="D16" s="3940"/>
      <c r="E16" s="270"/>
      <c r="F16" s="918" t="s">
        <v>620</v>
      </c>
      <c r="G16" s="920" t="s">
        <v>620</v>
      </c>
      <c r="H16" s="640">
        <v>3</v>
      </c>
      <c r="I16" s="1079">
        <f t="shared" si="1"/>
        <v>0.625</v>
      </c>
      <c r="J16" s="1188">
        <v>5</v>
      </c>
      <c r="K16" s="1189">
        <f t="shared" si="2"/>
        <v>9.1074681238615673E-3</v>
      </c>
      <c r="L16" s="1188">
        <v>4</v>
      </c>
      <c r="M16" s="1189">
        <f t="shared" si="3"/>
        <v>7.2859744990892532E-3</v>
      </c>
      <c r="N16" s="1188">
        <v>2</v>
      </c>
      <c r="O16" s="1189">
        <f t="shared" si="4"/>
        <v>3.90625E-3</v>
      </c>
      <c r="P16" s="1188">
        <v>2</v>
      </c>
      <c r="Q16" s="1189">
        <f t="shared" si="0"/>
        <v>3.6900369003690036E-3</v>
      </c>
      <c r="R16" s="1188">
        <v>3</v>
      </c>
      <c r="S16" s="1189">
        <f t="shared" si="5"/>
        <v>5.434782608695652E-3</v>
      </c>
    </row>
    <row r="17" spans="1:19" ht="21.2" customHeight="1">
      <c r="A17" s="3932" t="s">
        <v>575</v>
      </c>
      <c r="B17" s="3940"/>
      <c r="C17" s="3940"/>
      <c r="D17" s="3940"/>
      <c r="E17" s="270"/>
      <c r="F17" s="918" t="s">
        <v>620</v>
      </c>
      <c r="G17" s="920" t="s">
        <v>620</v>
      </c>
      <c r="H17" s="640">
        <v>8</v>
      </c>
      <c r="I17" s="1079">
        <f t="shared" si="1"/>
        <v>1.6666666666666667</v>
      </c>
      <c r="J17" s="1188">
        <v>8</v>
      </c>
      <c r="K17" s="1189">
        <f t="shared" si="2"/>
        <v>1.4571948998178506E-2</v>
      </c>
      <c r="L17" s="1188">
        <v>11</v>
      </c>
      <c r="M17" s="1189">
        <f t="shared" si="3"/>
        <v>2.0036429872495445E-2</v>
      </c>
      <c r="N17" s="1188">
        <v>12</v>
      </c>
      <c r="O17" s="1189">
        <f t="shared" si="4"/>
        <v>2.34375E-2</v>
      </c>
      <c r="P17" s="1188">
        <v>12</v>
      </c>
      <c r="Q17" s="1189">
        <f t="shared" si="0"/>
        <v>2.2140221402214021E-2</v>
      </c>
      <c r="R17" s="1188">
        <v>12</v>
      </c>
      <c r="S17" s="1189">
        <f t="shared" si="5"/>
        <v>2.1739130434782608E-2</v>
      </c>
    </row>
    <row r="18" spans="1:19" ht="21.2" customHeight="1">
      <c r="A18" s="3932" t="s">
        <v>582</v>
      </c>
      <c r="B18" s="3943"/>
      <c r="C18" s="3943"/>
      <c r="D18" s="3943"/>
      <c r="E18" s="270"/>
      <c r="F18" s="918" t="s">
        <v>620</v>
      </c>
      <c r="G18" s="920" t="s">
        <v>620</v>
      </c>
      <c r="H18" s="640">
        <v>1</v>
      </c>
      <c r="I18" s="1079">
        <f t="shared" si="1"/>
        <v>0.20833333333333334</v>
      </c>
      <c r="J18" s="1188">
        <v>2</v>
      </c>
      <c r="K18" s="1189">
        <f t="shared" si="2"/>
        <v>3.6429872495446266E-3</v>
      </c>
      <c r="L18" s="1188">
        <v>4</v>
      </c>
      <c r="M18" s="1189">
        <f t="shared" si="3"/>
        <v>7.2859744990892532E-3</v>
      </c>
      <c r="N18" s="1188">
        <v>2</v>
      </c>
      <c r="O18" s="1189">
        <f t="shared" si="4"/>
        <v>3.90625E-3</v>
      </c>
      <c r="P18" s="1188">
        <v>2</v>
      </c>
      <c r="Q18" s="1189">
        <f>P18/P$21</f>
        <v>3.6900369003690036E-3</v>
      </c>
      <c r="R18" s="1188">
        <v>2</v>
      </c>
      <c r="S18" s="1189">
        <f t="shared" si="5"/>
        <v>3.6231884057971015E-3</v>
      </c>
    </row>
    <row r="19" spans="1:19" ht="21.2" customHeight="1">
      <c r="A19" s="281" t="s">
        <v>583</v>
      </c>
      <c r="B19" s="282"/>
      <c r="C19" s="282"/>
      <c r="D19" s="282"/>
      <c r="E19" s="270"/>
      <c r="F19" s="640">
        <v>16</v>
      </c>
      <c r="G19" s="895">
        <v>3.5242290748898681</v>
      </c>
      <c r="H19" s="640">
        <v>16</v>
      </c>
      <c r="I19" s="1079">
        <f t="shared" si="1"/>
        <v>3.3333333333333335</v>
      </c>
      <c r="J19" s="1188">
        <v>17</v>
      </c>
      <c r="K19" s="1189">
        <f t="shared" si="2"/>
        <v>3.0965391621129327E-2</v>
      </c>
      <c r="L19" s="1188">
        <v>18</v>
      </c>
      <c r="M19" s="1189">
        <f t="shared" si="3"/>
        <v>3.2786885245901641E-2</v>
      </c>
      <c r="N19" s="1188">
        <v>20</v>
      </c>
      <c r="O19" s="1189">
        <f t="shared" si="4"/>
        <v>3.90625E-2</v>
      </c>
      <c r="P19" s="1188">
        <v>30</v>
      </c>
      <c r="Q19" s="1189">
        <f t="shared" ref="Q19:Q20" si="6">P19/P$21</f>
        <v>5.5350553505535055E-2</v>
      </c>
      <c r="R19" s="1188">
        <v>31</v>
      </c>
      <c r="S19" s="1189">
        <f t="shared" si="5"/>
        <v>5.6159420289855072E-2</v>
      </c>
    </row>
    <row r="20" spans="1:19" ht="18" customHeight="1">
      <c r="A20" s="1060" t="s">
        <v>288</v>
      </c>
      <c r="B20" s="1061"/>
      <c r="C20" s="1061"/>
      <c r="D20" s="1061"/>
      <c r="E20" s="270"/>
      <c r="F20" s="641">
        <v>2</v>
      </c>
      <c r="G20" s="896">
        <v>0.44052863436123352</v>
      </c>
      <c r="H20" s="641">
        <v>3</v>
      </c>
      <c r="I20" s="1081">
        <f t="shared" si="1"/>
        <v>0.625</v>
      </c>
      <c r="J20" s="1190">
        <v>5</v>
      </c>
      <c r="K20" s="1191">
        <f t="shared" si="2"/>
        <v>9.1074681238615673E-3</v>
      </c>
      <c r="L20" s="1190">
        <v>5</v>
      </c>
      <c r="M20" s="1191">
        <f t="shared" si="3"/>
        <v>9.1074681238615673E-3</v>
      </c>
      <c r="N20" s="1188">
        <v>7</v>
      </c>
      <c r="O20" s="1189">
        <f t="shared" si="4"/>
        <v>1.3671875E-2</v>
      </c>
      <c r="P20" s="1190">
        <v>8</v>
      </c>
      <c r="Q20" s="1191">
        <f t="shared" si="6"/>
        <v>1.4760147601476014E-2</v>
      </c>
      <c r="R20" s="1190">
        <v>8</v>
      </c>
      <c r="S20" s="1191">
        <f t="shared" si="5"/>
        <v>1.4492753623188406E-2</v>
      </c>
    </row>
    <row r="21" spans="1:19" ht="17.25" customHeight="1" thickBot="1">
      <c r="A21" s="286" t="s">
        <v>158</v>
      </c>
      <c r="B21" s="287"/>
      <c r="C21" s="287"/>
      <c r="D21" s="288"/>
      <c r="E21" s="289"/>
      <c r="F21" s="642">
        <v>454</v>
      </c>
      <c r="G21" s="897">
        <v>1</v>
      </c>
      <c r="H21" s="642">
        <f>SUM(H5:H20)</f>
        <v>480</v>
      </c>
      <c r="I21" s="898">
        <v>1</v>
      </c>
      <c r="J21" s="642">
        <f>SUM(J5:J20)</f>
        <v>516</v>
      </c>
      <c r="K21" s="898">
        <v>1</v>
      </c>
      <c r="L21" s="642">
        <f>SUM(L5:L20)</f>
        <v>549</v>
      </c>
      <c r="M21" s="898">
        <v>1</v>
      </c>
      <c r="N21" s="2363">
        <f>SUM(N5:N20)</f>
        <v>512</v>
      </c>
      <c r="O21" s="2364">
        <f>SUM(O5:O20)</f>
        <v>1</v>
      </c>
      <c r="P21" s="642">
        <f>SUM(P5:P20)</f>
        <v>542</v>
      </c>
      <c r="Q21" s="898">
        <f>SUM(Q5:Q20)</f>
        <v>1</v>
      </c>
      <c r="R21" s="642">
        <f>SUM(R5:R20)</f>
        <v>552</v>
      </c>
      <c r="S21" s="898">
        <v>1</v>
      </c>
    </row>
    <row r="22" spans="1:19" ht="18.75" customHeight="1">
      <c r="A22" s="3942" t="s">
        <v>256</v>
      </c>
      <c r="B22" s="3635"/>
      <c r="C22" s="3635"/>
      <c r="D22" s="3635"/>
      <c r="E22" s="3635"/>
      <c r="F22" s="3635"/>
      <c r="G22" s="3635"/>
      <c r="H22" s="3635"/>
      <c r="I22" s="3635"/>
      <c r="J22" s="3635"/>
      <c r="K22" s="3635"/>
    </row>
    <row r="23" spans="1:19" ht="18.75" customHeight="1">
      <c r="A23" s="3633" t="s">
        <v>67</v>
      </c>
      <c r="B23" s="3634"/>
      <c r="C23" s="3634"/>
      <c r="D23" s="3634"/>
      <c r="E23" s="3634"/>
      <c r="F23" s="3634"/>
      <c r="G23" s="3634"/>
      <c r="H23" s="3634"/>
      <c r="I23" s="3634"/>
      <c r="J23" s="3634"/>
      <c r="K23" s="3635"/>
    </row>
    <row r="24" spans="1:19" ht="18.75" customHeight="1">
      <c r="A24" s="910"/>
      <c r="B24" s="911"/>
      <c r="C24" s="911"/>
      <c r="D24" s="911"/>
      <c r="E24" s="911"/>
      <c r="F24" s="911"/>
      <c r="G24" s="911"/>
      <c r="H24" s="911"/>
      <c r="I24" s="911"/>
      <c r="J24" s="911"/>
      <c r="K24" s="1"/>
    </row>
    <row r="25" spans="1:19" ht="18.75" customHeight="1">
      <c r="A25" s="910"/>
      <c r="B25" s="911"/>
      <c r="C25" s="911"/>
      <c r="D25" s="911"/>
      <c r="E25" s="911"/>
      <c r="F25" s="911"/>
      <c r="G25" s="911"/>
      <c r="H25" s="911"/>
      <c r="I25" s="911"/>
      <c r="J25" s="911"/>
      <c r="K25" s="1"/>
    </row>
    <row r="26" spans="1:19" ht="18.75" customHeight="1">
      <c r="A26" s="910"/>
      <c r="B26" s="911"/>
      <c r="C26" s="911"/>
      <c r="D26" s="911"/>
      <c r="E26" s="911"/>
      <c r="F26" s="911"/>
      <c r="G26" s="911"/>
      <c r="H26" s="911"/>
      <c r="I26" s="911"/>
      <c r="J26" s="911"/>
      <c r="K26" s="1"/>
    </row>
    <row r="27" spans="1:19" ht="21.2" customHeight="1" thickBot="1">
      <c r="A27" s="910"/>
      <c r="B27" s="911"/>
      <c r="C27" s="911"/>
      <c r="D27" s="911"/>
      <c r="E27" s="911"/>
      <c r="F27" s="911"/>
      <c r="G27" s="911"/>
      <c r="H27" s="911"/>
      <c r="I27" s="911"/>
      <c r="J27" s="911"/>
      <c r="K27" s="1"/>
    </row>
    <row r="28" spans="1:19" ht="16.5" customHeight="1">
      <c r="A28" s="279" t="s">
        <v>47</v>
      </c>
      <c r="B28" s="3926" t="s">
        <v>658</v>
      </c>
      <c r="C28" s="3927"/>
      <c r="D28" s="3927"/>
      <c r="E28" s="3927"/>
      <c r="F28" s="3927"/>
      <c r="G28" s="3927"/>
      <c r="H28" s="3927"/>
      <c r="I28" s="3927"/>
      <c r="J28" s="3927"/>
      <c r="K28" s="3927"/>
      <c r="L28" s="3927"/>
      <c r="M28" s="3927"/>
      <c r="N28" s="3927"/>
      <c r="O28" s="3927"/>
      <c r="P28" s="3927"/>
      <c r="Q28" s="3928"/>
    </row>
    <row r="29" spans="1:19" ht="30.2" customHeight="1" thickBot="1">
      <c r="A29" s="279"/>
      <c r="B29" s="3929"/>
      <c r="C29" s="3930"/>
      <c r="D29" s="3930"/>
      <c r="E29" s="3930"/>
      <c r="F29" s="3930"/>
      <c r="G29" s="3930"/>
      <c r="H29" s="3930"/>
      <c r="I29" s="3930"/>
      <c r="J29" s="3930"/>
      <c r="K29" s="3930"/>
      <c r="L29" s="3930"/>
      <c r="M29" s="3930"/>
      <c r="N29" s="3930"/>
      <c r="O29" s="3930"/>
      <c r="P29" s="3930"/>
      <c r="Q29" s="3931"/>
    </row>
    <row r="30" spans="1:19" ht="28.5" customHeight="1" thickBot="1">
      <c r="B30" s="23"/>
      <c r="C30" s="23"/>
      <c r="D30" s="23"/>
      <c r="E30" s="23"/>
      <c r="F30" s="3935">
        <v>2008</v>
      </c>
      <c r="G30" s="3936"/>
      <c r="H30" s="3935">
        <v>2009</v>
      </c>
      <c r="I30" s="3936"/>
      <c r="J30" s="3924">
        <v>2010</v>
      </c>
      <c r="K30" s="3925"/>
      <c r="L30" s="3924">
        <v>2011</v>
      </c>
      <c r="M30" s="3925"/>
      <c r="N30" s="3924">
        <v>2012</v>
      </c>
      <c r="O30" s="3925"/>
      <c r="P30" s="3924">
        <v>2013</v>
      </c>
      <c r="Q30" s="3925"/>
      <c r="R30" s="3924">
        <v>2014</v>
      </c>
      <c r="S30" s="3925"/>
    </row>
    <row r="31" spans="1:19" ht="21.2" customHeight="1" thickBot="1">
      <c r="A31" s="3939" t="s">
        <v>281</v>
      </c>
      <c r="B31" s="3841"/>
      <c r="C31" s="3841"/>
      <c r="D31" s="3841"/>
      <c r="E31" s="3841"/>
      <c r="F31" s="899" t="s">
        <v>289</v>
      </c>
      <c r="G31" s="900" t="s">
        <v>283</v>
      </c>
      <c r="H31" s="899" t="s">
        <v>289</v>
      </c>
      <c r="I31" s="900" t="s">
        <v>283</v>
      </c>
      <c r="J31" s="1077" t="s">
        <v>289</v>
      </c>
      <c r="K31" s="1078" t="s">
        <v>283</v>
      </c>
      <c r="L31" s="1077" t="s">
        <v>289</v>
      </c>
      <c r="M31" s="1078" t="s">
        <v>283</v>
      </c>
      <c r="N31" s="1077" t="s">
        <v>289</v>
      </c>
      <c r="O31" s="1078" t="s">
        <v>283</v>
      </c>
      <c r="P31" s="1077" t="s">
        <v>289</v>
      </c>
      <c r="Q31" s="1078" t="s">
        <v>283</v>
      </c>
      <c r="R31" s="1077" t="s">
        <v>289</v>
      </c>
      <c r="S31" s="1078" t="s">
        <v>283</v>
      </c>
    </row>
    <row r="32" spans="1:19" ht="21.2" customHeight="1">
      <c r="A32" s="281" t="s">
        <v>568</v>
      </c>
      <c r="B32" s="282"/>
      <c r="C32" s="282"/>
      <c r="D32" s="282"/>
      <c r="E32" s="270"/>
      <c r="F32" s="923">
        <v>6</v>
      </c>
      <c r="G32" s="924">
        <v>2.1052631578947367</v>
      </c>
      <c r="H32" s="640">
        <v>4</v>
      </c>
      <c r="I32" s="1079">
        <f>H32/H50*100</f>
        <v>1.3698630136986301</v>
      </c>
      <c r="J32" s="640">
        <v>5</v>
      </c>
      <c r="K32" s="1189">
        <f t="shared" ref="K32:K49" si="7">J32/$L$50</f>
        <v>1.6447368421052631E-2</v>
      </c>
      <c r="L32" s="923">
        <v>4</v>
      </c>
      <c r="M32" s="1189">
        <f>L32/$L$50</f>
        <v>1.3157894736842105E-2</v>
      </c>
      <c r="N32" s="640">
        <v>4</v>
      </c>
      <c r="O32" s="1189">
        <f>N32/$N$50</f>
        <v>1.3559322033898305E-2</v>
      </c>
      <c r="P32" s="640">
        <v>5</v>
      </c>
      <c r="Q32" s="1189">
        <f>P32/P$50</f>
        <v>1.7421602787456445E-2</v>
      </c>
      <c r="R32" s="640">
        <v>6</v>
      </c>
      <c r="S32" s="1189">
        <f>R32/$R$50</f>
        <v>2.0761245674740483E-2</v>
      </c>
    </row>
    <row r="33" spans="1:19" ht="21.2" customHeight="1">
      <c r="A33" s="281" t="s">
        <v>571</v>
      </c>
      <c r="B33" s="282"/>
      <c r="C33" s="282"/>
      <c r="D33" s="282"/>
      <c r="E33" s="270"/>
      <c r="F33" s="640">
        <v>38</v>
      </c>
      <c r="G33" s="283">
        <v>13.333333333333334</v>
      </c>
      <c r="H33" s="640">
        <v>31</v>
      </c>
      <c r="I33" s="1079">
        <f t="shared" ref="I33:I49" si="8">H33/$H$50*100</f>
        <v>10.616438356164384</v>
      </c>
      <c r="J33" s="640">
        <v>32</v>
      </c>
      <c r="K33" s="1189">
        <f t="shared" si="7"/>
        <v>0.10526315789473684</v>
      </c>
      <c r="L33" s="640">
        <v>33</v>
      </c>
      <c r="M33" s="1189">
        <f t="shared" ref="M33:M49" si="9">L33/$L$50</f>
        <v>0.10855263157894737</v>
      </c>
      <c r="N33" s="640">
        <v>30</v>
      </c>
      <c r="O33" s="1189">
        <f t="shared" ref="O33:O49" si="10">N33/$N$50</f>
        <v>0.10169491525423729</v>
      </c>
      <c r="P33" s="640">
        <v>27</v>
      </c>
      <c r="Q33" s="1189">
        <f t="shared" ref="Q33:Q34" si="11">P33/P$50</f>
        <v>9.4076655052264813E-2</v>
      </c>
      <c r="R33" s="640">
        <v>26</v>
      </c>
      <c r="S33" s="1189">
        <f t="shared" ref="S33:S49" si="12">R33/$R$50</f>
        <v>8.9965397923875437E-2</v>
      </c>
    </row>
    <row r="34" spans="1:19" ht="21.2" customHeight="1">
      <c r="A34" s="281" t="s">
        <v>572</v>
      </c>
      <c r="B34" s="282"/>
      <c r="C34" s="282"/>
      <c r="D34" s="282"/>
      <c r="E34" s="270"/>
      <c r="F34" s="918">
        <v>1</v>
      </c>
      <c r="G34" s="283">
        <v>0.35087719298245612</v>
      </c>
      <c r="H34" s="1080">
        <v>0</v>
      </c>
      <c r="I34" s="1079">
        <f t="shared" si="8"/>
        <v>0</v>
      </c>
      <c r="J34" s="640">
        <v>0</v>
      </c>
      <c r="K34" s="1189">
        <f t="shared" si="7"/>
        <v>0</v>
      </c>
      <c r="L34" s="640">
        <v>0</v>
      </c>
      <c r="M34" s="1189">
        <f t="shared" si="9"/>
        <v>0</v>
      </c>
      <c r="N34" s="640">
        <v>2</v>
      </c>
      <c r="O34" s="1189">
        <f t="shared" si="10"/>
        <v>6.7796610169491523E-3</v>
      </c>
      <c r="P34" s="640">
        <v>2</v>
      </c>
      <c r="Q34" s="1189">
        <f t="shared" si="11"/>
        <v>6.9686411149825784E-3</v>
      </c>
      <c r="R34" s="640">
        <v>3</v>
      </c>
      <c r="S34" s="1189">
        <f t="shared" si="12"/>
        <v>1.0380622837370242E-2</v>
      </c>
    </row>
    <row r="35" spans="1:19" ht="21.2" customHeight="1">
      <c r="A35" s="281" t="s">
        <v>573</v>
      </c>
      <c r="B35" s="282"/>
      <c r="C35" s="282"/>
      <c r="D35" s="282"/>
      <c r="E35" s="270"/>
      <c r="F35" s="918" t="s">
        <v>620</v>
      </c>
      <c r="G35" s="919" t="s">
        <v>620</v>
      </c>
      <c r="H35" s="1080">
        <v>0</v>
      </c>
      <c r="I35" s="1079">
        <f t="shared" si="8"/>
        <v>0</v>
      </c>
      <c r="J35" s="640">
        <v>0</v>
      </c>
      <c r="K35" s="2528">
        <f t="shared" si="7"/>
        <v>0</v>
      </c>
      <c r="L35" s="640">
        <v>0</v>
      </c>
      <c r="M35" s="2528">
        <f t="shared" si="9"/>
        <v>0</v>
      </c>
      <c r="N35" s="640">
        <v>1</v>
      </c>
      <c r="O35" s="2528">
        <f t="shared" si="10"/>
        <v>3.3898305084745762E-3</v>
      </c>
      <c r="P35" s="640">
        <v>0</v>
      </c>
      <c r="Q35" s="2590">
        <v>0</v>
      </c>
      <c r="R35" s="640">
        <v>0</v>
      </c>
      <c r="S35" s="2590">
        <f t="shared" si="12"/>
        <v>0</v>
      </c>
    </row>
    <row r="36" spans="1:19" ht="21.2" customHeight="1">
      <c r="A36" s="281" t="s">
        <v>284</v>
      </c>
      <c r="B36" s="282"/>
      <c r="C36" s="282"/>
      <c r="D36" s="282"/>
      <c r="E36" s="270"/>
      <c r="F36" s="925">
        <v>28</v>
      </c>
      <c r="G36" s="283">
        <v>9.8245614035087723</v>
      </c>
      <c r="H36" s="1080">
        <v>26</v>
      </c>
      <c r="I36" s="1079">
        <f t="shared" si="8"/>
        <v>8.9041095890410951</v>
      </c>
      <c r="J36" s="640">
        <v>27</v>
      </c>
      <c r="K36" s="1189">
        <f t="shared" si="7"/>
        <v>8.8815789473684209E-2</v>
      </c>
      <c r="L36" s="640">
        <v>31</v>
      </c>
      <c r="M36" s="1189">
        <f t="shared" si="9"/>
        <v>0.10197368421052631</v>
      </c>
      <c r="N36" s="640">
        <v>32</v>
      </c>
      <c r="O36" s="1189">
        <f t="shared" si="10"/>
        <v>0.10847457627118644</v>
      </c>
      <c r="P36" s="640">
        <v>29</v>
      </c>
      <c r="Q36" s="1189">
        <f t="shared" ref="Q36:Q49" si="13">P36/P$50</f>
        <v>0.10104529616724739</v>
      </c>
      <c r="R36" s="640">
        <v>28</v>
      </c>
      <c r="S36" s="1189">
        <f t="shared" si="12"/>
        <v>9.6885813148788927E-2</v>
      </c>
    </row>
    <row r="37" spans="1:19" ht="21.2" customHeight="1">
      <c r="A37" s="3932" t="s">
        <v>285</v>
      </c>
      <c r="B37" s="3933"/>
      <c r="C37" s="3933"/>
      <c r="D37" s="3933"/>
      <c r="E37" s="3933"/>
      <c r="F37" s="925">
        <v>54</v>
      </c>
      <c r="G37" s="283">
        <v>18.947368421052634</v>
      </c>
      <c r="H37" s="1080">
        <v>59</v>
      </c>
      <c r="I37" s="1079">
        <f t="shared" si="8"/>
        <v>20.205479452054796</v>
      </c>
      <c r="J37" s="640">
        <v>61</v>
      </c>
      <c r="K37" s="1189">
        <f t="shared" si="7"/>
        <v>0.20065789473684212</v>
      </c>
      <c r="L37" s="640">
        <v>57</v>
      </c>
      <c r="M37" s="1189">
        <f t="shared" si="9"/>
        <v>0.1875</v>
      </c>
      <c r="N37" s="640">
        <v>58</v>
      </c>
      <c r="O37" s="1189">
        <f t="shared" si="10"/>
        <v>0.19661016949152543</v>
      </c>
      <c r="P37" s="640">
        <v>63</v>
      </c>
      <c r="Q37" s="1189">
        <f t="shared" si="13"/>
        <v>0.21951219512195122</v>
      </c>
      <c r="R37" s="640">
        <v>62</v>
      </c>
      <c r="S37" s="1189">
        <f t="shared" si="12"/>
        <v>0.21453287197231835</v>
      </c>
    </row>
    <row r="38" spans="1:19" ht="21.2" customHeight="1">
      <c r="A38" s="281" t="s">
        <v>580</v>
      </c>
      <c r="B38" s="913"/>
      <c r="C38" s="913"/>
      <c r="D38" s="913"/>
      <c r="E38" s="913"/>
      <c r="F38" s="925">
        <v>5</v>
      </c>
      <c r="G38" s="283">
        <v>1.7543859649122806</v>
      </c>
      <c r="H38" s="1080">
        <v>4</v>
      </c>
      <c r="I38" s="1079">
        <f t="shared" si="8"/>
        <v>1.3698630136986301</v>
      </c>
      <c r="J38" s="640">
        <v>6</v>
      </c>
      <c r="K38" s="1189">
        <f t="shared" si="7"/>
        <v>1.9736842105263157E-2</v>
      </c>
      <c r="L38" s="640">
        <v>7</v>
      </c>
      <c r="M38" s="1189">
        <f t="shared" si="9"/>
        <v>2.3026315789473683E-2</v>
      </c>
      <c r="N38" s="640">
        <v>9</v>
      </c>
      <c r="O38" s="1189">
        <f t="shared" si="10"/>
        <v>3.0508474576271188E-2</v>
      </c>
      <c r="P38" s="640">
        <v>10</v>
      </c>
      <c r="Q38" s="1189">
        <f t="shared" si="13"/>
        <v>3.484320557491289E-2</v>
      </c>
      <c r="R38" s="640">
        <v>11</v>
      </c>
      <c r="S38" s="1189">
        <f t="shared" si="12"/>
        <v>3.8062283737024222E-2</v>
      </c>
    </row>
    <row r="39" spans="1:19" ht="21.2" customHeight="1">
      <c r="A39" s="281" t="s">
        <v>579</v>
      </c>
      <c r="B39" s="282"/>
      <c r="C39" s="282"/>
      <c r="D39" s="282"/>
      <c r="E39" s="270"/>
      <c r="F39" s="640">
        <v>71</v>
      </c>
      <c r="G39" s="283">
        <v>24.912280701754387</v>
      </c>
      <c r="H39" s="640">
        <v>80</v>
      </c>
      <c r="I39" s="1079">
        <f t="shared" si="8"/>
        <v>27.397260273972602</v>
      </c>
      <c r="J39" s="640">
        <v>89</v>
      </c>
      <c r="K39" s="1189">
        <f t="shared" si="7"/>
        <v>0.29276315789473684</v>
      </c>
      <c r="L39" s="640">
        <v>86</v>
      </c>
      <c r="M39" s="1189">
        <f t="shared" si="9"/>
        <v>0.28289473684210525</v>
      </c>
      <c r="N39" s="640">
        <v>83</v>
      </c>
      <c r="O39" s="1189">
        <f t="shared" si="10"/>
        <v>0.28135593220338984</v>
      </c>
      <c r="P39" s="640">
        <v>79</v>
      </c>
      <c r="Q39" s="1189">
        <f t="shared" si="13"/>
        <v>0.27526132404181186</v>
      </c>
      <c r="R39" s="640">
        <v>74</v>
      </c>
      <c r="S39" s="1189">
        <f t="shared" si="12"/>
        <v>0.25605536332179929</v>
      </c>
    </row>
    <row r="40" spans="1:19" ht="21.2" customHeight="1">
      <c r="A40" s="921" t="s">
        <v>578</v>
      </c>
      <c r="B40" s="282"/>
      <c r="C40" s="282"/>
      <c r="D40" s="282"/>
      <c r="E40" s="270"/>
      <c r="F40" s="918" t="s">
        <v>620</v>
      </c>
      <c r="G40" s="919" t="s">
        <v>620</v>
      </c>
      <c r="H40" s="640">
        <v>7</v>
      </c>
      <c r="I40" s="1079">
        <f t="shared" si="8"/>
        <v>2.3972602739726026</v>
      </c>
      <c r="J40" s="640">
        <v>5</v>
      </c>
      <c r="K40" s="1189">
        <f t="shared" si="7"/>
        <v>1.6447368421052631E-2</v>
      </c>
      <c r="L40" s="640">
        <v>6</v>
      </c>
      <c r="M40" s="1189">
        <f t="shared" si="9"/>
        <v>1.9736842105263157E-2</v>
      </c>
      <c r="N40" s="640">
        <v>5</v>
      </c>
      <c r="O40" s="1189">
        <f t="shared" si="10"/>
        <v>1.6949152542372881E-2</v>
      </c>
      <c r="P40" s="640">
        <v>4</v>
      </c>
      <c r="Q40" s="1189">
        <f t="shared" si="13"/>
        <v>1.3937282229965157E-2</v>
      </c>
      <c r="R40" s="640">
        <v>4</v>
      </c>
      <c r="S40" s="1189">
        <f t="shared" si="12"/>
        <v>1.384083044982699E-2</v>
      </c>
    </row>
    <row r="41" spans="1:19" ht="21.2" customHeight="1">
      <c r="A41" s="284" t="s">
        <v>574</v>
      </c>
      <c r="B41" s="280"/>
      <c r="C41" s="280"/>
      <c r="D41" s="280"/>
      <c r="E41" s="270"/>
      <c r="F41" s="640">
        <v>1</v>
      </c>
      <c r="G41" s="283">
        <v>0.35087719298245612</v>
      </c>
      <c r="H41" s="640">
        <v>1</v>
      </c>
      <c r="I41" s="1079">
        <f t="shared" si="8"/>
        <v>0.34246575342465752</v>
      </c>
      <c r="J41" s="640">
        <v>4</v>
      </c>
      <c r="K41" s="1189">
        <f t="shared" si="7"/>
        <v>1.3157894736842105E-2</v>
      </c>
      <c r="L41" s="640">
        <v>1</v>
      </c>
      <c r="M41" s="1189">
        <f t="shared" si="9"/>
        <v>3.2894736842105261E-3</v>
      </c>
      <c r="N41" s="640">
        <v>1</v>
      </c>
      <c r="O41" s="1189">
        <f t="shared" si="10"/>
        <v>3.3898305084745762E-3</v>
      </c>
      <c r="P41" s="640">
        <v>1</v>
      </c>
      <c r="Q41" s="1189">
        <f t="shared" si="13"/>
        <v>3.4843205574912892E-3</v>
      </c>
      <c r="R41" s="640">
        <v>1</v>
      </c>
      <c r="S41" s="1189">
        <f t="shared" si="12"/>
        <v>3.4602076124567475E-3</v>
      </c>
    </row>
    <row r="42" spans="1:19" ht="21.2" customHeight="1">
      <c r="A42" s="921" t="s">
        <v>577</v>
      </c>
      <c r="E42" s="270"/>
      <c r="F42" s="918">
        <v>47</v>
      </c>
      <c r="G42" s="283">
        <v>16.491228070175438</v>
      </c>
      <c r="H42" s="640">
        <v>13</v>
      </c>
      <c r="I42" s="1079">
        <f t="shared" si="8"/>
        <v>4.4520547945205475</v>
      </c>
      <c r="J42" s="640">
        <v>14</v>
      </c>
      <c r="K42" s="1189">
        <f t="shared" si="7"/>
        <v>4.6052631578947366E-2</v>
      </c>
      <c r="L42" s="640">
        <v>14</v>
      </c>
      <c r="M42" s="1189">
        <f t="shared" si="9"/>
        <v>4.6052631578947366E-2</v>
      </c>
      <c r="N42" s="640">
        <v>15</v>
      </c>
      <c r="O42" s="1189">
        <f t="shared" si="10"/>
        <v>5.0847457627118647E-2</v>
      </c>
      <c r="P42" s="640">
        <v>15</v>
      </c>
      <c r="Q42" s="1189">
        <f t="shared" si="13"/>
        <v>5.2264808362369339E-2</v>
      </c>
      <c r="R42" s="640">
        <v>16</v>
      </c>
      <c r="S42" s="1189">
        <f t="shared" si="12"/>
        <v>5.536332179930796E-2</v>
      </c>
    </row>
    <row r="43" spans="1:19" ht="21.2" customHeight="1">
      <c r="A43" s="3932" t="s">
        <v>576</v>
      </c>
      <c r="B43" s="3940"/>
      <c r="C43" s="3940"/>
      <c r="D43" s="3940"/>
      <c r="E43" s="270"/>
      <c r="F43" s="918" t="s">
        <v>620</v>
      </c>
      <c r="G43" s="919" t="s">
        <v>620</v>
      </c>
      <c r="H43" s="640">
        <v>14</v>
      </c>
      <c r="I43" s="1079">
        <f t="shared" si="8"/>
        <v>4.7945205479452051</v>
      </c>
      <c r="J43" s="640">
        <v>14</v>
      </c>
      <c r="K43" s="1189">
        <f t="shared" si="7"/>
        <v>4.6052631578947366E-2</v>
      </c>
      <c r="L43" s="640">
        <v>14</v>
      </c>
      <c r="M43" s="1189">
        <f t="shared" si="9"/>
        <v>4.6052631578947366E-2</v>
      </c>
      <c r="N43" s="640">
        <v>13</v>
      </c>
      <c r="O43" s="1189">
        <f t="shared" si="10"/>
        <v>4.4067796610169491E-2</v>
      </c>
      <c r="P43" s="640">
        <v>11</v>
      </c>
      <c r="Q43" s="1189">
        <f t="shared" si="13"/>
        <v>3.8327526132404179E-2</v>
      </c>
      <c r="R43" s="640">
        <v>15</v>
      </c>
      <c r="S43" s="1189">
        <f t="shared" si="12"/>
        <v>5.1903114186851208E-2</v>
      </c>
    </row>
    <row r="44" spans="1:19" ht="21.2" customHeight="1">
      <c r="A44" s="3932" t="s">
        <v>575</v>
      </c>
      <c r="B44" s="3940"/>
      <c r="C44" s="3940"/>
      <c r="D44" s="3940"/>
      <c r="E44" s="270"/>
      <c r="F44" s="918" t="s">
        <v>620</v>
      </c>
      <c r="G44" s="919" t="s">
        <v>620</v>
      </c>
      <c r="H44" s="640">
        <v>16</v>
      </c>
      <c r="I44" s="1079">
        <f t="shared" si="8"/>
        <v>5.4794520547945202</v>
      </c>
      <c r="J44" s="640">
        <v>15</v>
      </c>
      <c r="K44" s="1189">
        <f t="shared" si="7"/>
        <v>4.9342105263157895E-2</v>
      </c>
      <c r="L44" s="640">
        <v>15</v>
      </c>
      <c r="M44" s="1189">
        <f t="shared" si="9"/>
        <v>4.9342105263157895E-2</v>
      </c>
      <c r="N44" s="640">
        <v>15</v>
      </c>
      <c r="O44" s="1189">
        <f t="shared" si="10"/>
        <v>5.0847457627118647E-2</v>
      </c>
      <c r="P44" s="640">
        <v>14</v>
      </c>
      <c r="Q44" s="1189">
        <f t="shared" si="13"/>
        <v>4.878048780487805E-2</v>
      </c>
      <c r="R44" s="640">
        <v>14</v>
      </c>
      <c r="S44" s="1189">
        <f t="shared" si="12"/>
        <v>4.8442906574394463E-2</v>
      </c>
    </row>
    <row r="45" spans="1:19" ht="21.2" customHeight="1">
      <c r="A45" s="3932" t="s">
        <v>468</v>
      </c>
      <c r="B45" s="3940"/>
      <c r="C45" s="3940"/>
      <c r="D45" s="3940"/>
      <c r="E45" s="270"/>
      <c r="F45" s="918">
        <v>0</v>
      </c>
      <c r="G45" s="919">
        <v>0</v>
      </c>
      <c r="H45" s="640">
        <v>0</v>
      </c>
      <c r="I45" s="1079">
        <f t="shared" si="8"/>
        <v>0</v>
      </c>
      <c r="J45" s="640">
        <v>0</v>
      </c>
      <c r="K45" s="1189">
        <v>0</v>
      </c>
      <c r="L45" s="640">
        <v>1</v>
      </c>
      <c r="M45" s="1189">
        <f t="shared" si="9"/>
        <v>3.2894736842105261E-3</v>
      </c>
      <c r="N45" s="640">
        <v>1</v>
      </c>
      <c r="O45" s="1189">
        <f t="shared" si="10"/>
        <v>3.3898305084745762E-3</v>
      </c>
      <c r="P45" s="640">
        <v>1</v>
      </c>
      <c r="Q45" s="1189">
        <f t="shared" si="13"/>
        <v>3.4843205574912892E-3</v>
      </c>
      <c r="R45" s="640">
        <v>1</v>
      </c>
      <c r="S45" s="1189">
        <f t="shared" si="12"/>
        <v>3.4602076124567475E-3</v>
      </c>
    </row>
    <row r="46" spans="1:19" ht="21.2" customHeight="1">
      <c r="A46" s="281" t="s">
        <v>581</v>
      </c>
      <c r="B46" s="282"/>
      <c r="C46" s="282"/>
      <c r="D46" s="282"/>
      <c r="E46" s="270"/>
      <c r="F46" s="925">
        <v>0</v>
      </c>
      <c r="G46" s="283">
        <v>0</v>
      </c>
      <c r="H46" s="640">
        <v>3</v>
      </c>
      <c r="I46" s="1079">
        <f t="shared" si="8"/>
        <v>1.0273972602739725</v>
      </c>
      <c r="J46" s="640">
        <v>3</v>
      </c>
      <c r="K46" s="1189">
        <f t="shared" si="7"/>
        <v>9.8684210526315784E-3</v>
      </c>
      <c r="L46" s="640">
        <v>5</v>
      </c>
      <c r="M46" s="1189">
        <f t="shared" si="9"/>
        <v>1.6447368421052631E-2</v>
      </c>
      <c r="N46" s="640">
        <v>5</v>
      </c>
      <c r="O46" s="1189">
        <f t="shared" si="10"/>
        <v>1.6949152542372881E-2</v>
      </c>
      <c r="P46" s="640">
        <v>4</v>
      </c>
      <c r="Q46" s="1189">
        <f t="shared" si="13"/>
        <v>1.3937282229965157E-2</v>
      </c>
      <c r="R46" s="640">
        <v>4</v>
      </c>
      <c r="S46" s="1189">
        <f t="shared" si="12"/>
        <v>1.384083044982699E-2</v>
      </c>
    </row>
    <row r="47" spans="1:19" ht="21.2" customHeight="1">
      <c r="A47" s="3932" t="s">
        <v>582</v>
      </c>
      <c r="B47" s="3943"/>
      <c r="C47" s="3943"/>
      <c r="D47" s="3943"/>
      <c r="E47" s="270"/>
      <c r="F47" s="918" t="s">
        <v>620</v>
      </c>
      <c r="G47" s="919" t="s">
        <v>620</v>
      </c>
      <c r="H47" s="640">
        <v>3</v>
      </c>
      <c r="I47" s="1079">
        <f t="shared" si="8"/>
        <v>1.0273972602739725</v>
      </c>
      <c r="J47" s="640">
        <v>6</v>
      </c>
      <c r="K47" s="1189">
        <f t="shared" si="7"/>
        <v>1.9736842105263157E-2</v>
      </c>
      <c r="L47" s="640">
        <v>8</v>
      </c>
      <c r="M47" s="1189">
        <f t="shared" si="9"/>
        <v>2.6315789473684209E-2</v>
      </c>
      <c r="N47" s="640">
        <v>7</v>
      </c>
      <c r="O47" s="1189">
        <f t="shared" si="10"/>
        <v>2.3728813559322035E-2</v>
      </c>
      <c r="P47" s="640">
        <v>8</v>
      </c>
      <c r="Q47" s="1189">
        <f t="shared" si="13"/>
        <v>2.7874564459930314E-2</v>
      </c>
      <c r="R47" s="640">
        <v>9</v>
      </c>
      <c r="S47" s="1189">
        <f t="shared" si="12"/>
        <v>3.1141868512110725E-2</v>
      </c>
    </row>
    <row r="48" spans="1:19" ht="21.2" customHeight="1">
      <c r="A48" s="281" t="s">
        <v>583</v>
      </c>
      <c r="B48" s="282"/>
      <c r="C48" s="282"/>
      <c r="D48" s="282"/>
      <c r="E48" s="270"/>
      <c r="F48" s="640">
        <v>11</v>
      </c>
      <c r="G48" s="283">
        <v>3.8596491228070176</v>
      </c>
      <c r="H48" s="640">
        <v>5</v>
      </c>
      <c r="I48" s="1079">
        <f t="shared" si="8"/>
        <v>1.7123287671232876</v>
      </c>
      <c r="J48" s="640">
        <v>4</v>
      </c>
      <c r="K48" s="1189">
        <f t="shared" si="7"/>
        <v>1.3157894736842105E-2</v>
      </c>
      <c r="L48" s="640">
        <v>4</v>
      </c>
      <c r="M48" s="1189">
        <f t="shared" si="9"/>
        <v>1.3157894736842105E-2</v>
      </c>
      <c r="N48" s="640">
        <v>3</v>
      </c>
      <c r="O48" s="1189">
        <f t="shared" si="10"/>
        <v>1.0169491525423728E-2</v>
      </c>
      <c r="P48" s="640">
        <v>3</v>
      </c>
      <c r="Q48" s="1189">
        <f t="shared" si="13"/>
        <v>1.0452961672473868E-2</v>
      </c>
      <c r="R48" s="640">
        <v>5</v>
      </c>
      <c r="S48" s="1189">
        <f t="shared" si="12"/>
        <v>1.7301038062283738E-2</v>
      </c>
    </row>
    <row r="49" spans="1:19" ht="23.25" customHeight="1">
      <c r="A49" s="1060" t="s">
        <v>288</v>
      </c>
      <c r="B49" s="1061"/>
      <c r="C49" s="1061"/>
      <c r="D49" s="1061"/>
      <c r="E49" s="270"/>
      <c r="F49" s="641">
        <v>23</v>
      </c>
      <c r="G49" s="285">
        <v>8.0701754385964914</v>
      </c>
      <c r="H49" s="641">
        <v>26</v>
      </c>
      <c r="I49" s="1081">
        <f t="shared" si="8"/>
        <v>8.9041095890410951</v>
      </c>
      <c r="J49" s="641">
        <v>22</v>
      </c>
      <c r="K49" s="1191">
        <f t="shared" si="7"/>
        <v>7.2368421052631582E-2</v>
      </c>
      <c r="L49" s="641">
        <v>18</v>
      </c>
      <c r="M49" s="1191">
        <f t="shared" si="9"/>
        <v>5.921052631578947E-2</v>
      </c>
      <c r="N49" s="641">
        <v>11</v>
      </c>
      <c r="O49" s="1191">
        <f t="shared" si="10"/>
        <v>3.7288135593220341E-2</v>
      </c>
      <c r="P49" s="641">
        <v>11</v>
      </c>
      <c r="Q49" s="1191">
        <f t="shared" si="13"/>
        <v>3.8327526132404179E-2</v>
      </c>
      <c r="R49" s="641">
        <v>10</v>
      </c>
      <c r="S49" s="1191">
        <f t="shared" si="12"/>
        <v>3.4602076124567477E-2</v>
      </c>
    </row>
    <row r="50" spans="1:19" ht="18" customHeight="1" thickBot="1">
      <c r="A50" s="286" t="s">
        <v>158</v>
      </c>
      <c r="B50" s="287"/>
      <c r="C50" s="287"/>
      <c r="D50" s="288"/>
      <c r="E50" s="289"/>
      <c r="F50" s="642">
        <v>285</v>
      </c>
      <c r="G50" s="898">
        <v>1</v>
      </c>
      <c r="H50" s="642">
        <f>SUM(H32:H49)</f>
        <v>292</v>
      </c>
      <c r="I50" s="898">
        <v>1</v>
      </c>
      <c r="J50" s="642">
        <f>SUM(J32:J49)</f>
        <v>307</v>
      </c>
      <c r="K50" s="898">
        <v>1</v>
      </c>
      <c r="L50" s="642">
        <f t="shared" ref="L50" si="14">SUM(L32:L49)</f>
        <v>304</v>
      </c>
      <c r="M50" s="2152">
        <f>SUM(M32:M49)</f>
        <v>0.99999999999999989</v>
      </c>
      <c r="N50" s="642">
        <f>SUM(N32:N49)</f>
        <v>295</v>
      </c>
      <c r="O50" s="898">
        <f>SUM(O32:O49)</f>
        <v>0.99999999999999967</v>
      </c>
      <c r="P50" s="642">
        <f>SUM(P32:P49)</f>
        <v>287</v>
      </c>
      <c r="Q50" s="898">
        <f>SUM(Q32:Q49)</f>
        <v>1</v>
      </c>
      <c r="R50" s="642">
        <f t="shared" ref="R50" si="15">SUM(R32:R49)</f>
        <v>289</v>
      </c>
      <c r="S50" s="898">
        <f>SUM(S32:S49)</f>
        <v>1.0000000000000002</v>
      </c>
    </row>
    <row r="51" spans="1:19" s="2" customFormat="1" ht="18.75" customHeight="1">
      <c r="A51" s="3942" t="s">
        <v>256</v>
      </c>
      <c r="B51" s="3635"/>
      <c r="C51" s="3635"/>
      <c r="D51" s="3635"/>
      <c r="E51" s="3635"/>
      <c r="F51" s="3635"/>
      <c r="G51" s="3635"/>
      <c r="H51" s="3635"/>
      <c r="I51" s="3635"/>
      <c r="J51" s="3635"/>
      <c r="K51" s="3635"/>
      <c r="L51"/>
      <c r="M51"/>
      <c r="N51"/>
      <c r="O51"/>
      <c r="P51"/>
      <c r="Q51"/>
      <c r="R51"/>
      <c r="S51"/>
    </row>
    <row r="52" spans="1:19" s="2" customFormat="1" ht="22.5" customHeight="1">
      <c r="A52" s="3633" t="s">
        <v>67</v>
      </c>
      <c r="B52" s="3634"/>
      <c r="C52" s="3634"/>
      <c r="D52" s="3634"/>
      <c r="E52" s="3634"/>
      <c r="F52" s="3634"/>
      <c r="G52" s="3634"/>
      <c r="H52" s="3634"/>
      <c r="I52" s="3634"/>
      <c r="J52" s="3634"/>
      <c r="K52" s="3635"/>
      <c r="P52"/>
    </row>
    <row r="53" spans="1:19" s="2" customFormat="1">
      <c r="B53" s="164"/>
      <c r="C53" s="164"/>
      <c r="D53" s="164"/>
      <c r="E53" s="164"/>
      <c r="F53" s="3941"/>
      <c r="G53" s="3941"/>
      <c r="H53" s="3941"/>
      <c r="I53" s="3941"/>
      <c r="J53" s="3941"/>
      <c r="K53" s="3941"/>
      <c r="P53"/>
    </row>
    <row r="54" spans="1:19" s="2" customFormat="1">
      <c r="A54" s="3946"/>
      <c r="B54" s="3947"/>
      <c r="C54" s="3947"/>
      <c r="D54" s="3947"/>
      <c r="E54" s="3947"/>
      <c r="F54" s="927"/>
      <c r="G54" s="927"/>
      <c r="H54" s="927"/>
      <c r="I54" s="927"/>
      <c r="J54" s="927"/>
      <c r="K54" s="927"/>
    </row>
    <row r="55" spans="1:19" s="2" customFormat="1">
      <c r="A55" s="12"/>
      <c r="B55" s="12"/>
      <c r="C55" s="12"/>
      <c r="D55" s="12"/>
      <c r="E55" s="926"/>
      <c r="F55" s="926"/>
      <c r="G55" s="922"/>
      <c r="H55" s="926"/>
      <c r="I55" s="922"/>
      <c r="J55" s="926"/>
      <c r="K55" s="922"/>
    </row>
    <row r="56" spans="1:19" s="2" customFormat="1">
      <c r="A56" s="12"/>
      <c r="B56" s="12"/>
      <c r="C56" s="12"/>
      <c r="D56" s="12"/>
      <c r="E56" s="926"/>
      <c r="F56" s="926"/>
      <c r="G56" s="922"/>
      <c r="H56" s="926"/>
      <c r="I56" s="922"/>
      <c r="J56" s="926"/>
      <c r="K56" s="922"/>
    </row>
    <row r="57" spans="1:19" s="2" customFormat="1">
      <c r="A57" s="12"/>
      <c r="B57" s="12"/>
      <c r="C57" s="12"/>
      <c r="D57" s="12"/>
      <c r="E57" s="926"/>
      <c r="F57" s="926"/>
      <c r="G57" s="922"/>
      <c r="H57" s="926"/>
      <c r="I57" s="922"/>
      <c r="J57" s="926"/>
      <c r="K57" s="922"/>
    </row>
    <row r="58" spans="1:19" s="2" customFormat="1">
      <c r="A58" s="12"/>
      <c r="B58" s="12"/>
      <c r="C58" s="12"/>
      <c r="D58" s="12"/>
      <c r="E58" s="926"/>
      <c r="F58" s="926"/>
      <c r="G58" s="922"/>
      <c r="H58" s="926"/>
      <c r="I58" s="922"/>
      <c r="J58" s="926"/>
      <c r="K58" s="922"/>
    </row>
    <row r="59" spans="1:19" s="2" customFormat="1">
      <c r="A59" s="12"/>
      <c r="B59" s="12"/>
      <c r="C59" s="12"/>
      <c r="D59" s="12"/>
      <c r="E59" s="926"/>
      <c r="F59" s="926"/>
      <c r="G59" s="922"/>
      <c r="H59" s="926"/>
      <c r="I59" s="922"/>
      <c r="J59" s="926"/>
      <c r="K59" s="922"/>
    </row>
    <row r="60" spans="1:19" s="2" customFormat="1">
      <c r="A60" s="3944"/>
      <c r="B60" s="3945"/>
      <c r="C60" s="3945"/>
      <c r="D60" s="3945"/>
      <c r="E60" s="3945"/>
      <c r="F60" s="926"/>
      <c r="G60" s="922"/>
      <c r="H60" s="926"/>
      <c r="I60" s="922"/>
      <c r="J60" s="926"/>
      <c r="K60" s="922"/>
    </row>
    <row r="61" spans="1:19" s="2" customFormat="1">
      <c r="A61" s="12"/>
      <c r="B61" s="12"/>
      <c r="C61" s="12"/>
      <c r="D61" s="12"/>
      <c r="E61" s="926"/>
      <c r="F61" s="926"/>
      <c r="G61" s="922"/>
      <c r="H61" s="926"/>
      <c r="I61" s="922"/>
      <c r="J61" s="926"/>
      <c r="K61" s="922"/>
    </row>
    <row r="62" spans="1:19" s="2" customFormat="1">
      <c r="A62" s="12"/>
      <c r="B62" s="12"/>
      <c r="C62" s="12"/>
      <c r="D62" s="12"/>
      <c r="E62" s="926"/>
      <c r="F62" s="926"/>
      <c r="G62" s="922"/>
      <c r="H62" s="926"/>
      <c r="I62" s="922"/>
      <c r="J62" s="926"/>
      <c r="K62" s="922"/>
    </row>
    <row r="63" spans="1:19" s="2" customFormat="1">
      <c r="A63" s="4"/>
      <c r="B63" s="4"/>
      <c r="C63" s="4"/>
      <c r="D63" s="4"/>
      <c r="E63" s="926"/>
      <c r="F63" s="926"/>
      <c r="G63" s="922"/>
      <c r="H63" s="926"/>
      <c r="I63" s="922"/>
      <c r="J63" s="926"/>
      <c r="K63" s="922"/>
    </row>
    <row r="64" spans="1:19" s="2" customFormat="1">
      <c r="A64" s="12"/>
      <c r="B64" s="12"/>
      <c r="C64" s="12"/>
      <c r="D64" s="12"/>
      <c r="E64" s="926"/>
      <c r="F64" s="926"/>
      <c r="G64" s="922"/>
      <c r="H64" s="926"/>
      <c r="I64" s="922"/>
      <c r="J64" s="926"/>
      <c r="K64" s="922"/>
    </row>
    <row r="65" spans="1:19" s="2" customFormat="1">
      <c r="A65" s="12"/>
      <c r="B65" s="12"/>
      <c r="C65" s="12"/>
      <c r="D65" s="12"/>
      <c r="E65" s="926"/>
      <c r="F65" s="926"/>
      <c r="G65" s="922"/>
      <c r="H65" s="926"/>
      <c r="I65" s="922"/>
      <c r="J65" s="926"/>
      <c r="K65" s="922"/>
    </row>
    <row r="66" spans="1:19" s="2" customFormat="1">
      <c r="A66" s="12"/>
      <c r="B66" s="12"/>
      <c r="C66" s="12"/>
      <c r="D66" s="12"/>
      <c r="E66" s="926"/>
      <c r="F66" s="926"/>
      <c r="G66" s="922"/>
      <c r="H66" s="926"/>
      <c r="I66" s="922"/>
      <c r="J66" s="926"/>
      <c r="K66" s="922"/>
    </row>
    <row r="67" spans="1:19" s="2" customFormat="1">
      <c r="A67" s="12"/>
      <c r="B67" s="12"/>
      <c r="C67" s="12"/>
      <c r="D67" s="12"/>
      <c r="E67" s="926"/>
      <c r="F67" s="926"/>
      <c r="G67" s="922"/>
      <c r="H67" s="926"/>
      <c r="I67" s="922"/>
      <c r="J67" s="926"/>
      <c r="K67" s="922"/>
    </row>
    <row r="68" spans="1:19" s="2" customFormat="1">
      <c r="A68" s="12"/>
      <c r="B68" s="12"/>
      <c r="C68" s="12"/>
      <c r="D68" s="12"/>
      <c r="E68" s="926"/>
      <c r="F68" s="926"/>
      <c r="G68" s="922"/>
      <c r="H68" s="926"/>
      <c r="I68" s="922"/>
      <c r="J68" s="926"/>
      <c r="K68" s="922"/>
    </row>
    <row r="69" spans="1:19" s="2" customFormat="1">
      <c r="A69" s="928"/>
      <c r="B69" s="929"/>
      <c r="C69" s="929"/>
      <c r="D69" s="4"/>
      <c r="E69" s="930"/>
      <c r="F69" s="930"/>
      <c r="G69" s="931"/>
      <c r="H69" s="930"/>
      <c r="I69" s="931"/>
      <c r="J69" s="930"/>
      <c r="K69" s="931"/>
    </row>
    <row r="70" spans="1:19" s="2" customFormat="1">
      <c r="B70" s="164"/>
      <c r="C70" s="164"/>
      <c r="D70" s="164"/>
      <c r="E70" s="164"/>
      <c r="F70" s="164"/>
      <c r="G70" s="164"/>
      <c r="H70" s="164"/>
      <c r="I70" s="164"/>
      <c r="J70" s="164"/>
      <c r="K70" s="164"/>
    </row>
    <row r="71" spans="1:19" s="2" customFormat="1">
      <c r="B71" s="164"/>
      <c r="C71" s="164"/>
      <c r="D71" s="164"/>
      <c r="E71" s="164"/>
      <c r="F71" s="164"/>
      <c r="G71" s="164"/>
      <c r="H71" s="164"/>
      <c r="I71" s="164"/>
      <c r="J71" s="164"/>
      <c r="K71" s="164"/>
    </row>
    <row r="72" spans="1:19" s="2" customFormat="1">
      <c r="B72" s="164"/>
      <c r="C72" s="164"/>
      <c r="D72" s="164"/>
      <c r="E72" s="164"/>
      <c r="F72" s="164"/>
      <c r="G72" s="164"/>
      <c r="H72" s="164"/>
      <c r="I72" s="164"/>
      <c r="J72" s="164"/>
      <c r="K72" s="164"/>
    </row>
    <row r="73" spans="1:19" s="2" customFormat="1">
      <c r="B73" s="164"/>
      <c r="C73" s="164"/>
      <c r="D73" s="164"/>
      <c r="E73" s="164"/>
      <c r="F73" s="164"/>
      <c r="G73" s="164"/>
      <c r="H73" s="164"/>
      <c r="I73" s="164"/>
      <c r="J73" s="164"/>
      <c r="K73" s="164"/>
    </row>
    <row r="74" spans="1:19" s="2" customFormat="1">
      <c r="B74" s="164"/>
      <c r="C74" s="164"/>
      <c r="D74" s="164"/>
      <c r="E74" s="164"/>
      <c r="F74" s="164"/>
      <c r="G74" s="164"/>
      <c r="H74" s="164"/>
      <c r="I74" s="164"/>
      <c r="J74" s="164"/>
      <c r="K74" s="164"/>
    </row>
    <row r="75" spans="1:19" s="2" customFormat="1">
      <c r="B75" s="164"/>
      <c r="C75" s="164"/>
      <c r="D75" s="164"/>
      <c r="E75" s="164"/>
      <c r="F75" s="164"/>
      <c r="G75" s="164"/>
      <c r="H75" s="164"/>
      <c r="I75" s="164"/>
      <c r="J75" s="164"/>
      <c r="K75" s="164"/>
    </row>
    <row r="76" spans="1:19">
      <c r="A76" s="2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2"/>
      <c r="M76" s="2"/>
      <c r="N76" s="2"/>
      <c r="O76" s="2"/>
      <c r="P76" s="2"/>
      <c r="Q76" s="2"/>
      <c r="R76" s="2"/>
      <c r="S76" s="2"/>
    </row>
    <row r="77" spans="1:19">
      <c r="P77" s="2"/>
    </row>
    <row r="78" spans="1:19">
      <c r="P78" s="2"/>
    </row>
    <row r="84" spans="5:5">
      <c r="E84" s="3">
        <v>748108</v>
      </c>
    </row>
  </sheetData>
  <mergeCells count="36">
    <mergeCell ref="A60:E60"/>
    <mergeCell ref="A37:E37"/>
    <mergeCell ref="A43:D43"/>
    <mergeCell ref="A44:D44"/>
    <mergeCell ref="A47:D47"/>
    <mergeCell ref="A54:E54"/>
    <mergeCell ref="A51:K51"/>
    <mergeCell ref="F53:G53"/>
    <mergeCell ref="J53:K53"/>
    <mergeCell ref="A45:D45"/>
    <mergeCell ref="H53:I53"/>
    <mergeCell ref="A52:K52"/>
    <mergeCell ref="H30:I30"/>
    <mergeCell ref="F30:G30"/>
    <mergeCell ref="P3:Q3"/>
    <mergeCell ref="P30:Q30"/>
    <mergeCell ref="L30:M30"/>
    <mergeCell ref="A17:D17"/>
    <mergeCell ref="A22:K22"/>
    <mergeCell ref="A18:D18"/>
    <mergeCell ref="N30:O30"/>
    <mergeCell ref="A31:E31"/>
    <mergeCell ref="J30:K30"/>
    <mergeCell ref="R30:S30"/>
    <mergeCell ref="A23:K23"/>
    <mergeCell ref="B1:S2"/>
    <mergeCell ref="B28:Q29"/>
    <mergeCell ref="R3:S3"/>
    <mergeCell ref="L3:M3"/>
    <mergeCell ref="A10:E10"/>
    <mergeCell ref="F3:G3"/>
    <mergeCell ref="H3:I3"/>
    <mergeCell ref="J3:K3"/>
    <mergeCell ref="A4:E4"/>
    <mergeCell ref="N3:O3"/>
    <mergeCell ref="A16:D16"/>
  </mergeCells>
  <phoneticPr fontId="0" type="noConversion"/>
  <pageMargins left="0.59055118110236227" right="0.39370078740157483" top="0.98425196850393704" bottom="0.78740157480314965" header="0.51181102362204722" footer="0.51181102362204722"/>
  <pageSetup paperSize="9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T93"/>
  <sheetViews>
    <sheetView topLeftCell="A37" workbookViewId="0">
      <selection activeCell="O59" sqref="O59"/>
    </sheetView>
  </sheetViews>
  <sheetFormatPr defaultColWidth="8.85546875" defaultRowHeight="12.75"/>
  <cols>
    <col min="1" max="1" width="6.85546875" customWidth="1"/>
    <col min="2" max="2" width="6.28515625" style="3" customWidth="1"/>
    <col min="3" max="4" width="5.7109375" style="3" customWidth="1"/>
    <col min="5" max="14" width="8.42578125" style="3" customWidth="1"/>
    <col min="15" max="15" width="6.28515625" customWidth="1"/>
    <col min="16" max="16" width="6.42578125" customWidth="1"/>
    <col min="17" max="17" width="4.85546875" customWidth="1"/>
    <col min="18" max="18" width="7" customWidth="1"/>
  </cols>
  <sheetData>
    <row r="1" spans="1:20" ht="39.75" customHeight="1" thickBot="1">
      <c r="A1" s="235" t="s">
        <v>48</v>
      </c>
      <c r="B1" s="3665" t="s">
        <v>290</v>
      </c>
      <c r="C1" s="3973"/>
      <c r="D1" s="3973"/>
      <c r="E1" s="3973"/>
      <c r="F1" s="3973"/>
      <c r="G1" s="3973"/>
      <c r="H1" s="3973"/>
      <c r="I1" s="3973"/>
      <c r="J1" s="3973"/>
      <c r="K1" s="3973"/>
      <c r="L1" s="3973"/>
      <c r="M1" s="3973"/>
      <c r="N1" s="3974"/>
    </row>
    <row r="2" spans="1:20" ht="27.75" customHeight="1" thickBot="1">
      <c r="A2" s="464"/>
      <c r="B2" s="291"/>
      <c r="C2" s="292"/>
      <c r="D2" s="292"/>
      <c r="E2" s="3979" t="s">
        <v>291</v>
      </c>
      <c r="F2" s="3980"/>
      <c r="G2" s="3981"/>
      <c r="H2" s="3981"/>
      <c r="I2" s="3981"/>
      <c r="J2" s="3981"/>
      <c r="K2" s="3981"/>
      <c r="L2" s="3981"/>
      <c r="M2" s="3981"/>
      <c r="N2" s="3982"/>
    </row>
    <row r="3" spans="1:20" s="3" customFormat="1" ht="24" customHeight="1" thickBot="1">
      <c r="B3" s="293" t="s">
        <v>292</v>
      </c>
      <c r="C3" s="3983" t="s">
        <v>293</v>
      </c>
      <c r="D3" s="3919"/>
      <c r="E3" s="3975" t="s">
        <v>259</v>
      </c>
      <c r="F3" s="3976"/>
      <c r="G3" s="3975" t="s">
        <v>252</v>
      </c>
      <c r="H3" s="3976"/>
      <c r="I3" s="3977" t="s">
        <v>253</v>
      </c>
      <c r="J3" s="3976"/>
      <c r="K3" s="3975" t="s">
        <v>254</v>
      </c>
      <c r="L3" s="3978"/>
      <c r="M3" s="3984" t="s">
        <v>158</v>
      </c>
      <c r="N3" s="3985"/>
      <c r="O3" s="4"/>
      <c r="P3" s="4"/>
      <c r="Q3" s="294"/>
      <c r="R3" s="295"/>
      <c r="S3" s="294"/>
      <c r="T3" s="294"/>
    </row>
    <row r="4" spans="1:20" ht="11.25" customHeight="1">
      <c r="B4" s="3952" t="s">
        <v>251</v>
      </c>
      <c r="C4" s="3962" t="s">
        <v>294</v>
      </c>
      <c r="D4" s="3758"/>
      <c r="E4" s="1947">
        <v>178</v>
      </c>
      <c r="F4" s="1419" t="s">
        <v>109</v>
      </c>
      <c r="G4" s="1947">
        <v>843</v>
      </c>
      <c r="H4" s="1419" t="s">
        <v>109</v>
      </c>
      <c r="I4" s="1946">
        <v>26141</v>
      </c>
      <c r="J4" s="1419" t="s">
        <v>109</v>
      </c>
      <c r="K4" s="1947">
        <v>146</v>
      </c>
      <c r="L4" s="1419" t="s">
        <v>109</v>
      </c>
      <c r="M4" s="1946">
        <v>27308</v>
      </c>
      <c r="N4" s="1419" t="s">
        <v>109</v>
      </c>
    </row>
    <row r="5" spans="1:20" ht="3" customHeight="1">
      <c r="B5" s="3967"/>
      <c r="C5" s="3964"/>
      <c r="D5" s="3972"/>
      <c r="E5" s="3960"/>
      <c r="F5" s="3961"/>
      <c r="G5" s="3960"/>
      <c r="H5" s="3961"/>
      <c r="I5" s="3960"/>
      <c r="J5" s="3961"/>
      <c r="K5" s="3960"/>
      <c r="L5" s="3961"/>
      <c r="M5" s="3956"/>
      <c r="N5" s="3957"/>
    </row>
    <row r="6" spans="1:20" ht="13.15" customHeight="1">
      <c r="B6" s="3954"/>
      <c r="C6" s="3959" t="s">
        <v>295</v>
      </c>
      <c r="D6" s="3949"/>
      <c r="E6" s="1972">
        <v>0</v>
      </c>
      <c r="F6" s="296">
        <f>SUM(E6/E4*100)</f>
        <v>0</v>
      </c>
      <c r="G6" s="1972">
        <v>0</v>
      </c>
      <c r="H6" s="296">
        <f>SUM(G6/G4*100)</f>
        <v>0</v>
      </c>
      <c r="I6" s="1972">
        <v>0</v>
      </c>
      <c r="J6" s="296">
        <f>SUM(I6/I4*100)</f>
        <v>0</v>
      </c>
      <c r="K6" s="1972">
        <v>77</v>
      </c>
      <c r="L6" s="296">
        <f>SUM(K6/K4*100)</f>
        <v>52.739726027397261</v>
      </c>
      <c r="M6" s="1940">
        <v>77</v>
      </c>
      <c r="N6" s="297">
        <f>SUM(M6/M4*100)</f>
        <v>0.28196865387432257</v>
      </c>
    </row>
    <row r="7" spans="1:20" ht="13.15" customHeight="1">
      <c r="B7" s="3954"/>
      <c r="C7" s="3948" t="s">
        <v>296</v>
      </c>
      <c r="D7" s="3949"/>
      <c r="E7" s="1941">
        <v>0</v>
      </c>
      <c r="F7" s="296">
        <f>SUM(E7/E4*100)</f>
        <v>0</v>
      </c>
      <c r="G7" s="1941">
        <v>0</v>
      </c>
      <c r="H7" s="296">
        <f>SUM(G7/G4*100)</f>
        <v>0</v>
      </c>
      <c r="I7" s="1941">
        <v>9</v>
      </c>
      <c r="J7" s="296">
        <f>SUM(I7/I4*100)</f>
        <v>3.4428675261084125E-2</v>
      </c>
      <c r="K7" s="1941">
        <v>0</v>
      </c>
      <c r="L7" s="296">
        <f>SUM(K7/K4*100)</f>
        <v>0</v>
      </c>
      <c r="M7" s="1940">
        <v>9</v>
      </c>
      <c r="N7" s="297">
        <f>SUM(M7/M4*100)</f>
        <v>3.2957375128167571E-2</v>
      </c>
    </row>
    <row r="8" spans="1:20" ht="13.15" customHeight="1">
      <c r="B8" s="3954"/>
      <c r="C8" s="3958" t="s">
        <v>297</v>
      </c>
      <c r="D8" s="3949"/>
      <c r="E8" s="1941">
        <v>10</v>
      </c>
      <c r="F8" s="296">
        <f>SUM(E8/E4*100)</f>
        <v>5.6179775280898872</v>
      </c>
      <c r="G8" s="1941">
        <v>98</v>
      </c>
      <c r="H8" s="296">
        <f>SUM(G8/G4*100)</f>
        <v>11.625148279952551</v>
      </c>
      <c r="I8" s="1941">
        <v>1625</v>
      </c>
      <c r="J8" s="296">
        <f>SUM(I8/I4*100)</f>
        <v>6.2162885888068553</v>
      </c>
      <c r="K8" s="1941">
        <v>0</v>
      </c>
      <c r="L8" s="296">
        <f>SUM(K8/K4*100)</f>
        <v>0</v>
      </c>
      <c r="M8" s="1940">
        <v>1733</v>
      </c>
      <c r="N8" s="297">
        <f>SUM(M8/M4*100)</f>
        <v>6.3461256774571551</v>
      </c>
    </row>
    <row r="9" spans="1:20" ht="13.15" customHeight="1">
      <c r="B9" s="3954"/>
      <c r="C9" s="3948" t="s">
        <v>298</v>
      </c>
      <c r="D9" s="3949"/>
      <c r="E9" s="1941">
        <v>111</v>
      </c>
      <c r="F9" s="296"/>
      <c r="G9" s="1941">
        <v>548</v>
      </c>
      <c r="H9" s="296">
        <f>SUM(G9/G4*100)</f>
        <v>65.005931198102019</v>
      </c>
      <c r="I9" s="1941">
        <v>13563</v>
      </c>
      <c r="J9" s="296">
        <f>SUM(I9/I4*100)</f>
        <v>51.884013618453771</v>
      </c>
      <c r="K9" s="1941">
        <v>10</v>
      </c>
      <c r="L9" s="296">
        <f>SUM(K9/K4*100)</f>
        <v>6.8493150684931505</v>
      </c>
      <c r="M9" s="1940">
        <v>14232</v>
      </c>
      <c r="N9" s="297">
        <f>SUM(M9/M4*100)</f>
        <v>52.116595869342319</v>
      </c>
    </row>
    <row r="10" spans="1:20" ht="13.15" customHeight="1">
      <c r="B10" s="3954"/>
      <c r="C10" s="3948" t="s">
        <v>299</v>
      </c>
      <c r="D10" s="3949"/>
      <c r="E10" s="1941">
        <v>55</v>
      </c>
      <c r="F10" s="296">
        <f>SUM(E10/E4*100)</f>
        <v>30.898876404494381</v>
      </c>
      <c r="G10" s="1941">
        <v>187</v>
      </c>
      <c r="H10" s="296">
        <f>SUM(G10/G4*100)</f>
        <v>22.182680901542113</v>
      </c>
      <c r="I10" s="1941">
        <v>9215</v>
      </c>
      <c r="J10" s="296">
        <f>SUM(I10/I4*100)</f>
        <v>35.251138058987799</v>
      </c>
      <c r="K10" s="1941">
        <v>38</v>
      </c>
      <c r="L10" s="296">
        <f>SUM(K10/K4*100)</f>
        <v>26.027397260273972</v>
      </c>
      <c r="M10" s="1940">
        <v>9495</v>
      </c>
      <c r="N10" s="297">
        <f>SUM(M10/M4*100)</f>
        <v>34.770030760216784</v>
      </c>
    </row>
    <row r="11" spans="1:20" ht="13.15" customHeight="1" thickBot="1">
      <c r="B11" s="3955"/>
      <c r="C11" s="3950" t="s">
        <v>300</v>
      </c>
      <c r="D11" s="3966"/>
      <c r="E11" s="1943">
        <v>2</v>
      </c>
      <c r="F11" s="298">
        <f>SUM(E11/E4*100)</f>
        <v>1.1235955056179776</v>
      </c>
      <c r="G11" s="1943">
        <v>10</v>
      </c>
      <c r="H11" s="298">
        <f>SUM(G11/G4*100)</f>
        <v>1.1862396204033214</v>
      </c>
      <c r="I11" s="1943">
        <v>1729</v>
      </c>
      <c r="J11" s="298">
        <f>SUM(I11/I4*100)</f>
        <v>6.6141310584904938</v>
      </c>
      <c r="K11" s="1943">
        <v>21</v>
      </c>
      <c r="L11" s="298">
        <f>SUM(K11/K4*100)</f>
        <v>14.383561643835616</v>
      </c>
      <c r="M11" s="1945">
        <v>1762</v>
      </c>
      <c r="N11" s="299">
        <f>SUM(M11/M4*100)</f>
        <v>6.45232166398125</v>
      </c>
    </row>
    <row r="12" spans="1:20">
      <c r="B12" s="3952" t="s">
        <v>659</v>
      </c>
      <c r="C12" s="3962" t="s">
        <v>294</v>
      </c>
      <c r="D12" s="3963"/>
      <c r="E12" s="1946">
        <f>SUM(E14:E19)</f>
        <v>182</v>
      </c>
      <c r="F12" s="1419" t="s">
        <v>109</v>
      </c>
      <c r="G12" s="1971">
        <f>SUM(G14:G19)</f>
        <v>889</v>
      </c>
      <c r="H12" s="1419" t="s">
        <v>109</v>
      </c>
      <c r="I12" s="1946">
        <f>SUM(I14:I19)</f>
        <v>25779</v>
      </c>
      <c r="J12" s="1419" t="s">
        <v>109</v>
      </c>
      <c r="K12" s="1946">
        <f>SUM(K14:K19)</f>
        <v>140</v>
      </c>
      <c r="L12" s="1419" t="s">
        <v>109</v>
      </c>
      <c r="M12" s="1946">
        <f>SUM(M14:M19)</f>
        <v>26990</v>
      </c>
      <c r="N12" s="1419" t="s">
        <v>109</v>
      </c>
    </row>
    <row r="13" spans="1:20" ht="3" customHeight="1">
      <c r="B13" s="3967"/>
      <c r="C13" s="3964"/>
      <c r="D13" s="3965"/>
      <c r="E13" s="3960"/>
      <c r="F13" s="3961"/>
      <c r="G13" s="3960"/>
      <c r="H13" s="3961"/>
      <c r="I13" s="3960"/>
      <c r="J13" s="3961"/>
      <c r="K13" s="3960"/>
      <c r="L13" s="3961"/>
      <c r="M13" s="3956"/>
      <c r="N13" s="3957"/>
    </row>
    <row r="14" spans="1:20" ht="13.15" customHeight="1">
      <c r="B14" s="3954"/>
      <c r="C14" s="3959" t="s">
        <v>295</v>
      </c>
      <c r="D14" s="3949"/>
      <c r="E14" s="1942">
        <v>0</v>
      </c>
      <c r="F14" s="296">
        <f>SUM(E14/E12*100)</f>
        <v>0</v>
      </c>
      <c r="G14" s="1972">
        <v>0</v>
      </c>
      <c r="H14" s="296">
        <f>SUM(G14/G12*100)</f>
        <v>0</v>
      </c>
      <c r="I14" s="1972">
        <v>0</v>
      </c>
      <c r="J14" s="296">
        <f>SUM(I14/I12*100)</f>
        <v>0</v>
      </c>
      <c r="K14" s="1972">
        <v>72</v>
      </c>
      <c r="L14" s="296">
        <f>SUM(K14/K12*100)</f>
        <v>51.428571428571423</v>
      </c>
      <c r="M14" s="1940">
        <f>SUM(E14+G14+I14+K14)</f>
        <v>72</v>
      </c>
      <c r="N14" s="297">
        <f>SUM(M14/M12*100)</f>
        <v>0.26676546869210821</v>
      </c>
    </row>
    <row r="15" spans="1:20" ht="13.15" customHeight="1">
      <c r="B15" s="3954"/>
      <c r="C15" s="3948" t="s">
        <v>296</v>
      </c>
      <c r="D15" s="3949"/>
      <c r="E15" s="1942">
        <v>0</v>
      </c>
      <c r="F15" s="296">
        <f>SUM(E15/E12*100)</f>
        <v>0</v>
      </c>
      <c r="G15" s="1941">
        <v>0</v>
      </c>
      <c r="H15" s="296">
        <f>SUM(G15/G12*100)</f>
        <v>0</v>
      </c>
      <c r="I15" s="1941">
        <v>6</v>
      </c>
      <c r="J15" s="296">
        <f>SUM(I15/I12*100)</f>
        <v>2.327475852438031E-2</v>
      </c>
      <c r="K15" s="1941">
        <v>0</v>
      </c>
      <c r="L15" s="296">
        <f>SUM(K15/K12*100)</f>
        <v>0</v>
      </c>
      <c r="M15" s="1940">
        <f t="shared" ref="M15:M19" si="0">SUM(E15+G15+I15+K15)</f>
        <v>6</v>
      </c>
      <c r="N15" s="297">
        <f>SUM(M15/M12*100)</f>
        <v>2.223045572434235E-2</v>
      </c>
    </row>
    <row r="16" spans="1:20" ht="13.15" customHeight="1">
      <c r="B16" s="3954"/>
      <c r="C16" s="3958" t="s">
        <v>297</v>
      </c>
      <c r="D16" s="3949"/>
      <c r="E16" s="1942">
        <v>14</v>
      </c>
      <c r="F16" s="296">
        <f>SUM(E16/E12*100)</f>
        <v>7.6923076923076925</v>
      </c>
      <c r="G16" s="1941">
        <v>113</v>
      </c>
      <c r="H16" s="296">
        <f>SUM(G16/G12*100)</f>
        <v>12.710911136107987</v>
      </c>
      <c r="I16" s="1941">
        <v>1528</v>
      </c>
      <c r="J16" s="296">
        <f>SUM(I16/I12*100)</f>
        <v>5.9273051708755187</v>
      </c>
      <c r="K16" s="1941">
        <v>0</v>
      </c>
      <c r="L16" s="296">
        <f>SUM(K16/K12*100)</f>
        <v>0</v>
      </c>
      <c r="M16" s="1940">
        <f t="shared" si="0"/>
        <v>1655</v>
      </c>
      <c r="N16" s="297">
        <f>SUM(M16/M12*100)</f>
        <v>6.1319007039644307</v>
      </c>
    </row>
    <row r="17" spans="2:16" ht="13.15" customHeight="1">
      <c r="B17" s="3954"/>
      <c r="C17" s="3948" t="s">
        <v>298</v>
      </c>
      <c r="D17" s="3949"/>
      <c r="E17" s="1942">
        <v>109</v>
      </c>
      <c r="F17" s="296">
        <f>SUM(E17/E12*100)</f>
        <v>59.890109890109891</v>
      </c>
      <c r="G17" s="1941">
        <v>568</v>
      </c>
      <c r="H17" s="296">
        <f>SUM(G17/G12*100)</f>
        <v>63.892013498312714</v>
      </c>
      <c r="I17" s="1941">
        <v>13089</v>
      </c>
      <c r="J17" s="296">
        <f>SUM(I17/I12*100)</f>
        <v>50.773885720935638</v>
      </c>
      <c r="K17" s="1941">
        <v>7</v>
      </c>
      <c r="L17" s="296">
        <f>SUM(K17/K12*100)</f>
        <v>5</v>
      </c>
      <c r="M17" s="1940">
        <f t="shared" si="0"/>
        <v>13773</v>
      </c>
      <c r="N17" s="297">
        <f>SUM(M17/M12*100)</f>
        <v>51.030011115227857</v>
      </c>
    </row>
    <row r="18" spans="2:16" ht="13.15" customHeight="1">
      <c r="B18" s="3954"/>
      <c r="C18" s="3948" t="s">
        <v>299</v>
      </c>
      <c r="D18" s="3949"/>
      <c r="E18" s="1942">
        <v>57</v>
      </c>
      <c r="F18" s="296">
        <f>SUM(E18/E12*100)</f>
        <v>31.318681318681318</v>
      </c>
      <c r="G18" s="1941">
        <v>196</v>
      </c>
      <c r="H18" s="296">
        <f>SUM(G18/G12*100)</f>
        <v>22.047244094488189</v>
      </c>
      <c r="I18" s="1941">
        <v>9289</v>
      </c>
      <c r="J18" s="296">
        <f>SUM(I18/I12*100)</f>
        <v>36.03320532216145</v>
      </c>
      <c r="K18" s="1941">
        <v>42</v>
      </c>
      <c r="L18" s="296">
        <f>SUM(K18/K12*100)</f>
        <v>30</v>
      </c>
      <c r="M18" s="1940">
        <f t="shared" si="0"/>
        <v>9584</v>
      </c>
      <c r="N18" s="297">
        <f>SUM(M18/M12*100)</f>
        <v>35.509447943682851</v>
      </c>
    </row>
    <row r="19" spans="2:16" ht="13.15" customHeight="1" thickBot="1">
      <c r="B19" s="3954"/>
      <c r="C19" s="3948" t="s">
        <v>300</v>
      </c>
      <c r="D19" s="3949"/>
      <c r="E19" s="1944">
        <v>2</v>
      </c>
      <c r="F19" s="298">
        <f>SUM(E19/E12*100)</f>
        <v>1.098901098901099</v>
      </c>
      <c r="G19" s="1943">
        <v>12</v>
      </c>
      <c r="H19" s="296">
        <f>SUM(G19/G12*100)</f>
        <v>1.3498312710911136</v>
      </c>
      <c r="I19" s="1943">
        <v>1867</v>
      </c>
      <c r="J19" s="296">
        <f>SUM(I19/I12*100)</f>
        <v>7.2423290275030068</v>
      </c>
      <c r="K19" s="1943">
        <v>19</v>
      </c>
      <c r="L19" s="296">
        <f>SUM(K19/K12*100)</f>
        <v>13.571428571428571</v>
      </c>
      <c r="M19" s="1940">
        <f t="shared" si="0"/>
        <v>1900</v>
      </c>
      <c r="N19" s="297">
        <f>SUM(M19/M12*100)</f>
        <v>7.0396443127084112</v>
      </c>
    </row>
    <row r="20" spans="2:16" ht="12.75" customHeight="1">
      <c r="B20" s="3952" t="s">
        <v>719</v>
      </c>
      <c r="C20" s="3962" t="s">
        <v>294</v>
      </c>
      <c r="D20" s="3758"/>
      <c r="E20" s="1946">
        <f>SUM(E22:E27)</f>
        <v>178</v>
      </c>
      <c r="F20" s="1419" t="s">
        <v>109</v>
      </c>
      <c r="G20" s="1946">
        <f>SUM(G22:G27)</f>
        <v>935</v>
      </c>
      <c r="H20" s="1419" t="s">
        <v>109</v>
      </c>
      <c r="I20" s="1946">
        <f>SUM(I22:I27)</f>
        <v>25452</v>
      </c>
      <c r="J20" s="1419" t="s">
        <v>109</v>
      </c>
      <c r="K20" s="1946">
        <f>SUM(K22:K27)</f>
        <v>133</v>
      </c>
      <c r="L20" s="1420" t="s">
        <v>109</v>
      </c>
      <c r="M20" s="1946">
        <f>SUM(M22:M27)</f>
        <v>26698</v>
      </c>
      <c r="N20" s="1421" t="s">
        <v>109</v>
      </c>
    </row>
    <row r="21" spans="2:16" ht="3" customHeight="1">
      <c r="B21" s="3967"/>
      <c r="C21" s="3964"/>
      <c r="D21" s="3972"/>
      <c r="E21" s="3960"/>
      <c r="F21" s="3961"/>
      <c r="G21" s="3960"/>
      <c r="H21" s="3961"/>
      <c r="I21" s="3960"/>
      <c r="J21" s="3961"/>
      <c r="K21" s="3960"/>
      <c r="L21" s="3961"/>
      <c r="M21" s="3956"/>
      <c r="N21" s="3957"/>
    </row>
    <row r="22" spans="2:16" ht="13.15" customHeight="1">
      <c r="B22" s="3954"/>
      <c r="C22" s="3959" t="s">
        <v>295</v>
      </c>
      <c r="D22" s="3949"/>
      <c r="E22" s="1972">
        <v>0</v>
      </c>
      <c r="F22" s="296">
        <f>SUM(E22/E20*100)</f>
        <v>0</v>
      </c>
      <c r="G22" s="1972">
        <v>0</v>
      </c>
      <c r="H22" s="296">
        <f>SUM(G22/G20*100)</f>
        <v>0</v>
      </c>
      <c r="I22" s="1972">
        <v>0</v>
      </c>
      <c r="J22" s="296">
        <f>SUM(I22/I20*100)</f>
        <v>0</v>
      </c>
      <c r="K22" s="1972">
        <v>65</v>
      </c>
      <c r="L22" s="1378">
        <f>SUM(K22/K20*100)</f>
        <v>48.872180451127818</v>
      </c>
      <c r="M22" s="1940">
        <f t="shared" ref="M22:M28" si="1">SUM(E22+G22+I22+K22)</f>
        <v>65</v>
      </c>
      <c r="N22" s="297">
        <f>SUM(M22/M20*100)</f>
        <v>0.24346392988238821</v>
      </c>
    </row>
    <row r="23" spans="2:16" ht="13.15" customHeight="1">
      <c r="B23" s="3954"/>
      <c r="C23" s="3948" t="s">
        <v>296</v>
      </c>
      <c r="D23" s="3949"/>
      <c r="E23" s="1941">
        <v>0</v>
      </c>
      <c r="F23" s="296">
        <f>SUM(E23/E20*100)</f>
        <v>0</v>
      </c>
      <c r="G23" s="1941">
        <v>0</v>
      </c>
      <c r="H23" s="296">
        <f>SUM(G23/G20*100)</f>
        <v>0</v>
      </c>
      <c r="I23" s="1941">
        <v>4</v>
      </c>
      <c r="J23" s="296">
        <f>SUM(I23/I20*100)</f>
        <v>1.5715857300015717E-2</v>
      </c>
      <c r="K23" s="1941">
        <v>0</v>
      </c>
      <c r="L23" s="1378">
        <f>SUM(K23/K20*100)</f>
        <v>0</v>
      </c>
      <c r="M23" s="1940">
        <f t="shared" si="1"/>
        <v>4</v>
      </c>
      <c r="N23" s="297">
        <f>SUM(M23/M20*100)</f>
        <v>1.4982395685070041E-2</v>
      </c>
    </row>
    <row r="24" spans="2:16" ht="13.15" customHeight="1">
      <c r="B24" s="3954"/>
      <c r="C24" s="3958" t="s">
        <v>297</v>
      </c>
      <c r="D24" s="3949"/>
      <c r="E24" s="1941">
        <v>11</v>
      </c>
      <c r="F24" s="296">
        <f>SUM(E24/E20*100)</f>
        <v>6.179775280898876</v>
      </c>
      <c r="G24" s="1941">
        <v>117</v>
      </c>
      <c r="H24" s="296">
        <f>SUM(G24/G20*100)</f>
        <v>12.513368983957218</v>
      </c>
      <c r="I24" s="1941">
        <v>1412</v>
      </c>
      <c r="J24" s="296">
        <f>SUM(I24/I20*100)</f>
        <v>5.5476976269055474</v>
      </c>
      <c r="K24" s="1941">
        <v>0</v>
      </c>
      <c r="L24" s="1378">
        <f>SUM(K24/K20*100)</f>
        <v>0</v>
      </c>
      <c r="M24" s="1940">
        <f t="shared" si="1"/>
        <v>1540</v>
      </c>
      <c r="N24" s="297">
        <f>SUM(M24/M20*100)</f>
        <v>5.7682223387519667</v>
      </c>
    </row>
    <row r="25" spans="2:16" ht="13.15" customHeight="1">
      <c r="B25" s="3954"/>
      <c r="C25" s="3948" t="s">
        <v>298</v>
      </c>
      <c r="D25" s="3949"/>
      <c r="E25" s="1941">
        <v>106</v>
      </c>
      <c r="F25" s="296">
        <f>SUM(E25/E20*100)</f>
        <v>59.550561797752813</v>
      </c>
      <c r="G25" s="1941">
        <v>600</v>
      </c>
      <c r="H25" s="296">
        <f>SUM(G25/G20*100)</f>
        <v>64.171122994652407</v>
      </c>
      <c r="I25" s="1941">
        <v>12711</v>
      </c>
      <c r="J25" s="296">
        <f>SUM(I25/I20*100)</f>
        <v>49.941065535124942</v>
      </c>
      <c r="K25" s="1941">
        <v>8</v>
      </c>
      <c r="L25" s="1378">
        <f>SUM(K25/K20*100)</f>
        <v>6.0150375939849621</v>
      </c>
      <c r="M25" s="1940">
        <f t="shared" si="1"/>
        <v>13425</v>
      </c>
      <c r="N25" s="297">
        <f>SUM(M25/M20*100)</f>
        <v>50.28466551801634</v>
      </c>
    </row>
    <row r="26" spans="2:16" ht="13.15" customHeight="1">
      <c r="B26" s="3954"/>
      <c r="C26" s="3948" t="s">
        <v>299</v>
      </c>
      <c r="D26" s="3949"/>
      <c r="E26" s="1941">
        <v>58</v>
      </c>
      <c r="F26" s="296">
        <f>SUM(E26/E20*100)</f>
        <v>32.584269662921351</v>
      </c>
      <c r="G26" s="1941">
        <v>200</v>
      </c>
      <c r="H26" s="296">
        <f>SUM(G26/G20*100)</f>
        <v>21.390374331550802</v>
      </c>
      <c r="I26" s="1941">
        <v>9422</v>
      </c>
      <c r="J26" s="296">
        <f>SUM(I26/I20*100)</f>
        <v>37.018701870187023</v>
      </c>
      <c r="K26" s="1941">
        <v>43</v>
      </c>
      <c r="L26" s="1378">
        <f>SUM(K26/K20*100)</f>
        <v>32.330827067669169</v>
      </c>
      <c r="M26" s="1940">
        <f t="shared" si="1"/>
        <v>9723</v>
      </c>
      <c r="N26" s="297">
        <f>SUM(M26/M20*100)</f>
        <v>36.418458311484009</v>
      </c>
    </row>
    <row r="27" spans="2:16" ht="13.15" customHeight="1" thickBot="1">
      <c r="B27" s="3955"/>
      <c r="C27" s="3950" t="s">
        <v>300</v>
      </c>
      <c r="D27" s="3966"/>
      <c r="E27" s="1943">
        <v>3</v>
      </c>
      <c r="F27" s="298">
        <f>SUM(E27/E20*100)</f>
        <v>1.6853932584269662</v>
      </c>
      <c r="G27" s="1943">
        <v>18</v>
      </c>
      <c r="H27" s="298">
        <f>SUM(G27/G20*100)</f>
        <v>1.9251336898395723</v>
      </c>
      <c r="I27" s="1943">
        <v>1903</v>
      </c>
      <c r="J27" s="298">
        <f>SUM(I27/I20*100)</f>
        <v>7.4768191104824773</v>
      </c>
      <c r="K27" s="1943">
        <v>17</v>
      </c>
      <c r="L27" s="1379">
        <f>SUM(K27/K20*100)</f>
        <v>12.781954887218044</v>
      </c>
      <c r="M27" s="1945">
        <f t="shared" si="1"/>
        <v>1941</v>
      </c>
      <c r="N27" s="299">
        <f>SUM(M27/M20*100)</f>
        <v>7.2702075061802391</v>
      </c>
    </row>
    <row r="28" spans="2:16">
      <c r="B28" s="3952" t="s">
        <v>783</v>
      </c>
      <c r="C28" s="3962" t="s">
        <v>294</v>
      </c>
      <c r="D28" s="3758"/>
      <c r="E28" s="1946">
        <f>SUM(E30:E35)</f>
        <v>190</v>
      </c>
      <c r="F28" s="1419" t="s">
        <v>109</v>
      </c>
      <c r="G28" s="1946">
        <f>SUM(G30:G35)</f>
        <v>973</v>
      </c>
      <c r="H28" s="1419" t="s">
        <v>109</v>
      </c>
      <c r="I28" s="1946">
        <f>SUM(I30:I35)</f>
        <v>24998</v>
      </c>
      <c r="J28" s="1419" t="s">
        <v>109</v>
      </c>
      <c r="K28" s="1946">
        <f>SUM(K30:K35)</f>
        <v>102</v>
      </c>
      <c r="L28" s="1420" t="s">
        <v>109</v>
      </c>
      <c r="M28" s="1946">
        <f t="shared" si="1"/>
        <v>26263</v>
      </c>
      <c r="N28" s="1421" t="s">
        <v>109</v>
      </c>
    </row>
    <row r="29" spans="2:16" ht="3" customHeight="1">
      <c r="B29" s="3967"/>
      <c r="C29" s="3964"/>
      <c r="D29" s="3972"/>
      <c r="E29" s="3960"/>
      <c r="F29" s="3961"/>
      <c r="G29" s="3960"/>
      <c r="H29" s="3961"/>
      <c r="I29" s="3960"/>
      <c r="J29" s="3961"/>
      <c r="K29" s="3960"/>
      <c r="L29" s="3961"/>
      <c r="M29" s="3956"/>
      <c r="N29" s="3957"/>
    </row>
    <row r="30" spans="2:16" ht="13.15" customHeight="1">
      <c r="B30" s="3954"/>
      <c r="C30" s="3959" t="s">
        <v>295</v>
      </c>
      <c r="D30" s="3949"/>
      <c r="E30" s="1972">
        <v>0</v>
      </c>
      <c r="F30" s="296">
        <f>SUM(E30/E28*100)</f>
        <v>0</v>
      </c>
      <c r="G30" s="1972">
        <v>0</v>
      </c>
      <c r="H30" s="296">
        <f>SUM(G30/G28*100)</f>
        <v>0</v>
      </c>
      <c r="I30" s="1972">
        <v>0</v>
      </c>
      <c r="J30" s="296">
        <f>SUM(I30/I28*100)</f>
        <v>0</v>
      </c>
      <c r="K30" s="1972">
        <v>46</v>
      </c>
      <c r="L30" s="1378">
        <f>SUM(K30/K28*100)</f>
        <v>45.098039215686278</v>
      </c>
      <c r="M30" s="1940">
        <f t="shared" ref="M30:M35" si="2">SUM(K30,I30,G30,E30)</f>
        <v>46</v>
      </c>
      <c r="N30" s="297">
        <f>SUM(M30/M28*100)</f>
        <v>0.17515135361535239</v>
      </c>
      <c r="P30" s="240"/>
    </row>
    <row r="31" spans="2:16" ht="13.15" customHeight="1">
      <c r="B31" s="3954"/>
      <c r="C31" s="3948" t="s">
        <v>296</v>
      </c>
      <c r="D31" s="3949"/>
      <c r="E31" s="1941">
        <v>0</v>
      </c>
      <c r="F31" s="296">
        <f>SUM(E31/E28*100)</f>
        <v>0</v>
      </c>
      <c r="G31" s="1941">
        <v>0</v>
      </c>
      <c r="H31" s="296">
        <f>SUM(G31/G28*100)</f>
        <v>0</v>
      </c>
      <c r="I31" s="1941">
        <v>7</v>
      </c>
      <c r="J31" s="296">
        <f>SUM(I31/I28*100)</f>
        <v>2.8002240179214339E-2</v>
      </c>
      <c r="K31" s="1941">
        <v>0</v>
      </c>
      <c r="L31" s="1378">
        <f>SUM(K31/K28*100)</f>
        <v>0</v>
      </c>
      <c r="M31" s="1940">
        <f t="shared" si="2"/>
        <v>7</v>
      </c>
      <c r="N31" s="297">
        <f>SUM(M31/M28*100)</f>
        <v>2.6653466854510147E-2</v>
      </c>
      <c r="P31" s="240"/>
    </row>
    <row r="32" spans="2:16" ht="13.15" customHeight="1">
      <c r="B32" s="3954"/>
      <c r="C32" s="3958" t="s">
        <v>297</v>
      </c>
      <c r="D32" s="3949"/>
      <c r="E32" s="1941">
        <v>17</v>
      </c>
      <c r="F32" s="296">
        <f>SUM(E32/E28*100)</f>
        <v>8.9473684210526319</v>
      </c>
      <c r="G32" s="1941">
        <v>120</v>
      </c>
      <c r="H32" s="296">
        <f>SUM(G32/G28*100)</f>
        <v>12.332990750256938</v>
      </c>
      <c r="I32" s="1941">
        <v>1352</v>
      </c>
      <c r="J32" s="296">
        <f>SUM(I32/I28*100)</f>
        <v>5.4084326746139695</v>
      </c>
      <c r="K32" s="1941">
        <v>0</v>
      </c>
      <c r="L32" s="1378">
        <f>SUM(K32/K28*100)</f>
        <v>0</v>
      </c>
      <c r="M32" s="1940">
        <f t="shared" si="2"/>
        <v>1489</v>
      </c>
      <c r="N32" s="297">
        <f>SUM(M32/M28*100)</f>
        <v>5.6695731637665157</v>
      </c>
      <c r="P32" s="240"/>
    </row>
    <row r="33" spans="2:16" ht="13.15" customHeight="1">
      <c r="B33" s="3954"/>
      <c r="C33" s="3948" t="s">
        <v>298</v>
      </c>
      <c r="D33" s="3949"/>
      <c r="E33" s="1941">
        <v>106</v>
      </c>
      <c r="F33" s="296">
        <f>SUM(E33/E28*100)</f>
        <v>55.78947368421052</v>
      </c>
      <c r="G33" s="1941">
        <v>597</v>
      </c>
      <c r="H33" s="296">
        <f>SUM(G33/G28*100)</f>
        <v>61.356628982528264</v>
      </c>
      <c r="I33" s="1941">
        <v>12228</v>
      </c>
      <c r="J33" s="296">
        <f>SUM(I33/I28*100)</f>
        <v>48.915913273061847</v>
      </c>
      <c r="K33" s="1941">
        <v>8</v>
      </c>
      <c r="L33" s="1378">
        <f>SUM(K33/K28*100)</f>
        <v>7.8431372549019605</v>
      </c>
      <c r="M33" s="1940">
        <f t="shared" si="2"/>
        <v>12939</v>
      </c>
      <c r="N33" s="297">
        <f>SUM(M33/M28*100)</f>
        <v>49.26702966150097</v>
      </c>
      <c r="P33" s="240"/>
    </row>
    <row r="34" spans="2:16" ht="13.15" customHeight="1">
      <c r="B34" s="3954"/>
      <c r="C34" s="3948" t="s">
        <v>299</v>
      </c>
      <c r="D34" s="3949"/>
      <c r="E34" s="1941">
        <v>65</v>
      </c>
      <c r="F34" s="296">
        <f>SUM(E34/E28*100)</f>
        <v>34.210526315789473</v>
      </c>
      <c r="G34" s="1941">
        <v>237</v>
      </c>
      <c r="H34" s="296">
        <f>SUM(G34/G28*100)</f>
        <v>24.357656731757451</v>
      </c>
      <c r="I34" s="1941">
        <v>9458</v>
      </c>
      <c r="J34" s="296">
        <f>SUM(I34/I28*100)</f>
        <v>37.835026802144171</v>
      </c>
      <c r="K34" s="1941">
        <v>31</v>
      </c>
      <c r="L34" s="1378">
        <f>SUM(K34/K28*100)</f>
        <v>30.392156862745097</v>
      </c>
      <c r="M34" s="1940">
        <f t="shared" si="2"/>
        <v>9791</v>
      </c>
      <c r="N34" s="297">
        <f>SUM(M34/M28*100)</f>
        <v>37.280584853215551</v>
      </c>
      <c r="P34" s="240"/>
    </row>
    <row r="35" spans="2:16" ht="13.15" customHeight="1" thickBot="1">
      <c r="B35" s="3955"/>
      <c r="C35" s="3950" t="s">
        <v>300</v>
      </c>
      <c r="D35" s="3966"/>
      <c r="E35" s="1943">
        <v>2</v>
      </c>
      <c r="F35" s="298">
        <f>SUM(E35/E28*100)</f>
        <v>1.0526315789473684</v>
      </c>
      <c r="G35" s="1943">
        <v>19</v>
      </c>
      <c r="H35" s="298">
        <f>SUM(G35/G28*100)</f>
        <v>1.9527235354573484</v>
      </c>
      <c r="I35" s="1943">
        <v>1953</v>
      </c>
      <c r="J35" s="298">
        <f>SUM(I35/I28*100)</f>
        <v>7.8126250100007999</v>
      </c>
      <c r="K35" s="1943">
        <v>17</v>
      </c>
      <c r="L35" s="1379">
        <f>SUM(K35/K28*100)</f>
        <v>16.666666666666664</v>
      </c>
      <c r="M35" s="1945">
        <f t="shared" si="2"/>
        <v>1991</v>
      </c>
      <c r="N35" s="299">
        <f>SUM(M35/M28*100)</f>
        <v>7.5810075010471003</v>
      </c>
      <c r="P35" s="240"/>
    </row>
    <row r="36" spans="2:16" ht="13.15" customHeight="1">
      <c r="B36" s="3968" t="s">
        <v>838</v>
      </c>
      <c r="C36" s="3962" t="s">
        <v>294</v>
      </c>
      <c r="D36" s="3963"/>
      <c r="E36" s="1946">
        <v>188</v>
      </c>
      <c r="F36" s="1419" t="s">
        <v>109</v>
      </c>
      <c r="G36" s="1946">
        <v>930</v>
      </c>
      <c r="H36" s="1419" t="s">
        <v>109</v>
      </c>
      <c r="I36" s="1946">
        <v>24454</v>
      </c>
      <c r="J36" s="1419" t="s">
        <v>109</v>
      </c>
      <c r="K36" s="1946">
        <v>92</v>
      </c>
      <c r="L36" s="1420" t="s">
        <v>109</v>
      </c>
      <c r="M36" s="1946">
        <v>25664</v>
      </c>
      <c r="N36" s="1421" t="s">
        <v>109</v>
      </c>
      <c r="P36" s="240"/>
    </row>
    <row r="37" spans="2:16" ht="3" customHeight="1">
      <c r="B37" s="3969"/>
      <c r="C37" s="3964"/>
      <c r="D37" s="3965"/>
      <c r="E37" s="3960"/>
      <c r="F37" s="3961"/>
      <c r="G37" s="3960"/>
      <c r="H37" s="3961"/>
      <c r="I37" s="3960"/>
      <c r="J37" s="3961"/>
      <c r="K37" s="3960"/>
      <c r="L37" s="3961"/>
      <c r="M37" s="3956"/>
      <c r="N37" s="3957"/>
      <c r="P37" s="240"/>
    </row>
    <row r="38" spans="2:16" ht="13.15" customHeight="1">
      <c r="B38" s="3970"/>
      <c r="C38" s="3959" t="s">
        <v>295</v>
      </c>
      <c r="D38" s="3949"/>
      <c r="E38" s="1972">
        <v>0</v>
      </c>
      <c r="F38" s="283">
        <v>0</v>
      </c>
      <c r="G38" s="1972">
        <v>0</v>
      </c>
      <c r="H38" s="296">
        <v>0</v>
      </c>
      <c r="I38" s="1972">
        <v>0</v>
      </c>
      <c r="J38" s="296">
        <v>0</v>
      </c>
      <c r="K38" s="1972">
        <v>42</v>
      </c>
      <c r="L38" s="1378">
        <v>45.652173913043477</v>
      </c>
      <c r="M38" s="1940">
        <v>42</v>
      </c>
      <c r="N38" s="297">
        <v>0.16365336658354115</v>
      </c>
      <c r="P38" s="240"/>
    </row>
    <row r="39" spans="2:16" ht="13.15" customHeight="1">
      <c r="B39" s="3970"/>
      <c r="C39" s="3948" t="s">
        <v>296</v>
      </c>
      <c r="D39" s="3949"/>
      <c r="E39" s="1941">
        <v>0</v>
      </c>
      <c r="F39" s="296">
        <v>0</v>
      </c>
      <c r="G39" s="1972">
        <v>0</v>
      </c>
      <c r="H39" s="296">
        <v>0</v>
      </c>
      <c r="I39" s="1941">
        <v>5</v>
      </c>
      <c r="J39" s="296">
        <v>2.044655271121289E-2</v>
      </c>
      <c r="K39" s="1941">
        <v>0</v>
      </c>
      <c r="L39" s="1378">
        <v>0</v>
      </c>
      <c r="M39" s="1940">
        <v>5</v>
      </c>
      <c r="N39" s="297">
        <v>1.9482543640897756E-2</v>
      </c>
      <c r="P39" s="240"/>
    </row>
    <row r="40" spans="2:16" ht="13.15" customHeight="1">
      <c r="B40" s="3970"/>
      <c r="C40" s="3958" t="s">
        <v>297</v>
      </c>
      <c r="D40" s="3949"/>
      <c r="E40" s="1941">
        <v>19</v>
      </c>
      <c r="F40" s="296">
        <v>10.106382978723403</v>
      </c>
      <c r="G40" s="1942">
        <v>120</v>
      </c>
      <c r="H40" s="296">
        <v>12.903225806451612</v>
      </c>
      <c r="I40" s="1941">
        <v>1258</v>
      </c>
      <c r="J40" s="296">
        <v>5.1443526621411628</v>
      </c>
      <c r="K40" s="1941">
        <v>0</v>
      </c>
      <c r="L40" s="1378">
        <v>0</v>
      </c>
      <c r="M40" s="1940">
        <v>1397</v>
      </c>
      <c r="N40" s="297">
        <v>5.4434226932668324</v>
      </c>
      <c r="P40" s="240"/>
    </row>
    <row r="41" spans="2:16" ht="13.15" customHeight="1">
      <c r="B41" s="3970"/>
      <c r="C41" s="3948" t="s">
        <v>298</v>
      </c>
      <c r="D41" s="3949"/>
      <c r="E41" s="1941">
        <v>106</v>
      </c>
      <c r="F41" s="296">
        <v>56.38297872340425</v>
      </c>
      <c r="G41" s="1942">
        <v>553</v>
      </c>
      <c r="H41" s="296">
        <v>59.462365591397848</v>
      </c>
      <c r="I41" s="1941">
        <v>11708</v>
      </c>
      <c r="J41" s="296">
        <v>47.877647828576102</v>
      </c>
      <c r="K41" s="1941">
        <v>6</v>
      </c>
      <c r="L41" s="1378">
        <v>6.5217391304347823</v>
      </c>
      <c r="M41" s="1940">
        <v>12373</v>
      </c>
      <c r="N41" s="297">
        <v>48.211502493765586</v>
      </c>
      <c r="P41" s="240"/>
    </row>
    <row r="42" spans="2:16" ht="13.15" customHeight="1">
      <c r="B42" s="3970"/>
      <c r="C42" s="3948" t="s">
        <v>299</v>
      </c>
      <c r="D42" s="3949"/>
      <c r="E42" s="1941">
        <v>59</v>
      </c>
      <c r="F42" s="296">
        <v>31.382978723404253</v>
      </c>
      <c r="G42" s="1942">
        <v>239</v>
      </c>
      <c r="H42" s="296">
        <v>25.6989247311828</v>
      </c>
      <c r="I42" s="1941">
        <v>9508</v>
      </c>
      <c r="J42" s="296">
        <v>38.881164635642428</v>
      </c>
      <c r="K42" s="1941">
        <v>27</v>
      </c>
      <c r="L42" s="1378">
        <v>29.347826086956523</v>
      </c>
      <c r="M42" s="1940">
        <v>9833</v>
      </c>
      <c r="N42" s="297">
        <v>38.314370324189525</v>
      </c>
      <c r="P42" s="240"/>
    </row>
    <row r="43" spans="2:16" ht="13.15" customHeight="1" thickBot="1">
      <c r="B43" s="3971"/>
      <c r="C43" s="3950" t="s">
        <v>300</v>
      </c>
      <c r="D43" s="3951"/>
      <c r="E43" s="1943">
        <v>4</v>
      </c>
      <c r="F43" s="298">
        <v>2.1276595744680851</v>
      </c>
      <c r="G43" s="1944">
        <v>18</v>
      </c>
      <c r="H43" s="298">
        <v>1.935483870967742</v>
      </c>
      <c r="I43" s="1943">
        <v>1975</v>
      </c>
      <c r="J43" s="298">
        <v>8.076388320929091</v>
      </c>
      <c r="K43" s="1943">
        <v>17</v>
      </c>
      <c r="L43" s="1379">
        <v>18.478260869565215</v>
      </c>
      <c r="M43" s="1945">
        <v>2014</v>
      </c>
      <c r="N43" s="299">
        <v>7.8475685785536156</v>
      </c>
      <c r="P43" s="240"/>
    </row>
    <row r="44" spans="2:16">
      <c r="B44" s="3952" t="s">
        <v>898</v>
      </c>
      <c r="C44" s="3962" t="s">
        <v>294</v>
      </c>
      <c r="D44" s="3963"/>
      <c r="E44" s="1946">
        <f>SUM(E46:E51)</f>
        <v>190</v>
      </c>
      <c r="F44" s="1419" t="s">
        <v>109</v>
      </c>
      <c r="G44" s="1946">
        <f>SUM(G46:G51)</f>
        <v>960</v>
      </c>
      <c r="H44" s="1419" t="s">
        <v>109</v>
      </c>
      <c r="I44" s="1946">
        <f>SUM(I46:I51)</f>
        <v>23819</v>
      </c>
      <c r="J44" s="1419" t="s">
        <v>109</v>
      </c>
      <c r="K44" s="1946">
        <f>SUM(K46:K51)</f>
        <v>83</v>
      </c>
      <c r="L44" s="1420" t="s">
        <v>109</v>
      </c>
      <c r="M44" s="1946">
        <f>SUM(E44+G44+I44+K44)</f>
        <v>25052</v>
      </c>
      <c r="N44" s="1421" t="s">
        <v>109</v>
      </c>
    </row>
    <row r="45" spans="2:16" ht="3" customHeight="1">
      <c r="B45" s="3953"/>
      <c r="C45" s="3964"/>
      <c r="D45" s="3965"/>
      <c r="E45" s="3960"/>
      <c r="F45" s="3961"/>
      <c r="G45" s="3960"/>
      <c r="H45" s="3961"/>
      <c r="I45" s="3960"/>
      <c r="J45" s="3961"/>
      <c r="K45" s="3960"/>
      <c r="L45" s="3961"/>
      <c r="M45" s="3956"/>
      <c r="N45" s="3957"/>
    </row>
    <row r="46" spans="2:16" ht="13.15" customHeight="1">
      <c r="B46" s="3954"/>
      <c r="C46" s="3959" t="s">
        <v>295</v>
      </c>
      <c r="D46" s="3949"/>
      <c r="E46" s="1972">
        <v>0</v>
      </c>
      <c r="F46" s="283">
        <f>SUM(E46/E44*100)</f>
        <v>0</v>
      </c>
      <c r="G46" s="1972">
        <v>0</v>
      </c>
      <c r="H46" s="296">
        <f>SUM(G46/G44*100)</f>
        <v>0</v>
      </c>
      <c r="I46" s="1972">
        <v>0</v>
      </c>
      <c r="J46" s="296">
        <f>SUM(I46/I44*100)</f>
        <v>0</v>
      </c>
      <c r="K46" s="1972">
        <v>39</v>
      </c>
      <c r="L46" s="1378">
        <f>SUM(K46/K44*100)</f>
        <v>46.987951807228917</v>
      </c>
      <c r="M46" s="1940">
        <f>SUM(E46+G46+I46+K46)</f>
        <v>39</v>
      </c>
      <c r="N46" s="297">
        <f>SUM(M46/M44*100)</f>
        <v>0.15567619351748363</v>
      </c>
      <c r="P46" s="240"/>
    </row>
    <row r="47" spans="2:16" ht="13.15" customHeight="1">
      <c r="B47" s="3954"/>
      <c r="C47" s="3948" t="s">
        <v>296</v>
      </c>
      <c r="D47" s="3949"/>
      <c r="E47" s="1941">
        <v>0</v>
      </c>
      <c r="F47" s="296">
        <f>SUM(E47/E44*100)</f>
        <v>0</v>
      </c>
      <c r="G47" s="1972">
        <v>0</v>
      </c>
      <c r="H47" s="296">
        <f>SUM(G47/G44*100)</f>
        <v>0</v>
      </c>
      <c r="I47" s="1941">
        <v>6</v>
      </c>
      <c r="J47" s="296">
        <f>SUM(I47/I44*100)</f>
        <v>2.5189974390192701E-2</v>
      </c>
      <c r="K47" s="1941">
        <v>0</v>
      </c>
      <c r="L47" s="1378">
        <f>SUM(K47/K44*100)</f>
        <v>0</v>
      </c>
      <c r="M47" s="1940">
        <f t="shared" ref="M47:M51" si="3">SUM(E47+G47+I47+K47)</f>
        <v>6</v>
      </c>
      <c r="N47" s="297">
        <f>SUM(M47/M44*100)</f>
        <v>2.3950183618074404E-2</v>
      </c>
    </row>
    <row r="48" spans="2:16" ht="13.15" customHeight="1">
      <c r="B48" s="3954"/>
      <c r="C48" s="3958" t="s">
        <v>851</v>
      </c>
      <c r="D48" s="3949"/>
      <c r="E48" s="1941">
        <v>18</v>
      </c>
      <c r="F48" s="296">
        <f>SUM(E48/E44*100)</f>
        <v>9.4736842105263168</v>
      </c>
      <c r="G48" s="1942">
        <v>119</v>
      </c>
      <c r="H48" s="296">
        <f>SUM(G48/G44*100)</f>
        <v>12.395833333333334</v>
      </c>
      <c r="I48" s="1941">
        <v>1198</v>
      </c>
      <c r="J48" s="296">
        <f>SUM(I48/I44*100)</f>
        <v>5.0295982199084763</v>
      </c>
      <c r="K48" s="1941">
        <v>0</v>
      </c>
      <c r="L48" s="1378">
        <f>SUM(K48/K44*100)</f>
        <v>0</v>
      </c>
      <c r="M48" s="1940">
        <f t="shared" si="3"/>
        <v>1335</v>
      </c>
      <c r="N48" s="297">
        <f>SUM(M48/M44*100)</f>
        <v>5.3289158550215552</v>
      </c>
    </row>
    <row r="49" spans="2:16" ht="13.15" customHeight="1">
      <c r="B49" s="3954"/>
      <c r="C49" s="3948" t="s">
        <v>852</v>
      </c>
      <c r="D49" s="3949"/>
      <c r="E49" s="1941">
        <v>105</v>
      </c>
      <c r="F49" s="296">
        <f>SUM(E49/E44*100)</f>
        <v>55.26315789473685</v>
      </c>
      <c r="G49" s="1942">
        <v>577</v>
      </c>
      <c r="H49" s="296">
        <f>SUM(G49/G44*100)</f>
        <v>60.104166666666671</v>
      </c>
      <c r="I49" s="1941">
        <v>11120</v>
      </c>
      <c r="J49" s="296">
        <f>SUM(I49/I44*100)</f>
        <v>46.685419203157139</v>
      </c>
      <c r="K49" s="1941">
        <v>5</v>
      </c>
      <c r="L49" s="1378">
        <f>SUM(K49/K44*100)</f>
        <v>6.024096385542169</v>
      </c>
      <c r="M49" s="1940">
        <f t="shared" si="3"/>
        <v>11807</v>
      </c>
      <c r="N49" s="297">
        <f>SUM(M49/M44*100)</f>
        <v>47.129969663100752</v>
      </c>
    </row>
    <row r="50" spans="2:16" ht="13.15" customHeight="1">
      <c r="B50" s="3954"/>
      <c r="C50" s="3948" t="s">
        <v>853</v>
      </c>
      <c r="D50" s="3949"/>
      <c r="E50" s="1941">
        <v>63</v>
      </c>
      <c r="F50" s="296">
        <f>SUM(E50/E44*100)</f>
        <v>33.157894736842103</v>
      </c>
      <c r="G50" s="1942">
        <v>246</v>
      </c>
      <c r="H50" s="296">
        <f>SUM(G50/G44*100)</f>
        <v>25.624999999999996</v>
      </c>
      <c r="I50" s="1941">
        <v>9542</v>
      </c>
      <c r="J50" s="296">
        <f>SUM(I50/I44*100)</f>
        <v>40.060455938536457</v>
      </c>
      <c r="K50" s="1941">
        <v>22</v>
      </c>
      <c r="L50" s="1378">
        <f>SUM(K50/K44*100)</f>
        <v>26.506024096385545</v>
      </c>
      <c r="M50" s="1940">
        <f t="shared" si="3"/>
        <v>9873</v>
      </c>
      <c r="N50" s="297">
        <f>SUM(M50/M44*100)</f>
        <v>39.410027143541434</v>
      </c>
    </row>
    <row r="51" spans="2:16" ht="13.15" customHeight="1" thickBot="1">
      <c r="B51" s="3955"/>
      <c r="C51" s="3950" t="s">
        <v>300</v>
      </c>
      <c r="D51" s="3951"/>
      <c r="E51" s="1943">
        <v>4</v>
      </c>
      <c r="F51" s="298">
        <f>SUM(E51/E44*100)</f>
        <v>2.1052631578947367</v>
      </c>
      <c r="G51" s="1944">
        <v>18</v>
      </c>
      <c r="H51" s="298">
        <f>SUM(G51/G44*100)</f>
        <v>1.875</v>
      </c>
      <c r="I51" s="1943">
        <v>1953</v>
      </c>
      <c r="J51" s="298">
        <f>SUM(I51/I44*100)</f>
        <v>8.1993366640077259</v>
      </c>
      <c r="K51" s="1943">
        <v>17</v>
      </c>
      <c r="L51" s="1379">
        <f>SUM(K51/K44*100)</f>
        <v>20.481927710843372</v>
      </c>
      <c r="M51" s="1945">
        <f t="shared" si="3"/>
        <v>1992</v>
      </c>
      <c r="N51" s="299">
        <f>SUM(M51/M44*100)</f>
        <v>7.951460961200703</v>
      </c>
      <c r="P51" s="240"/>
    </row>
    <row r="52" spans="2:16" ht="13.15" customHeight="1">
      <c r="B52" s="3968">
        <v>2014</v>
      </c>
      <c r="C52" s="3962" t="s">
        <v>294</v>
      </c>
      <c r="D52" s="3963"/>
      <c r="E52" s="1946">
        <f>SUM(E54:E59)</f>
        <v>194</v>
      </c>
      <c r="F52" s="1419" t="s">
        <v>109</v>
      </c>
      <c r="G52" s="1946">
        <f>SUM(G54:G59)</f>
        <v>966</v>
      </c>
      <c r="H52" s="1419" t="s">
        <v>109</v>
      </c>
      <c r="I52" s="1946">
        <f>SUM(I54:I59)</f>
        <v>23238</v>
      </c>
      <c r="J52" s="1419" t="s">
        <v>109</v>
      </c>
      <c r="K52" s="1946">
        <f>SUM(K54:K59)</f>
        <v>59</v>
      </c>
      <c r="L52" s="1420" t="s">
        <v>109</v>
      </c>
      <c r="M52" s="1946">
        <f>SUM(E52+G52+I52+K52)</f>
        <v>24457</v>
      </c>
      <c r="N52" s="1421" t="s">
        <v>109</v>
      </c>
    </row>
    <row r="53" spans="2:16" ht="4.5" customHeight="1">
      <c r="B53" s="3969"/>
      <c r="C53" s="3964"/>
      <c r="D53" s="3965"/>
      <c r="E53" s="3960"/>
      <c r="F53" s="3961"/>
      <c r="G53" s="3960"/>
      <c r="H53" s="3961"/>
      <c r="I53" s="3960"/>
      <c r="J53" s="3961"/>
      <c r="K53" s="3960"/>
      <c r="L53" s="3961"/>
      <c r="M53" s="3956"/>
      <c r="N53" s="3957"/>
    </row>
    <row r="54" spans="2:16" ht="13.15" customHeight="1">
      <c r="B54" s="3970"/>
      <c r="C54" s="3959" t="s">
        <v>295</v>
      </c>
      <c r="D54" s="3949"/>
      <c r="E54" s="1972">
        <v>0</v>
      </c>
      <c r="F54" s="283">
        <f>SUM(E54/E52*100)</f>
        <v>0</v>
      </c>
      <c r="G54" s="1972">
        <v>0</v>
      </c>
      <c r="H54" s="296">
        <f>SUM(G54/G52*100)</f>
        <v>0</v>
      </c>
      <c r="I54" s="1972">
        <v>0</v>
      </c>
      <c r="J54" s="296">
        <f>SUM(I54/I52*100)</f>
        <v>0</v>
      </c>
      <c r="K54" s="1972">
        <v>23</v>
      </c>
      <c r="L54" s="1378">
        <f>SUM(K54/K52*100)</f>
        <v>38.983050847457626</v>
      </c>
      <c r="M54" s="1940">
        <f>SUM(E54+G54+I54+K54)</f>
        <v>23</v>
      </c>
      <c r="N54" s="297">
        <f>SUM(M54/M52*100)</f>
        <v>9.4042605389050168E-2</v>
      </c>
    </row>
    <row r="55" spans="2:16" ht="13.15" customHeight="1">
      <c r="B55" s="3970"/>
      <c r="C55" s="3948" t="s">
        <v>296</v>
      </c>
      <c r="D55" s="3949"/>
      <c r="E55" s="1941">
        <v>0</v>
      </c>
      <c r="F55" s="296">
        <f>SUM(E55/E52*100)</f>
        <v>0</v>
      </c>
      <c r="G55" s="1972">
        <v>0</v>
      </c>
      <c r="H55" s="296">
        <f>SUM(G55/G52*100)</f>
        <v>0</v>
      </c>
      <c r="I55" s="1941">
        <v>4</v>
      </c>
      <c r="J55" s="296">
        <f>SUM(I55/I52*100)</f>
        <v>1.7213185299939756E-2</v>
      </c>
      <c r="K55" s="1941">
        <v>0</v>
      </c>
      <c r="L55" s="1378">
        <f>SUM(K55/K52*100)</f>
        <v>0</v>
      </c>
      <c r="M55" s="1940">
        <f t="shared" ref="M55:M59" si="4">SUM(E55+G55+I55+K55)</f>
        <v>4</v>
      </c>
      <c r="N55" s="297">
        <f>SUM(M55/M52*100)</f>
        <v>1.6355235719834813E-2</v>
      </c>
    </row>
    <row r="56" spans="2:16" ht="13.15" customHeight="1">
      <c r="B56" s="3970"/>
      <c r="C56" s="3958" t="s">
        <v>297</v>
      </c>
      <c r="D56" s="3949"/>
      <c r="E56" s="1941">
        <v>18</v>
      </c>
      <c r="F56" s="296">
        <f>SUM(E56/E52*100)</f>
        <v>9.2783505154639183</v>
      </c>
      <c r="G56" s="1942">
        <v>110</v>
      </c>
      <c r="H56" s="296">
        <f>SUM(G56/G52*100)</f>
        <v>11.387163561076605</v>
      </c>
      <c r="I56" s="1941">
        <v>1142</v>
      </c>
      <c r="J56" s="296">
        <f>SUM(I56/I52*100)</f>
        <v>4.9143644031328</v>
      </c>
      <c r="K56" s="1941">
        <v>0</v>
      </c>
      <c r="L56" s="1378">
        <f>SUM(K56/K52*100)</f>
        <v>0</v>
      </c>
      <c r="M56" s="1940">
        <f t="shared" si="4"/>
        <v>1270</v>
      </c>
      <c r="N56" s="297">
        <f>SUM(M56/M52*100)</f>
        <v>5.1927873410475529</v>
      </c>
    </row>
    <row r="57" spans="2:16" ht="13.15" customHeight="1">
      <c r="B57" s="3970"/>
      <c r="C57" s="3948" t="s">
        <v>298</v>
      </c>
      <c r="D57" s="3949"/>
      <c r="E57" s="1941">
        <v>106</v>
      </c>
      <c r="F57" s="296">
        <f>SUM(E57/E52*100)</f>
        <v>54.639175257731956</v>
      </c>
      <c r="G57" s="1942">
        <v>563</v>
      </c>
      <c r="H57" s="296">
        <f>SUM(G57/G52*100)</f>
        <v>58.281573498964804</v>
      </c>
      <c r="I57" s="1941">
        <v>10453</v>
      </c>
      <c r="J57" s="296">
        <f>SUM(I57/I52*100)</f>
        <v>44.982356485067562</v>
      </c>
      <c r="K57" s="1941">
        <v>3</v>
      </c>
      <c r="L57" s="1378">
        <f>SUM(K57/K52*100)</f>
        <v>5.0847457627118651</v>
      </c>
      <c r="M57" s="1940">
        <f t="shared" si="4"/>
        <v>11125</v>
      </c>
      <c r="N57" s="297">
        <f>SUM(M57/M52*100)</f>
        <v>45.48799934579057</v>
      </c>
    </row>
    <row r="58" spans="2:16" ht="13.15" customHeight="1">
      <c r="B58" s="3970"/>
      <c r="C58" s="3948" t="s">
        <v>299</v>
      </c>
      <c r="D58" s="3949"/>
      <c r="E58" s="1941">
        <v>65</v>
      </c>
      <c r="F58" s="296">
        <f>SUM(E58/E52*100)</f>
        <v>33.505154639175252</v>
      </c>
      <c r="G58" s="1942">
        <v>269</v>
      </c>
      <c r="H58" s="296">
        <f>SUM(G58/G52*100)</f>
        <v>27.846790890269151</v>
      </c>
      <c r="I58" s="1941">
        <v>9701</v>
      </c>
      <c r="J58" s="296">
        <f>SUM(I58/I52*100)</f>
        <v>41.746277648678884</v>
      </c>
      <c r="K58" s="1941">
        <v>17</v>
      </c>
      <c r="L58" s="1378">
        <f>SUM(K58/K52*100)</f>
        <v>28.8135593220339</v>
      </c>
      <c r="M58" s="1940">
        <f t="shared" si="4"/>
        <v>10052</v>
      </c>
      <c r="N58" s="297">
        <f>SUM(M58/M52*100)</f>
        <v>41.100707363944885</v>
      </c>
    </row>
    <row r="59" spans="2:16" ht="13.15" customHeight="1" thickBot="1">
      <c r="B59" s="3971"/>
      <c r="C59" s="3950" t="s">
        <v>300</v>
      </c>
      <c r="D59" s="3951"/>
      <c r="E59" s="1943">
        <v>5</v>
      </c>
      <c r="F59" s="298">
        <f>SUM(E59/E52*100)</f>
        <v>2.5773195876288657</v>
      </c>
      <c r="G59" s="1944">
        <v>24</v>
      </c>
      <c r="H59" s="298">
        <f>SUM(G59/G52*100)</f>
        <v>2.4844720496894408</v>
      </c>
      <c r="I59" s="1943">
        <v>1938</v>
      </c>
      <c r="J59" s="298">
        <f>SUM(I59/I52*100)</f>
        <v>8.3397882778208103</v>
      </c>
      <c r="K59" s="1943">
        <v>16</v>
      </c>
      <c r="L59" s="1379">
        <f>SUM(K59/K52*100)</f>
        <v>27.118644067796609</v>
      </c>
      <c r="M59" s="1945">
        <f t="shared" si="4"/>
        <v>1983</v>
      </c>
      <c r="N59" s="299">
        <f>SUM(M59/M52*100)</f>
        <v>8.1081081081081088</v>
      </c>
      <c r="P59" s="240"/>
    </row>
    <row r="60" spans="2:16" ht="22.5" customHeight="1">
      <c r="B60" s="3942" t="s">
        <v>753</v>
      </c>
      <c r="C60" s="3942"/>
      <c r="D60" s="3942"/>
      <c r="E60" s="3942"/>
      <c r="F60" s="3942"/>
      <c r="G60" s="3942"/>
      <c r="H60" s="3942"/>
      <c r="I60" s="3942"/>
      <c r="J60" s="3942"/>
      <c r="K60" s="3942"/>
      <c r="L60" s="3942"/>
      <c r="M60" s="3942"/>
    </row>
    <row r="61" spans="2:16" ht="15" customHeight="1">
      <c r="B61" s="3633" t="s">
        <v>67</v>
      </c>
      <c r="C61" s="3633"/>
      <c r="D61" s="3633"/>
      <c r="E61" s="3633"/>
      <c r="F61" s="3633"/>
      <c r="G61" s="3633"/>
      <c r="H61" s="3633"/>
      <c r="I61" s="3633"/>
      <c r="J61" s="3633"/>
      <c r="K61" s="3633"/>
      <c r="L61" s="3633"/>
      <c r="M61" s="3633"/>
    </row>
    <row r="62" spans="2:16" ht="20.25" customHeight="1"/>
    <row r="89" spans="13:14">
      <c r="M89"/>
      <c r="N89"/>
    </row>
    <row r="90" spans="13:14">
      <c r="M90"/>
      <c r="N90"/>
    </row>
    <row r="91" spans="13:14">
      <c r="M91"/>
      <c r="N91"/>
    </row>
    <row r="92" spans="13:14">
      <c r="M92"/>
      <c r="N92"/>
    </row>
    <row r="93" spans="13:14">
      <c r="M93"/>
      <c r="N93"/>
    </row>
  </sheetData>
  <mergeCells count="108">
    <mergeCell ref="B1:N1"/>
    <mergeCell ref="B4:B11"/>
    <mergeCell ref="C4:D4"/>
    <mergeCell ref="C7:D7"/>
    <mergeCell ref="C9:D9"/>
    <mergeCell ref="C6:D6"/>
    <mergeCell ref="E5:F5"/>
    <mergeCell ref="K5:L5"/>
    <mergeCell ref="C8:D8"/>
    <mergeCell ref="G5:H5"/>
    <mergeCell ref="I5:J5"/>
    <mergeCell ref="M5:N5"/>
    <mergeCell ref="C10:D10"/>
    <mergeCell ref="C11:D11"/>
    <mergeCell ref="G3:H3"/>
    <mergeCell ref="I3:J3"/>
    <mergeCell ref="K3:L3"/>
    <mergeCell ref="E2:N2"/>
    <mergeCell ref="C3:D3"/>
    <mergeCell ref="E3:F3"/>
    <mergeCell ref="M3:N3"/>
    <mergeCell ref="C5:D5"/>
    <mergeCell ref="C33:D33"/>
    <mergeCell ref="C23:D23"/>
    <mergeCell ref="C22:D22"/>
    <mergeCell ref="C28:D28"/>
    <mergeCell ref="C30:D30"/>
    <mergeCell ref="C31:D31"/>
    <mergeCell ref="C32:D32"/>
    <mergeCell ref="C13:D13"/>
    <mergeCell ref="C21:D21"/>
    <mergeCell ref="G21:H21"/>
    <mergeCell ref="M29:N29"/>
    <mergeCell ref="C12:D12"/>
    <mergeCell ref="C15:D15"/>
    <mergeCell ref="E13:F13"/>
    <mergeCell ref="C17:D17"/>
    <mergeCell ref="C14:D14"/>
    <mergeCell ref="C18:D18"/>
    <mergeCell ref="C19:D19"/>
    <mergeCell ref="K13:L13"/>
    <mergeCell ref="C16:D16"/>
    <mergeCell ref="I13:J13"/>
    <mergeCell ref="I21:J21"/>
    <mergeCell ref="M13:N13"/>
    <mergeCell ref="M21:N21"/>
    <mergeCell ref="C26:D26"/>
    <mergeCell ref="C29:D29"/>
    <mergeCell ref="M37:N37"/>
    <mergeCell ref="B12:B19"/>
    <mergeCell ref="E53:F53"/>
    <mergeCell ref="K53:L53"/>
    <mergeCell ref="C53:D53"/>
    <mergeCell ref="G53:H53"/>
    <mergeCell ref="I53:J53"/>
    <mergeCell ref="C52:D52"/>
    <mergeCell ref="B28:B35"/>
    <mergeCell ref="E29:F29"/>
    <mergeCell ref="K29:L29"/>
    <mergeCell ref="B52:B59"/>
    <mergeCell ref="B20:B27"/>
    <mergeCell ref="C27:D27"/>
    <mergeCell ref="C20:D20"/>
    <mergeCell ref="C25:D25"/>
    <mergeCell ref="C24:D24"/>
    <mergeCell ref="G13:H13"/>
    <mergeCell ref="E21:F21"/>
    <mergeCell ref="G29:H29"/>
    <mergeCell ref="I29:J29"/>
    <mergeCell ref="B36:B43"/>
    <mergeCell ref="C55:D55"/>
    <mergeCell ref="K21:L21"/>
    <mergeCell ref="C36:D36"/>
    <mergeCell ref="C37:D37"/>
    <mergeCell ref="E37:F37"/>
    <mergeCell ref="G37:H37"/>
    <mergeCell ref="C34:D34"/>
    <mergeCell ref="C35:D35"/>
    <mergeCell ref="I37:J37"/>
    <mergeCell ref="K37:L37"/>
    <mergeCell ref="C38:D38"/>
    <mergeCell ref="C39:D39"/>
    <mergeCell ref="C40:D40"/>
    <mergeCell ref="C41:D41"/>
    <mergeCell ref="C42:D42"/>
    <mergeCell ref="C43:D43"/>
    <mergeCell ref="C44:D44"/>
    <mergeCell ref="C45:D45"/>
    <mergeCell ref="E45:F45"/>
    <mergeCell ref="G45:H45"/>
    <mergeCell ref="B60:M60"/>
    <mergeCell ref="B61:M61"/>
    <mergeCell ref="C50:D50"/>
    <mergeCell ref="C51:D51"/>
    <mergeCell ref="C59:D59"/>
    <mergeCell ref="C58:D58"/>
    <mergeCell ref="B44:B51"/>
    <mergeCell ref="M53:N53"/>
    <mergeCell ref="C57:D57"/>
    <mergeCell ref="C56:D56"/>
    <mergeCell ref="M45:N45"/>
    <mergeCell ref="C46:D46"/>
    <mergeCell ref="C47:D47"/>
    <mergeCell ref="C48:D48"/>
    <mergeCell ref="C49:D49"/>
    <mergeCell ref="C54:D54"/>
    <mergeCell ref="I45:J45"/>
    <mergeCell ref="K45:L45"/>
  </mergeCells>
  <phoneticPr fontId="0" type="noConversion"/>
  <pageMargins left="0.59055118110236227" right="0.39370078740157483" top="0.59055118110236227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3" sqref="F33"/>
    </sheetView>
  </sheetViews>
  <sheetFormatPr defaultColWidth="8.85546875" defaultRowHeight="12.75"/>
  <sheetData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CR100"/>
  <sheetViews>
    <sheetView topLeftCell="A46" zoomScale="120" zoomScaleNormal="120" workbookViewId="0">
      <selection activeCell="D58" sqref="D58"/>
    </sheetView>
  </sheetViews>
  <sheetFormatPr defaultColWidth="8.85546875" defaultRowHeight="12.75"/>
  <cols>
    <col min="1" max="1" width="8" customWidth="1"/>
    <col min="2" max="2" width="6.85546875" style="3" customWidth="1"/>
    <col min="3" max="3" width="7.140625" style="3" customWidth="1"/>
    <col min="4" max="4" width="4.28515625" style="3" customWidth="1"/>
    <col min="5" max="5" width="5" style="3" customWidth="1"/>
    <col min="6" max="6" width="4.7109375" style="3" customWidth="1"/>
    <col min="7" max="7" width="5" style="3" customWidth="1"/>
    <col min="8" max="8" width="6.42578125" style="56" customWidth="1"/>
    <col min="9" max="10" width="4.7109375" style="3" customWidth="1"/>
    <col min="11" max="11" width="4.42578125" style="3" customWidth="1"/>
    <col min="12" max="12" width="4.7109375" style="3" customWidth="1"/>
    <col min="13" max="13" width="6.42578125" style="56" customWidth="1"/>
    <col min="14" max="17" width="4.7109375" style="3" customWidth="1"/>
    <col min="18" max="18" width="6.42578125" style="56" customWidth="1"/>
    <col min="19" max="22" width="4.7109375" customWidth="1"/>
    <col min="23" max="23" width="6.42578125" style="56" customWidth="1"/>
    <col min="24" max="27" width="4.7109375" customWidth="1"/>
  </cols>
  <sheetData>
    <row r="1" spans="1:30" ht="16.5" customHeight="1" thickBot="1">
      <c r="A1" s="235" t="s">
        <v>49</v>
      </c>
      <c r="B1" s="3986" t="s">
        <v>302</v>
      </c>
      <c r="C1" s="3987"/>
      <c r="D1" s="3987"/>
      <c r="E1" s="3987"/>
      <c r="F1" s="3987"/>
      <c r="G1" s="3987"/>
      <c r="H1" s="3987"/>
      <c r="I1" s="3987"/>
      <c r="J1" s="3987"/>
      <c r="K1" s="3987"/>
      <c r="L1" s="3987"/>
      <c r="M1" s="3987"/>
      <c r="N1" s="3987"/>
      <c r="O1" s="3987"/>
      <c r="P1" s="3987"/>
      <c r="Q1" s="3987"/>
      <c r="R1" s="3988"/>
    </row>
    <row r="2" spans="1:30" ht="21.75" customHeight="1" thickBot="1">
      <c r="B2" s="57"/>
      <c r="C2" s="3887" t="s">
        <v>303</v>
      </c>
      <c r="D2" s="3888"/>
      <c r="E2" s="3888"/>
      <c r="F2" s="3888"/>
      <c r="G2" s="3888"/>
      <c r="H2" s="3989"/>
      <c r="I2" s="3989"/>
      <c r="J2" s="3989"/>
      <c r="K2" s="3989"/>
      <c r="L2" s="3989"/>
      <c r="M2" s="3989"/>
      <c r="N2" s="3989"/>
      <c r="O2" s="3989"/>
      <c r="P2" s="3989"/>
      <c r="Q2" s="3989"/>
      <c r="R2" s="3989"/>
      <c r="S2" s="3919"/>
      <c r="T2" s="3919"/>
      <c r="U2" s="3919"/>
      <c r="V2" s="3919"/>
      <c r="W2" s="3919"/>
      <c r="X2" s="3919"/>
      <c r="Y2" s="3919"/>
      <c r="Z2" s="3919"/>
      <c r="AA2" s="3920"/>
    </row>
    <row r="3" spans="1:30" ht="22.7" customHeight="1" thickBot="1">
      <c r="B3" s="2840" t="s">
        <v>107</v>
      </c>
      <c r="C3" s="3993" t="s">
        <v>304</v>
      </c>
      <c r="D3" s="3990" t="s">
        <v>158</v>
      </c>
      <c r="E3" s="3990"/>
      <c r="F3" s="3990"/>
      <c r="G3" s="3842"/>
      <c r="H3" s="3914" t="s">
        <v>259</v>
      </c>
      <c r="I3" s="3990"/>
      <c r="J3" s="3990"/>
      <c r="K3" s="3992"/>
      <c r="L3" s="301"/>
      <c r="M3" s="3991" t="s">
        <v>252</v>
      </c>
      <c r="N3" s="3915"/>
      <c r="O3" s="3915"/>
      <c r="P3" s="3915"/>
      <c r="Q3" s="3916"/>
      <c r="R3" s="3975" t="s">
        <v>253</v>
      </c>
      <c r="S3" s="3915"/>
      <c r="T3" s="3915"/>
      <c r="U3" s="3915"/>
      <c r="V3" s="3916"/>
      <c r="W3" s="3914" t="s">
        <v>254</v>
      </c>
      <c r="X3" s="3915"/>
      <c r="Y3" s="3915"/>
      <c r="Z3" s="3915"/>
      <c r="AA3" s="3916"/>
      <c r="AD3" s="20"/>
    </row>
    <row r="4" spans="1:30" ht="14.25" customHeight="1" thickBot="1">
      <c r="B4" s="2841"/>
      <c r="C4" s="3994"/>
      <c r="D4" s="1065" t="s">
        <v>305</v>
      </c>
      <c r="E4" s="1062" t="s">
        <v>109</v>
      </c>
      <c r="F4" s="1063" t="s">
        <v>306</v>
      </c>
      <c r="G4" s="1064" t="s">
        <v>109</v>
      </c>
      <c r="H4" s="237" t="s">
        <v>158</v>
      </c>
      <c r="I4" s="1065" t="s">
        <v>305</v>
      </c>
      <c r="J4" s="1062" t="s">
        <v>109</v>
      </c>
      <c r="K4" s="1063" t="s">
        <v>306</v>
      </c>
      <c r="L4" s="1064" t="s">
        <v>109</v>
      </c>
      <c r="M4" s="237" t="s">
        <v>158</v>
      </c>
      <c r="N4" s="1065" t="s">
        <v>305</v>
      </c>
      <c r="O4" s="1062" t="s">
        <v>109</v>
      </c>
      <c r="P4" s="1063" t="s">
        <v>306</v>
      </c>
      <c r="Q4" s="1064" t="s">
        <v>109</v>
      </c>
      <c r="R4" s="237" t="s">
        <v>158</v>
      </c>
      <c r="S4" s="1065" t="s">
        <v>305</v>
      </c>
      <c r="T4" s="1062" t="s">
        <v>109</v>
      </c>
      <c r="U4" s="1063" t="s">
        <v>306</v>
      </c>
      <c r="V4" s="1064" t="s">
        <v>109</v>
      </c>
      <c r="W4" s="237" t="s">
        <v>158</v>
      </c>
      <c r="X4" s="1065" t="s">
        <v>305</v>
      </c>
      <c r="Y4" s="1062" t="s">
        <v>109</v>
      </c>
      <c r="Z4" s="1063" t="s">
        <v>306</v>
      </c>
      <c r="AA4" s="1064" t="s">
        <v>109</v>
      </c>
    </row>
    <row r="5" spans="1:30">
      <c r="B5" s="238" t="s">
        <v>119</v>
      </c>
      <c r="C5" s="851">
        <v>28129</v>
      </c>
      <c r="D5" s="443">
        <v>8143</v>
      </c>
      <c r="E5" s="2153">
        <v>28.948771730242811</v>
      </c>
      <c r="F5" s="783">
        <v>19986</v>
      </c>
      <c r="G5" s="2154">
        <v>71.051228269757189</v>
      </c>
      <c r="H5" s="1734">
        <v>103</v>
      </c>
      <c r="I5" s="2155">
        <v>44</v>
      </c>
      <c r="J5" s="2156">
        <v>42.718446601941743</v>
      </c>
      <c r="K5" s="783">
        <v>59</v>
      </c>
      <c r="L5" s="2154">
        <v>57.28155339805825</v>
      </c>
      <c r="M5" s="1734">
        <v>606</v>
      </c>
      <c r="N5" s="2155">
        <v>175</v>
      </c>
      <c r="O5" s="2156">
        <v>28.877887788778878</v>
      </c>
      <c r="P5" s="783">
        <v>431</v>
      </c>
      <c r="Q5" s="2154">
        <v>71.122112211221122</v>
      </c>
      <c r="R5" s="443">
        <v>27163</v>
      </c>
      <c r="S5" s="2155">
        <v>7886</v>
      </c>
      <c r="T5" s="2156">
        <v>29.032139307145748</v>
      </c>
      <c r="U5" s="783">
        <v>19277</v>
      </c>
      <c r="V5" s="2154">
        <v>70.967860692854245</v>
      </c>
      <c r="W5" s="1734">
        <v>257</v>
      </c>
      <c r="X5" s="2155">
        <v>38</v>
      </c>
      <c r="Y5" s="2156">
        <v>14.785992217898833</v>
      </c>
      <c r="Z5" s="783">
        <v>219</v>
      </c>
      <c r="AA5" s="2154">
        <v>85.214007782101163</v>
      </c>
    </row>
    <row r="6" spans="1:30">
      <c r="B6" s="238" t="s">
        <v>120</v>
      </c>
      <c r="C6" s="851">
        <v>28150</v>
      </c>
      <c r="D6" s="2810">
        <v>8178</v>
      </c>
      <c r="E6" s="251">
        <v>29.051509769094135</v>
      </c>
      <c r="F6" s="2808">
        <v>19972</v>
      </c>
      <c r="G6" s="303">
        <v>70.948490230905861</v>
      </c>
      <c r="H6" s="304">
        <v>106</v>
      </c>
      <c r="I6" s="2807">
        <v>44</v>
      </c>
      <c r="J6" s="305">
        <v>41.509433962264154</v>
      </c>
      <c r="K6" s="2808">
        <v>62</v>
      </c>
      <c r="L6" s="303">
        <v>58.490566037735846</v>
      </c>
      <c r="M6" s="304">
        <v>621</v>
      </c>
      <c r="N6" s="2807">
        <v>178</v>
      </c>
      <c r="O6" s="305">
        <v>28.663446054750402</v>
      </c>
      <c r="P6" s="2808">
        <v>443</v>
      </c>
      <c r="Q6" s="303">
        <v>71.336553945249591</v>
      </c>
      <c r="R6" s="2810">
        <v>27175</v>
      </c>
      <c r="S6" s="2807">
        <v>7918</v>
      </c>
      <c r="T6" s="305">
        <v>29.137074517019318</v>
      </c>
      <c r="U6" s="2808">
        <v>19257</v>
      </c>
      <c r="V6" s="303">
        <v>70.862925482980671</v>
      </c>
      <c r="W6" s="304">
        <v>248</v>
      </c>
      <c r="X6" s="2807">
        <v>38</v>
      </c>
      <c r="Y6" s="305">
        <v>15.32258064516129</v>
      </c>
      <c r="Z6" s="2808">
        <v>210</v>
      </c>
      <c r="AA6" s="303">
        <v>84.677419354838719</v>
      </c>
    </row>
    <row r="7" spans="1:30">
      <c r="B7" s="238" t="s">
        <v>121</v>
      </c>
      <c r="C7" s="851">
        <v>28186</v>
      </c>
      <c r="D7" s="2810">
        <v>8166</v>
      </c>
      <c r="E7" s="251">
        <v>28.971829986518127</v>
      </c>
      <c r="F7" s="2808">
        <v>20020</v>
      </c>
      <c r="G7" s="303">
        <v>71.028170013481869</v>
      </c>
      <c r="H7" s="304">
        <v>108</v>
      </c>
      <c r="I7" s="2807">
        <v>45</v>
      </c>
      <c r="J7" s="305">
        <v>41.666666666666671</v>
      </c>
      <c r="K7" s="2808">
        <v>63</v>
      </c>
      <c r="L7" s="303">
        <v>58.333333333333336</v>
      </c>
      <c r="M7" s="304">
        <v>640</v>
      </c>
      <c r="N7" s="2807">
        <v>181</v>
      </c>
      <c r="O7" s="305">
        <v>28.281250000000004</v>
      </c>
      <c r="P7" s="2808">
        <v>459</v>
      </c>
      <c r="Q7" s="303">
        <v>71.71875</v>
      </c>
      <c r="R7" s="2810">
        <v>27202</v>
      </c>
      <c r="S7" s="2807">
        <v>7906</v>
      </c>
      <c r="T7" s="305">
        <v>29.064039408866993</v>
      </c>
      <c r="U7" s="2808">
        <v>19296</v>
      </c>
      <c r="V7" s="303">
        <v>70.935960591133011</v>
      </c>
      <c r="W7" s="304">
        <v>238</v>
      </c>
      <c r="X7" s="2807">
        <v>34</v>
      </c>
      <c r="Y7" s="305">
        <v>14.285714285714285</v>
      </c>
      <c r="Z7" s="2808">
        <v>202</v>
      </c>
      <c r="AA7" s="303">
        <v>84.87394957983193</v>
      </c>
    </row>
    <row r="8" spans="1:30">
      <c r="B8" s="2842" t="s">
        <v>122</v>
      </c>
      <c r="C8" s="852">
        <v>28246</v>
      </c>
      <c r="D8" s="2811">
        <v>8191</v>
      </c>
      <c r="E8" s="2845">
        <v>28.998796289740142</v>
      </c>
      <c r="F8" s="2809">
        <v>20055</v>
      </c>
      <c r="G8" s="2846">
        <v>71.001203710259858</v>
      </c>
      <c r="H8" s="306">
        <v>109</v>
      </c>
      <c r="I8" s="2847">
        <v>44</v>
      </c>
      <c r="J8" s="2848">
        <v>40.366972477064223</v>
      </c>
      <c r="K8" s="2809">
        <v>65</v>
      </c>
      <c r="L8" s="2846">
        <v>59.633027522935777</v>
      </c>
      <c r="M8" s="306">
        <v>649</v>
      </c>
      <c r="N8" s="2847">
        <v>189</v>
      </c>
      <c r="O8" s="2848">
        <v>29.121725731895225</v>
      </c>
      <c r="P8" s="2809">
        <v>460</v>
      </c>
      <c r="Q8" s="2846">
        <v>70.878274268104775</v>
      </c>
      <c r="R8" s="2811">
        <v>27254</v>
      </c>
      <c r="S8" s="2847">
        <v>7924</v>
      </c>
      <c r="T8" s="2848">
        <v>29.074631246789462</v>
      </c>
      <c r="U8" s="2809">
        <v>19330</v>
      </c>
      <c r="V8" s="2846">
        <v>70.925368753210535</v>
      </c>
      <c r="W8" s="306">
        <v>234</v>
      </c>
      <c r="X8" s="2847">
        <v>34</v>
      </c>
      <c r="Y8" s="2848">
        <v>14.529914529914532</v>
      </c>
      <c r="Z8" s="2809">
        <v>200</v>
      </c>
      <c r="AA8" s="2846">
        <v>85.470085470085465</v>
      </c>
    </row>
    <row r="9" spans="1:30">
      <c r="A9" s="240"/>
      <c r="B9" s="238" t="s">
        <v>123</v>
      </c>
      <c r="C9" s="851">
        <v>28101</v>
      </c>
      <c r="D9" s="2810">
        <v>8108</v>
      </c>
      <c r="E9" s="251">
        <f t="shared" ref="E9:E21" si="0">SUM(D9/C9*100)</f>
        <v>28.853065727198317</v>
      </c>
      <c r="F9" s="2808">
        <v>19993</v>
      </c>
      <c r="G9" s="303">
        <f t="shared" ref="G9:G21" si="1">SUM(F9/C9*100)</f>
        <v>71.146934272801673</v>
      </c>
      <c r="H9" s="304">
        <v>105</v>
      </c>
      <c r="I9" s="2807">
        <v>43</v>
      </c>
      <c r="J9" s="305">
        <f t="shared" ref="J9:J21" si="2">SUM(I9/H9*100)</f>
        <v>40.952380952380949</v>
      </c>
      <c r="K9" s="2808">
        <v>62</v>
      </c>
      <c r="L9" s="303">
        <f t="shared" ref="L9:L21" si="3">SUM(K9/H9*100)</f>
        <v>59.047619047619051</v>
      </c>
      <c r="M9" s="304">
        <v>657</v>
      </c>
      <c r="N9" s="2807">
        <v>190</v>
      </c>
      <c r="O9" s="305">
        <f t="shared" ref="O9:O21" si="4">SUM(N9/M9*100)</f>
        <v>28.919330289193301</v>
      </c>
      <c r="P9" s="2808">
        <v>467</v>
      </c>
      <c r="Q9" s="303">
        <f t="shared" ref="Q9:Q21" si="5">SUM(P9/M9*100)</f>
        <v>71.080669710806703</v>
      </c>
      <c r="R9" s="2810">
        <v>27116</v>
      </c>
      <c r="S9" s="2807">
        <v>7843</v>
      </c>
      <c r="T9" s="305">
        <f t="shared" ref="T9:T21" si="6">SUM(S9/R9*100)</f>
        <v>28.923882578551407</v>
      </c>
      <c r="U9" s="2808">
        <v>19273</v>
      </c>
      <c r="V9" s="303">
        <f t="shared" ref="V9:V21" si="7">SUM(U9/R9*100)</f>
        <v>71.076117421448586</v>
      </c>
      <c r="W9" s="304">
        <v>223</v>
      </c>
      <c r="X9" s="2807">
        <v>32</v>
      </c>
      <c r="Y9" s="305">
        <f t="shared" ref="Y9:Y21" si="8">SUM(X9/W9*100)</f>
        <v>14.349775784753364</v>
      </c>
      <c r="Z9" s="2808">
        <v>191</v>
      </c>
      <c r="AA9" s="303">
        <f t="shared" ref="AA9:AA21" si="9">SUM(Z9/W9*100)</f>
        <v>85.650224215246638</v>
      </c>
    </row>
    <row r="10" spans="1:30">
      <c r="A10" s="240"/>
      <c r="B10" s="2843" t="s">
        <v>124</v>
      </c>
      <c r="C10" s="851">
        <v>28285</v>
      </c>
      <c r="D10" s="2810">
        <v>8166</v>
      </c>
      <c r="E10" s="251">
        <f t="shared" si="0"/>
        <v>28.870426020859114</v>
      </c>
      <c r="F10" s="2808">
        <v>20119</v>
      </c>
      <c r="G10" s="303">
        <f t="shared" si="1"/>
        <v>71.129573979140886</v>
      </c>
      <c r="H10" s="304">
        <v>119</v>
      </c>
      <c r="I10" s="2807">
        <v>52</v>
      </c>
      <c r="J10" s="305">
        <f t="shared" si="2"/>
        <v>43.69747899159664</v>
      </c>
      <c r="K10" s="2808">
        <v>67</v>
      </c>
      <c r="L10" s="303">
        <f t="shared" si="3"/>
        <v>56.30252100840336</v>
      </c>
      <c r="M10" s="304">
        <v>661</v>
      </c>
      <c r="N10" s="2807">
        <v>182</v>
      </c>
      <c r="O10" s="305">
        <f t="shared" si="4"/>
        <v>27.534039334341909</v>
      </c>
      <c r="P10" s="2808">
        <v>479</v>
      </c>
      <c r="Q10" s="303">
        <f t="shared" si="5"/>
        <v>72.465960665658088</v>
      </c>
      <c r="R10" s="2810">
        <v>27287</v>
      </c>
      <c r="S10" s="2807">
        <v>7901</v>
      </c>
      <c r="T10" s="305">
        <f t="shared" si="6"/>
        <v>28.955180122402606</v>
      </c>
      <c r="U10" s="2808">
        <v>19386</v>
      </c>
      <c r="V10" s="303">
        <f t="shared" si="7"/>
        <v>71.044819877597391</v>
      </c>
      <c r="W10" s="304">
        <v>218</v>
      </c>
      <c r="X10" s="2807">
        <v>31</v>
      </c>
      <c r="Y10" s="305">
        <f t="shared" si="8"/>
        <v>14.220183486238533</v>
      </c>
      <c r="Z10" s="2808">
        <v>187</v>
      </c>
      <c r="AA10" s="303">
        <f t="shared" si="9"/>
        <v>85.77981651376146</v>
      </c>
    </row>
    <row r="11" spans="1:30">
      <c r="B11" s="242" t="s">
        <v>125</v>
      </c>
      <c r="C11" s="851">
        <v>28407</v>
      </c>
      <c r="D11" s="2810">
        <v>8201</v>
      </c>
      <c r="E11" s="251">
        <f t="shared" si="0"/>
        <v>28.869644805857714</v>
      </c>
      <c r="F11" s="2808">
        <v>20206</v>
      </c>
      <c r="G11" s="303">
        <f t="shared" si="1"/>
        <v>71.130355194142297</v>
      </c>
      <c r="H11" s="304">
        <v>127</v>
      </c>
      <c r="I11" s="2807">
        <v>53</v>
      </c>
      <c r="J11" s="305">
        <f t="shared" si="2"/>
        <v>41.732283464566926</v>
      </c>
      <c r="K11" s="2808">
        <v>74</v>
      </c>
      <c r="L11" s="303">
        <f t="shared" si="3"/>
        <v>58.267716535433067</v>
      </c>
      <c r="M11" s="304">
        <v>666</v>
      </c>
      <c r="N11" s="2807">
        <v>182</v>
      </c>
      <c r="O11" s="305">
        <f t="shared" si="4"/>
        <v>27.327327327327328</v>
      </c>
      <c r="P11" s="2808">
        <v>484</v>
      </c>
      <c r="Q11" s="303">
        <f t="shared" si="5"/>
        <v>72.672672672672675</v>
      </c>
      <c r="R11" s="2810">
        <v>27398</v>
      </c>
      <c r="S11" s="2807">
        <v>7935</v>
      </c>
      <c r="T11" s="305">
        <f t="shared" si="6"/>
        <v>28.961968026863278</v>
      </c>
      <c r="U11" s="2808">
        <v>19463</v>
      </c>
      <c r="V11" s="303">
        <f t="shared" si="7"/>
        <v>71.038031973136725</v>
      </c>
      <c r="W11" s="304">
        <v>216</v>
      </c>
      <c r="X11" s="2807">
        <v>31</v>
      </c>
      <c r="Y11" s="305">
        <f t="shared" si="8"/>
        <v>14.351851851851851</v>
      </c>
      <c r="Z11" s="2808">
        <v>185</v>
      </c>
      <c r="AA11" s="303">
        <f t="shared" si="9"/>
        <v>85.648148148148152</v>
      </c>
    </row>
    <row r="12" spans="1:30">
      <c r="B12" s="1418" t="s">
        <v>126</v>
      </c>
      <c r="C12" s="852">
        <v>28376</v>
      </c>
      <c r="D12" s="2811">
        <v>8205</v>
      </c>
      <c r="E12" s="2845">
        <f t="shared" si="0"/>
        <v>28.915280518748236</v>
      </c>
      <c r="F12" s="2809">
        <v>20171</v>
      </c>
      <c r="G12" s="2846">
        <f t="shared" si="1"/>
        <v>71.084719481251753</v>
      </c>
      <c r="H12" s="306">
        <v>128</v>
      </c>
      <c r="I12" s="2847">
        <v>55</v>
      </c>
      <c r="J12" s="2848">
        <f t="shared" si="2"/>
        <v>42.96875</v>
      </c>
      <c r="K12" s="2809">
        <v>73</v>
      </c>
      <c r="L12" s="2846">
        <f t="shared" si="3"/>
        <v>57.03125</v>
      </c>
      <c r="M12" s="306">
        <v>668</v>
      </c>
      <c r="N12" s="2847">
        <v>183</v>
      </c>
      <c r="O12" s="2848">
        <f t="shared" si="4"/>
        <v>27.395209580838326</v>
      </c>
      <c r="P12" s="2809">
        <v>485</v>
      </c>
      <c r="Q12" s="2846">
        <f t="shared" si="5"/>
        <v>72.604790419161674</v>
      </c>
      <c r="R12" s="2811">
        <v>27370</v>
      </c>
      <c r="S12" s="2847">
        <v>7936</v>
      </c>
      <c r="T12" s="2848">
        <f t="shared" si="6"/>
        <v>28.995250274022656</v>
      </c>
      <c r="U12" s="2809">
        <v>19434</v>
      </c>
      <c r="V12" s="2846">
        <f t="shared" si="7"/>
        <v>71.004749725977348</v>
      </c>
      <c r="W12" s="306">
        <v>210</v>
      </c>
      <c r="X12" s="2847">
        <v>31</v>
      </c>
      <c r="Y12" s="2848">
        <f t="shared" si="8"/>
        <v>14.761904761904763</v>
      </c>
      <c r="Z12" s="2809">
        <v>179</v>
      </c>
      <c r="AA12" s="2846">
        <f t="shared" si="9"/>
        <v>85.238095238095241</v>
      </c>
    </row>
    <row r="13" spans="1:30">
      <c r="B13" s="242" t="s">
        <v>127</v>
      </c>
      <c r="C13" s="851">
        <v>28037</v>
      </c>
      <c r="D13" s="2810">
        <v>8110</v>
      </c>
      <c r="E13" s="251">
        <f t="shared" si="0"/>
        <v>28.926061989513858</v>
      </c>
      <c r="F13" s="2808">
        <v>19927</v>
      </c>
      <c r="G13" s="303">
        <f t="shared" si="1"/>
        <v>71.073938010486145</v>
      </c>
      <c r="H13" s="304">
        <v>129</v>
      </c>
      <c r="I13" s="2807">
        <v>56</v>
      </c>
      <c r="J13" s="305">
        <f t="shared" si="2"/>
        <v>43.410852713178294</v>
      </c>
      <c r="K13" s="2703">
        <v>73</v>
      </c>
      <c r="L13" s="303">
        <f t="shared" si="3"/>
        <v>56.589147286821706</v>
      </c>
      <c r="M13" s="304">
        <v>683</v>
      </c>
      <c r="N13" s="2807">
        <v>191</v>
      </c>
      <c r="O13" s="305">
        <f t="shared" si="4"/>
        <v>27.964860907759881</v>
      </c>
      <c r="P13" s="2808">
        <v>492</v>
      </c>
      <c r="Q13" s="303">
        <f t="shared" si="5"/>
        <v>72.035139092240115</v>
      </c>
      <c r="R13" s="2810">
        <v>27026</v>
      </c>
      <c r="S13" s="2807">
        <v>7834</v>
      </c>
      <c r="T13" s="305">
        <f t="shared" si="6"/>
        <v>28.986901502257084</v>
      </c>
      <c r="U13" s="2808">
        <v>19192</v>
      </c>
      <c r="V13" s="303">
        <f t="shared" si="7"/>
        <v>71.013098497742916</v>
      </c>
      <c r="W13" s="304">
        <v>199</v>
      </c>
      <c r="X13" s="2807">
        <v>29</v>
      </c>
      <c r="Y13" s="305">
        <f t="shared" si="8"/>
        <v>14.572864321608039</v>
      </c>
      <c r="Z13" s="2808">
        <v>170</v>
      </c>
      <c r="AA13" s="303">
        <f t="shared" si="9"/>
        <v>85.427135678391963</v>
      </c>
    </row>
    <row r="14" spans="1:30">
      <c r="B14" s="242" t="s">
        <v>128</v>
      </c>
      <c r="C14" s="853">
        <v>28041</v>
      </c>
      <c r="D14" s="2810">
        <v>8118</v>
      </c>
      <c r="E14" s="251">
        <f t="shared" si="0"/>
        <v>28.950465389964698</v>
      </c>
      <c r="F14" s="2808">
        <v>19923</v>
      </c>
      <c r="G14" s="303">
        <f t="shared" si="1"/>
        <v>71.049534610035309</v>
      </c>
      <c r="H14" s="304">
        <v>123</v>
      </c>
      <c r="I14" s="2807">
        <v>54</v>
      </c>
      <c r="J14" s="305">
        <f t="shared" si="2"/>
        <v>43.902439024390247</v>
      </c>
      <c r="K14" s="2808">
        <v>69</v>
      </c>
      <c r="L14" s="303">
        <f t="shared" si="3"/>
        <v>56.09756097560976</v>
      </c>
      <c r="M14" s="304">
        <v>708</v>
      </c>
      <c r="N14" s="2807">
        <v>199</v>
      </c>
      <c r="O14" s="305">
        <f t="shared" si="4"/>
        <v>28.10734463276836</v>
      </c>
      <c r="P14" s="2808">
        <v>509</v>
      </c>
      <c r="Q14" s="303">
        <f t="shared" si="5"/>
        <v>71.89265536723164</v>
      </c>
      <c r="R14" s="2810">
        <v>27073</v>
      </c>
      <c r="S14" s="2807">
        <v>7835</v>
      </c>
      <c r="T14" s="305">
        <f t="shared" si="6"/>
        <v>28.940272596313672</v>
      </c>
      <c r="U14" s="2808">
        <v>19178</v>
      </c>
      <c r="V14" s="303">
        <f t="shared" si="7"/>
        <v>70.838104384442062</v>
      </c>
      <c r="W14" s="304">
        <v>197</v>
      </c>
      <c r="X14" s="2807">
        <v>30</v>
      </c>
      <c r="Y14" s="305">
        <f t="shared" si="8"/>
        <v>15.228426395939088</v>
      </c>
      <c r="Z14" s="2808">
        <v>167</v>
      </c>
      <c r="AA14" s="303">
        <f t="shared" si="9"/>
        <v>84.771573604060919</v>
      </c>
    </row>
    <row r="15" spans="1:30">
      <c r="B15" s="238" t="s">
        <v>129</v>
      </c>
      <c r="C15" s="853">
        <v>28132</v>
      </c>
      <c r="D15" s="2810">
        <v>8144</v>
      </c>
      <c r="E15" s="261">
        <f t="shared" si="0"/>
        <v>28.949239300440777</v>
      </c>
      <c r="F15" s="2807">
        <v>19988</v>
      </c>
      <c r="G15" s="303">
        <f t="shared" si="1"/>
        <v>71.05076069955922</v>
      </c>
      <c r="H15" s="304">
        <v>128</v>
      </c>
      <c r="I15" s="2807">
        <v>56</v>
      </c>
      <c r="J15" s="305">
        <f t="shared" si="2"/>
        <v>43.75</v>
      </c>
      <c r="K15" s="2808">
        <v>72</v>
      </c>
      <c r="L15" s="303">
        <f t="shared" si="3"/>
        <v>56.25</v>
      </c>
      <c r="M15" s="308">
        <v>721</v>
      </c>
      <c r="N15" s="2808">
        <v>206</v>
      </c>
      <c r="O15" s="305">
        <f t="shared" si="4"/>
        <v>28.571428571428569</v>
      </c>
      <c r="P15" s="2808">
        <v>515</v>
      </c>
      <c r="Q15" s="303">
        <f t="shared" si="5"/>
        <v>71.428571428571431</v>
      </c>
      <c r="R15" s="127">
        <v>27089</v>
      </c>
      <c r="S15" s="2808">
        <v>7852</v>
      </c>
      <c r="T15" s="305">
        <f t="shared" si="6"/>
        <v>28.985935250470668</v>
      </c>
      <c r="U15" s="2808">
        <v>19237</v>
      </c>
      <c r="V15" s="303">
        <f t="shared" si="7"/>
        <v>71.014064749529325</v>
      </c>
      <c r="W15" s="304">
        <v>194</v>
      </c>
      <c r="X15" s="2807">
        <v>30</v>
      </c>
      <c r="Y15" s="305">
        <f t="shared" si="8"/>
        <v>15.463917525773196</v>
      </c>
      <c r="Z15" s="2808">
        <v>164</v>
      </c>
      <c r="AA15" s="303">
        <f t="shared" si="9"/>
        <v>84.536082474226802</v>
      </c>
    </row>
    <row r="16" spans="1:30">
      <c r="B16" s="2842" t="s">
        <v>130</v>
      </c>
      <c r="C16" s="854">
        <v>28250</v>
      </c>
      <c r="D16" s="2811">
        <v>8125</v>
      </c>
      <c r="E16" s="2849">
        <f t="shared" si="0"/>
        <v>28.761061946902654</v>
      </c>
      <c r="F16" s="2847">
        <v>20025</v>
      </c>
      <c r="G16" s="2846">
        <f t="shared" si="1"/>
        <v>70.884955752212392</v>
      </c>
      <c r="H16" s="306">
        <v>129</v>
      </c>
      <c r="I16" s="2847">
        <v>56</v>
      </c>
      <c r="J16" s="2848">
        <f t="shared" si="2"/>
        <v>43.410852713178294</v>
      </c>
      <c r="K16" s="2809">
        <v>73</v>
      </c>
      <c r="L16" s="2846">
        <f t="shared" si="3"/>
        <v>56.589147286821706</v>
      </c>
      <c r="M16" s="310">
        <v>744</v>
      </c>
      <c r="N16" s="2809">
        <v>209</v>
      </c>
      <c r="O16" s="2848">
        <f t="shared" si="4"/>
        <v>28.091397849462364</v>
      </c>
      <c r="P16" s="2809">
        <v>535</v>
      </c>
      <c r="Q16" s="2846">
        <f t="shared" si="5"/>
        <v>71.908602150537632</v>
      </c>
      <c r="R16" s="134">
        <v>27084</v>
      </c>
      <c r="S16" s="2809">
        <v>7831</v>
      </c>
      <c r="T16" s="2848">
        <f t="shared" si="6"/>
        <v>28.91374981538916</v>
      </c>
      <c r="U16" s="2809">
        <v>19253</v>
      </c>
      <c r="V16" s="2846">
        <f t="shared" si="7"/>
        <v>71.086250184610847</v>
      </c>
      <c r="W16" s="306">
        <v>193</v>
      </c>
      <c r="X16" s="2847">
        <v>29</v>
      </c>
      <c r="Y16" s="2848">
        <f t="shared" si="8"/>
        <v>15.025906735751295</v>
      </c>
      <c r="Z16" s="2809">
        <v>164</v>
      </c>
      <c r="AA16" s="2846">
        <f t="shared" si="9"/>
        <v>84.974093264248708</v>
      </c>
    </row>
    <row r="17" spans="2:96">
      <c r="B17" s="238" t="s">
        <v>131</v>
      </c>
      <c r="C17" s="853">
        <v>28064</v>
      </c>
      <c r="D17" s="2810">
        <v>8020</v>
      </c>
      <c r="E17" s="261">
        <f t="shared" si="0"/>
        <v>28.577537058152792</v>
      </c>
      <c r="F17" s="2807">
        <v>19982</v>
      </c>
      <c r="G17" s="303">
        <f t="shared" si="1"/>
        <v>71.201539338654513</v>
      </c>
      <c r="H17" s="304">
        <v>130</v>
      </c>
      <c r="I17" s="2807">
        <v>58</v>
      </c>
      <c r="J17" s="305">
        <f t="shared" si="2"/>
        <v>44.61538461538462</v>
      </c>
      <c r="K17" s="2808">
        <v>72</v>
      </c>
      <c r="L17" s="303">
        <f t="shared" si="3"/>
        <v>55.384615384615387</v>
      </c>
      <c r="M17" s="308">
        <v>762</v>
      </c>
      <c r="N17" s="2808">
        <v>215</v>
      </c>
      <c r="O17" s="305">
        <f t="shared" si="4"/>
        <v>28.215223097112862</v>
      </c>
      <c r="P17" s="2808">
        <v>547</v>
      </c>
      <c r="Q17" s="303">
        <f t="shared" si="5"/>
        <v>71.784776902887131</v>
      </c>
      <c r="R17" s="127">
        <v>26981</v>
      </c>
      <c r="S17" s="2808">
        <v>7780</v>
      </c>
      <c r="T17" s="305">
        <f t="shared" si="6"/>
        <v>28.835106185834476</v>
      </c>
      <c r="U17" s="2808">
        <v>19201</v>
      </c>
      <c r="V17" s="303">
        <f t="shared" si="7"/>
        <v>71.164893814165524</v>
      </c>
      <c r="W17" s="304">
        <v>191</v>
      </c>
      <c r="X17" s="2807">
        <v>29</v>
      </c>
      <c r="Y17" s="305">
        <f t="shared" si="8"/>
        <v>15.183246073298429</v>
      </c>
      <c r="Z17" s="2808">
        <v>162</v>
      </c>
      <c r="AA17" s="303">
        <f t="shared" si="9"/>
        <v>84.816753926701566</v>
      </c>
    </row>
    <row r="18" spans="2:96">
      <c r="B18" s="238" t="s">
        <v>132</v>
      </c>
      <c r="C18" s="853">
        <v>28292</v>
      </c>
      <c r="D18" s="2810">
        <v>8150</v>
      </c>
      <c r="E18" s="261">
        <f t="shared" si="0"/>
        <v>28.80672981761629</v>
      </c>
      <c r="F18" s="2807">
        <v>20142</v>
      </c>
      <c r="G18" s="303">
        <f t="shared" si="1"/>
        <v>71.193270182383714</v>
      </c>
      <c r="H18" s="304">
        <v>130</v>
      </c>
      <c r="I18" s="2807">
        <v>60</v>
      </c>
      <c r="J18" s="305">
        <f t="shared" si="2"/>
        <v>46.153846153846153</v>
      </c>
      <c r="K18" s="2808">
        <v>70</v>
      </c>
      <c r="L18" s="303">
        <f t="shared" si="3"/>
        <v>53.846153846153847</v>
      </c>
      <c r="M18" s="308">
        <v>797</v>
      </c>
      <c r="N18" s="2808">
        <v>226</v>
      </c>
      <c r="O18" s="305">
        <f t="shared" si="4"/>
        <v>28.356336260978672</v>
      </c>
      <c r="P18" s="2808">
        <v>571</v>
      </c>
      <c r="Q18" s="303">
        <f t="shared" si="5"/>
        <v>71.643663739021335</v>
      </c>
      <c r="R18" s="127">
        <v>27176</v>
      </c>
      <c r="S18" s="2808">
        <v>7836</v>
      </c>
      <c r="T18" s="305">
        <f t="shared" si="6"/>
        <v>28.834265528407414</v>
      </c>
      <c r="U18" s="2808">
        <v>19340</v>
      </c>
      <c r="V18" s="303">
        <f t="shared" si="7"/>
        <v>71.165734471592572</v>
      </c>
      <c r="W18" s="304">
        <v>189</v>
      </c>
      <c r="X18" s="2807">
        <v>28</v>
      </c>
      <c r="Y18" s="305">
        <f t="shared" si="8"/>
        <v>14.814814814814813</v>
      </c>
      <c r="Z18" s="2808">
        <v>161</v>
      </c>
      <c r="AA18" s="303">
        <f t="shared" si="9"/>
        <v>85.18518518518519</v>
      </c>
    </row>
    <row r="19" spans="2:96" ht="13.7" customHeight="1">
      <c r="B19" s="238" t="s">
        <v>133</v>
      </c>
      <c r="C19" s="853">
        <v>28235</v>
      </c>
      <c r="D19" s="2810">
        <v>8137</v>
      </c>
      <c r="E19" s="261">
        <f t="shared" si="0"/>
        <v>28.818841862936072</v>
      </c>
      <c r="F19" s="2807">
        <v>20098</v>
      </c>
      <c r="G19" s="303">
        <f t="shared" si="1"/>
        <v>71.181158137063932</v>
      </c>
      <c r="H19" s="304">
        <v>132</v>
      </c>
      <c r="I19" s="2807">
        <v>63</v>
      </c>
      <c r="J19" s="305">
        <f t="shared" si="2"/>
        <v>47.727272727272727</v>
      </c>
      <c r="K19" s="2808">
        <v>69</v>
      </c>
      <c r="L19" s="303">
        <f t="shared" si="3"/>
        <v>52.272727272727273</v>
      </c>
      <c r="M19" s="308">
        <v>804</v>
      </c>
      <c r="N19" s="2808">
        <v>222</v>
      </c>
      <c r="O19" s="305">
        <f t="shared" si="4"/>
        <v>27.611940298507463</v>
      </c>
      <c r="P19" s="2808">
        <v>582</v>
      </c>
      <c r="Q19" s="303">
        <f t="shared" si="5"/>
        <v>72.388059701492537</v>
      </c>
      <c r="R19" s="127">
        <v>27116</v>
      </c>
      <c r="S19" s="2808">
        <v>7824</v>
      </c>
      <c r="T19" s="305">
        <f t="shared" si="6"/>
        <v>28.85381324679156</v>
      </c>
      <c r="U19" s="2808">
        <v>19292</v>
      </c>
      <c r="V19" s="303">
        <f t="shared" si="7"/>
        <v>71.14618675320844</v>
      </c>
      <c r="W19" s="304">
        <v>183</v>
      </c>
      <c r="X19" s="2807">
        <v>28</v>
      </c>
      <c r="Y19" s="305">
        <f t="shared" si="8"/>
        <v>15.300546448087433</v>
      </c>
      <c r="Z19" s="2808">
        <v>155</v>
      </c>
      <c r="AA19" s="303">
        <f t="shared" si="9"/>
        <v>84.699453551912569</v>
      </c>
    </row>
    <row r="20" spans="2:96" ht="13.7" customHeight="1">
      <c r="B20" s="2842" t="s">
        <v>419</v>
      </c>
      <c r="C20" s="854">
        <v>28255</v>
      </c>
      <c r="D20" s="2811">
        <v>8148</v>
      </c>
      <c r="E20" s="2849">
        <f>SUM(D20/C20*100)</f>
        <v>28.837373916121038</v>
      </c>
      <c r="F20" s="2847">
        <v>20107</v>
      </c>
      <c r="G20" s="2846">
        <f>SUM(F20/C20*100)</f>
        <v>71.162626083878962</v>
      </c>
      <c r="H20" s="306">
        <v>134</v>
      </c>
      <c r="I20" s="2847">
        <v>63</v>
      </c>
      <c r="J20" s="2848">
        <f>SUM(I20/H20*100)</f>
        <v>47.014925373134332</v>
      </c>
      <c r="K20" s="2809">
        <v>71</v>
      </c>
      <c r="L20" s="2846">
        <f>SUM(K20/H20*100)</f>
        <v>52.985074626865668</v>
      </c>
      <c r="M20" s="310">
        <v>826</v>
      </c>
      <c r="N20" s="2809">
        <v>228</v>
      </c>
      <c r="O20" s="2848">
        <f>SUM(N20/M20*100)</f>
        <v>27.602905569007262</v>
      </c>
      <c r="P20" s="2809">
        <v>598</v>
      </c>
      <c r="Q20" s="2846">
        <f>SUM(P20/M20*100)</f>
        <v>72.397094430992738</v>
      </c>
      <c r="R20" s="134">
        <v>27114</v>
      </c>
      <c r="S20" s="2809">
        <v>7829</v>
      </c>
      <c r="T20" s="2848">
        <f>SUM(S20/R20*100)</f>
        <v>28.874382237958251</v>
      </c>
      <c r="U20" s="2809">
        <v>19285</v>
      </c>
      <c r="V20" s="2846">
        <f>SUM(U20/R20*100)</f>
        <v>71.125617762041742</v>
      </c>
      <c r="W20" s="306">
        <v>181</v>
      </c>
      <c r="X20" s="2847">
        <v>28</v>
      </c>
      <c r="Y20" s="2848">
        <f>SUM(X20/W20*100)</f>
        <v>15.469613259668508</v>
      </c>
      <c r="Z20" s="2809">
        <v>153</v>
      </c>
      <c r="AA20" s="2846">
        <f>SUM(Z20/W20*100)</f>
        <v>84.530386740331494</v>
      </c>
    </row>
    <row r="21" spans="2:96">
      <c r="B21" s="242" t="s">
        <v>439</v>
      </c>
      <c r="C21" s="853">
        <v>28155</v>
      </c>
      <c r="D21" s="2810">
        <v>8076</v>
      </c>
      <c r="E21" s="261">
        <f t="shared" si="0"/>
        <v>28.684070324986681</v>
      </c>
      <c r="F21" s="2697">
        <v>20079</v>
      </c>
      <c r="G21" s="303">
        <f t="shared" si="1"/>
        <v>71.315929675013322</v>
      </c>
      <c r="H21" s="304">
        <v>169</v>
      </c>
      <c r="I21" s="2697">
        <v>81</v>
      </c>
      <c r="J21" s="2850">
        <f t="shared" si="2"/>
        <v>47.928994082840234</v>
      </c>
      <c r="K21" s="2808">
        <v>88</v>
      </c>
      <c r="L21" s="303">
        <f t="shared" si="3"/>
        <v>52.071005917159766</v>
      </c>
      <c r="M21" s="600">
        <v>808</v>
      </c>
      <c r="N21" s="2697">
        <v>221</v>
      </c>
      <c r="O21" s="2850">
        <f t="shared" si="4"/>
        <v>27.351485148514854</v>
      </c>
      <c r="P21" s="2808">
        <v>587</v>
      </c>
      <c r="Q21" s="303">
        <f t="shared" si="5"/>
        <v>72.648514851485146</v>
      </c>
      <c r="R21" s="2810">
        <v>27001</v>
      </c>
      <c r="S21" s="2697">
        <v>7749</v>
      </c>
      <c r="T21" s="2850">
        <f t="shared" si="6"/>
        <v>28.698937076404579</v>
      </c>
      <c r="U21" s="2808">
        <v>19252</v>
      </c>
      <c r="V21" s="303">
        <f t="shared" si="7"/>
        <v>71.301062923595424</v>
      </c>
      <c r="W21" s="304">
        <v>177</v>
      </c>
      <c r="X21" s="2697">
        <v>25</v>
      </c>
      <c r="Y21" s="2850">
        <f t="shared" si="8"/>
        <v>14.124293785310735</v>
      </c>
      <c r="Z21" s="2808">
        <v>152</v>
      </c>
      <c r="AA21" s="303">
        <f t="shared" si="9"/>
        <v>85.875706214689259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</row>
    <row r="22" spans="2:96">
      <c r="B22" s="242" t="s">
        <v>593</v>
      </c>
      <c r="C22" s="853">
        <v>28167</v>
      </c>
      <c r="D22" s="2810">
        <v>8062</v>
      </c>
      <c r="E22" s="261">
        <f t="shared" ref="E22:E31" si="10">SUM(D22/C22*100)</f>
        <v>28.622146483473571</v>
      </c>
      <c r="F22" s="2807">
        <v>20105</v>
      </c>
      <c r="G22" s="303">
        <f t="shared" ref="G22:G32" si="11">SUM(F22/C22*100)</f>
        <v>71.377853516526429</v>
      </c>
      <c r="H22" s="304">
        <v>171</v>
      </c>
      <c r="I22" s="2807">
        <v>79</v>
      </c>
      <c r="J22" s="305">
        <f t="shared" ref="J22:J38" si="12">SUM(I22/H22*100)</f>
        <v>46.198830409356724</v>
      </c>
      <c r="K22" s="2808">
        <v>92</v>
      </c>
      <c r="L22" s="303">
        <f t="shared" ref="L22:L38" si="13">SUM(K22/H22*100)</f>
        <v>53.801169590643269</v>
      </c>
      <c r="M22" s="600">
        <v>828</v>
      </c>
      <c r="N22" s="2807">
        <v>225</v>
      </c>
      <c r="O22" s="305">
        <f t="shared" ref="O22:O38" si="14">SUM(N22/M22*100)</f>
        <v>27.173913043478258</v>
      </c>
      <c r="P22" s="2808">
        <v>603</v>
      </c>
      <c r="Q22" s="303">
        <f t="shared" ref="Q22:Q38" si="15">SUM(P22/M22*100)</f>
        <v>72.826086956521735</v>
      </c>
      <c r="R22" s="2810">
        <v>26994</v>
      </c>
      <c r="S22" s="2807">
        <v>7733</v>
      </c>
      <c r="T22" s="305">
        <f t="shared" ref="T22:T36" si="16">SUM(S22/R22*100)</f>
        <v>28.64710676446618</v>
      </c>
      <c r="U22" s="2808">
        <v>19261</v>
      </c>
      <c r="V22" s="303">
        <f t="shared" ref="V22:V38" si="17">SUM(U22/R22*100)</f>
        <v>71.352893235533827</v>
      </c>
      <c r="W22" s="304">
        <v>174</v>
      </c>
      <c r="X22" s="2807">
        <v>25</v>
      </c>
      <c r="Y22" s="305">
        <f t="shared" ref="Y22:Y38" si="18">SUM(X22/W22*100)</f>
        <v>14.367816091954023</v>
      </c>
      <c r="Z22" s="2808">
        <v>149</v>
      </c>
      <c r="AA22" s="303">
        <f t="shared" ref="AA22:AA38" si="19">SUM(Z22/W22*100)</f>
        <v>85.632183908045974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</row>
    <row r="23" spans="2:96" ht="12.2" customHeight="1">
      <c r="B23" s="242" t="s">
        <v>440</v>
      </c>
      <c r="C23" s="853">
        <v>28144</v>
      </c>
      <c r="D23" s="2810">
        <v>8067</v>
      </c>
      <c r="E23" s="261">
        <f t="shared" si="10"/>
        <v>28.663303013075613</v>
      </c>
      <c r="F23" s="2807">
        <v>20077</v>
      </c>
      <c r="G23" s="303">
        <f t="shared" si="11"/>
        <v>71.33669698692438</v>
      </c>
      <c r="H23" s="304">
        <v>172</v>
      </c>
      <c r="I23" s="2807">
        <v>81</v>
      </c>
      <c r="J23" s="305">
        <f t="shared" si="12"/>
        <v>47.093023255813954</v>
      </c>
      <c r="K23" s="2808">
        <v>91</v>
      </c>
      <c r="L23" s="303">
        <f t="shared" si="13"/>
        <v>52.906976744186053</v>
      </c>
      <c r="M23" s="600">
        <v>830</v>
      </c>
      <c r="N23" s="2807">
        <v>228</v>
      </c>
      <c r="O23" s="305">
        <f t="shared" si="14"/>
        <v>27.469879518072286</v>
      </c>
      <c r="P23" s="2808">
        <v>602</v>
      </c>
      <c r="Q23" s="303">
        <f t="shared" si="15"/>
        <v>72.53012048192771</v>
      </c>
      <c r="R23" s="2810">
        <v>26968</v>
      </c>
      <c r="S23" s="2807">
        <v>7733</v>
      </c>
      <c r="T23" s="305">
        <f t="shared" si="16"/>
        <v>28.674725600711952</v>
      </c>
      <c r="U23" s="2808">
        <v>19235</v>
      </c>
      <c r="V23" s="303">
        <f t="shared" si="17"/>
        <v>71.325274399288048</v>
      </c>
      <c r="W23" s="304">
        <v>174</v>
      </c>
      <c r="X23" s="2807">
        <v>25</v>
      </c>
      <c r="Y23" s="305">
        <f t="shared" si="18"/>
        <v>14.367816091954023</v>
      </c>
      <c r="Z23" s="2808">
        <v>149</v>
      </c>
      <c r="AA23" s="303">
        <f t="shared" si="19"/>
        <v>85.632183908045974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</row>
    <row r="24" spans="2:96" ht="12.2" customHeight="1">
      <c r="B24" s="1418" t="s">
        <v>496</v>
      </c>
      <c r="C24" s="854">
        <v>27870</v>
      </c>
      <c r="D24" s="2811">
        <v>8014</v>
      </c>
      <c r="E24" s="2849">
        <f t="shared" si="10"/>
        <v>28.754933620380335</v>
      </c>
      <c r="F24" s="2847">
        <v>19856</v>
      </c>
      <c r="G24" s="2846">
        <f t="shared" si="11"/>
        <v>71.245066379619658</v>
      </c>
      <c r="H24" s="306">
        <v>179</v>
      </c>
      <c r="I24" s="2847">
        <v>82</v>
      </c>
      <c r="J24" s="2848">
        <f t="shared" si="12"/>
        <v>45.81005586592179</v>
      </c>
      <c r="K24" s="2809">
        <v>97</v>
      </c>
      <c r="L24" s="2846">
        <f t="shared" si="13"/>
        <v>54.189944134078218</v>
      </c>
      <c r="M24" s="637">
        <v>819</v>
      </c>
      <c r="N24" s="2847">
        <v>220</v>
      </c>
      <c r="O24" s="2848">
        <f t="shared" si="14"/>
        <v>26.862026862026863</v>
      </c>
      <c r="P24" s="2809">
        <v>599</v>
      </c>
      <c r="Q24" s="2846">
        <f t="shared" si="15"/>
        <v>73.137973137973134</v>
      </c>
      <c r="R24" s="2811">
        <v>26699</v>
      </c>
      <c r="S24" s="2847">
        <v>7688</v>
      </c>
      <c r="T24" s="2848">
        <f t="shared" si="16"/>
        <v>28.795085958275589</v>
      </c>
      <c r="U24" s="2809">
        <v>19011</v>
      </c>
      <c r="V24" s="2846">
        <f t="shared" si="17"/>
        <v>71.204914041724408</v>
      </c>
      <c r="W24" s="306">
        <v>173</v>
      </c>
      <c r="X24" s="2847">
        <v>24</v>
      </c>
      <c r="Y24" s="2848">
        <f t="shared" si="18"/>
        <v>13.872832369942195</v>
      </c>
      <c r="Z24" s="2809">
        <v>149</v>
      </c>
      <c r="AA24" s="2846">
        <f t="shared" si="19"/>
        <v>86.127167630057798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</row>
    <row r="25" spans="2:96" ht="12.2" customHeight="1">
      <c r="B25" s="242" t="s">
        <v>544</v>
      </c>
      <c r="C25" s="2837">
        <v>27351</v>
      </c>
      <c r="D25" s="2810">
        <v>7838</v>
      </c>
      <c r="E25" s="261">
        <f t="shared" si="10"/>
        <v>28.65708749223063</v>
      </c>
      <c r="F25" s="2807">
        <v>19513</v>
      </c>
      <c r="G25" s="303">
        <f t="shared" si="11"/>
        <v>71.34291250776937</v>
      </c>
      <c r="H25" s="304">
        <v>180</v>
      </c>
      <c r="I25" s="2807">
        <v>80</v>
      </c>
      <c r="J25" s="305">
        <f t="shared" si="12"/>
        <v>44.444444444444443</v>
      </c>
      <c r="K25" s="2808">
        <v>100</v>
      </c>
      <c r="L25" s="303">
        <f t="shared" si="13"/>
        <v>55.555555555555557</v>
      </c>
      <c r="M25" s="600">
        <v>813</v>
      </c>
      <c r="N25" s="2807">
        <v>217</v>
      </c>
      <c r="O25" s="305">
        <f t="shared" si="14"/>
        <v>26.691266912669125</v>
      </c>
      <c r="P25" s="2808">
        <v>596</v>
      </c>
      <c r="Q25" s="303">
        <f t="shared" si="15"/>
        <v>73.308733087330864</v>
      </c>
      <c r="R25" s="2810">
        <v>26205</v>
      </c>
      <c r="S25" s="2807">
        <v>7521</v>
      </c>
      <c r="T25" s="305">
        <f t="shared" si="16"/>
        <v>28.700629650829995</v>
      </c>
      <c r="U25" s="2808">
        <v>18684</v>
      </c>
      <c r="V25" s="303">
        <f t="shared" si="17"/>
        <v>71.299370349170005</v>
      </c>
      <c r="W25" s="304">
        <v>153</v>
      </c>
      <c r="X25" s="2807">
        <v>20</v>
      </c>
      <c r="Y25" s="305">
        <f t="shared" si="18"/>
        <v>13.071895424836603</v>
      </c>
      <c r="Z25" s="2808">
        <v>133</v>
      </c>
      <c r="AA25" s="303">
        <f t="shared" si="19"/>
        <v>86.928104575163403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</row>
    <row r="26" spans="2:96" ht="12.2" customHeight="1">
      <c r="B26" s="242" t="s">
        <v>501</v>
      </c>
      <c r="C26" s="853">
        <v>27400</v>
      </c>
      <c r="D26" s="2810">
        <v>7857</v>
      </c>
      <c r="E26" s="261">
        <f t="shared" si="10"/>
        <v>28.675182481751825</v>
      </c>
      <c r="F26" s="2807">
        <v>19543</v>
      </c>
      <c r="G26" s="303">
        <f t="shared" si="11"/>
        <v>71.324817518248167</v>
      </c>
      <c r="H26" s="304">
        <v>180</v>
      </c>
      <c r="I26" s="2807">
        <v>80</v>
      </c>
      <c r="J26" s="305">
        <f t="shared" si="12"/>
        <v>44.444444444444443</v>
      </c>
      <c r="K26" s="2808">
        <v>100</v>
      </c>
      <c r="L26" s="303">
        <f t="shared" si="13"/>
        <v>55.555555555555557</v>
      </c>
      <c r="M26" s="600">
        <v>824</v>
      </c>
      <c r="N26" s="2807">
        <v>224</v>
      </c>
      <c r="O26" s="305">
        <f t="shared" si="14"/>
        <v>27.184466019417474</v>
      </c>
      <c r="P26" s="2808">
        <v>600</v>
      </c>
      <c r="Q26" s="303">
        <f t="shared" si="15"/>
        <v>72.815533980582529</v>
      </c>
      <c r="R26" s="2810">
        <v>26248</v>
      </c>
      <c r="S26" s="2807">
        <v>7534</v>
      </c>
      <c r="T26" s="305">
        <f t="shared" si="16"/>
        <v>28.703139286802802</v>
      </c>
      <c r="U26" s="2808">
        <v>18714</v>
      </c>
      <c r="V26" s="303">
        <f t="shared" si="17"/>
        <v>71.296860713197191</v>
      </c>
      <c r="W26" s="304">
        <v>148</v>
      </c>
      <c r="X26" s="2807">
        <v>19</v>
      </c>
      <c r="Y26" s="305">
        <f t="shared" si="18"/>
        <v>12.837837837837837</v>
      </c>
      <c r="Z26" s="2808">
        <v>129</v>
      </c>
      <c r="AA26" s="303">
        <f t="shared" si="19"/>
        <v>87.162162162162161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</row>
    <row r="27" spans="2:96" ht="12.2" customHeight="1">
      <c r="B27" s="242" t="s">
        <v>516</v>
      </c>
      <c r="C27" s="853">
        <v>27387</v>
      </c>
      <c r="D27" s="2810">
        <v>7859</v>
      </c>
      <c r="E27" s="261">
        <f t="shared" si="10"/>
        <v>28.696096688209732</v>
      </c>
      <c r="F27" s="2807">
        <v>19528</v>
      </c>
      <c r="G27" s="303">
        <f t="shared" si="11"/>
        <v>71.303903311790265</v>
      </c>
      <c r="H27" s="304">
        <v>180</v>
      </c>
      <c r="I27" s="2807">
        <v>84</v>
      </c>
      <c r="J27" s="305">
        <f t="shared" si="12"/>
        <v>46.666666666666664</v>
      </c>
      <c r="K27" s="2808">
        <v>96</v>
      </c>
      <c r="L27" s="303">
        <f t="shared" si="13"/>
        <v>53.333333333333336</v>
      </c>
      <c r="M27" s="600">
        <v>839</v>
      </c>
      <c r="N27" s="2807">
        <v>228</v>
      </c>
      <c r="O27" s="305">
        <f t="shared" si="14"/>
        <v>27.175208581644817</v>
      </c>
      <c r="P27" s="2808">
        <v>611</v>
      </c>
      <c r="Q27" s="303">
        <f t="shared" si="15"/>
        <v>72.82479141835519</v>
      </c>
      <c r="R27" s="2810">
        <v>26221</v>
      </c>
      <c r="S27" s="2807">
        <v>7528</v>
      </c>
      <c r="T27" s="305">
        <f t="shared" si="16"/>
        <v>28.709812745509321</v>
      </c>
      <c r="U27" s="2808">
        <v>18693</v>
      </c>
      <c r="V27" s="303">
        <f t="shared" si="17"/>
        <v>71.290187254490675</v>
      </c>
      <c r="W27" s="304">
        <v>147</v>
      </c>
      <c r="X27" s="2807">
        <v>19</v>
      </c>
      <c r="Y27" s="305">
        <f t="shared" si="18"/>
        <v>12.925170068027212</v>
      </c>
      <c r="Z27" s="2808">
        <v>128</v>
      </c>
      <c r="AA27" s="303">
        <f t="shared" si="19"/>
        <v>87.074829931972786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</row>
    <row r="28" spans="2:96" ht="12.2" customHeight="1">
      <c r="B28" s="1418" t="s">
        <v>444</v>
      </c>
      <c r="C28" s="854">
        <v>27308</v>
      </c>
      <c r="D28" s="2811">
        <v>7851</v>
      </c>
      <c r="E28" s="2849">
        <f t="shared" si="10"/>
        <v>28.749816903471508</v>
      </c>
      <c r="F28" s="2847">
        <v>19457</v>
      </c>
      <c r="G28" s="2846">
        <f t="shared" si="11"/>
        <v>71.250183096528488</v>
      </c>
      <c r="H28" s="306">
        <v>178</v>
      </c>
      <c r="I28" s="2847">
        <v>84</v>
      </c>
      <c r="J28" s="2848">
        <f t="shared" si="12"/>
        <v>47.191011235955052</v>
      </c>
      <c r="K28" s="2809">
        <v>94</v>
      </c>
      <c r="L28" s="2846">
        <f t="shared" si="13"/>
        <v>52.80898876404494</v>
      </c>
      <c r="M28" s="637">
        <v>843</v>
      </c>
      <c r="N28" s="2847">
        <v>230</v>
      </c>
      <c r="O28" s="2848">
        <f t="shared" si="14"/>
        <v>27.283511269276396</v>
      </c>
      <c r="P28" s="2809">
        <v>613</v>
      </c>
      <c r="Q28" s="2846">
        <f t="shared" si="15"/>
        <v>72.716488730723611</v>
      </c>
      <c r="R28" s="2811">
        <v>26141</v>
      </c>
      <c r="S28" s="2847">
        <v>7518</v>
      </c>
      <c r="T28" s="2848">
        <f t="shared" si="16"/>
        <v>28.759420068092268</v>
      </c>
      <c r="U28" s="2809">
        <v>18623</v>
      </c>
      <c r="V28" s="2846">
        <f t="shared" si="17"/>
        <v>71.240579931907732</v>
      </c>
      <c r="W28" s="306">
        <v>146</v>
      </c>
      <c r="X28" s="2847">
        <v>19</v>
      </c>
      <c r="Y28" s="2848">
        <f t="shared" si="18"/>
        <v>13.013698630136986</v>
      </c>
      <c r="Z28" s="2809">
        <v>127</v>
      </c>
      <c r="AA28" s="2846">
        <f t="shared" si="19"/>
        <v>86.986301369863014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</row>
    <row r="29" spans="2:96" ht="12.2" customHeight="1">
      <c r="B29" s="242" t="s">
        <v>430</v>
      </c>
      <c r="C29" s="2837">
        <v>27030</v>
      </c>
      <c r="D29" s="2810">
        <v>7753</v>
      </c>
      <c r="E29" s="261">
        <f t="shared" si="10"/>
        <v>28.682944876063633</v>
      </c>
      <c r="F29" s="2807">
        <v>19277</v>
      </c>
      <c r="G29" s="303">
        <f t="shared" si="11"/>
        <v>71.31705512393637</v>
      </c>
      <c r="H29" s="304">
        <v>174</v>
      </c>
      <c r="I29" s="2807">
        <v>79</v>
      </c>
      <c r="J29" s="305">
        <f t="shared" si="12"/>
        <v>45.402298850574709</v>
      </c>
      <c r="K29" s="2808">
        <v>95</v>
      </c>
      <c r="L29" s="303">
        <f t="shared" si="13"/>
        <v>54.597701149425291</v>
      </c>
      <c r="M29" s="600">
        <v>840</v>
      </c>
      <c r="N29" s="2807">
        <v>232</v>
      </c>
      <c r="O29" s="305">
        <f t="shared" si="14"/>
        <v>27.61904761904762</v>
      </c>
      <c r="P29" s="2808">
        <v>608</v>
      </c>
      <c r="Q29" s="303">
        <f t="shared" si="15"/>
        <v>72.38095238095238</v>
      </c>
      <c r="R29" s="2810">
        <v>25870</v>
      </c>
      <c r="S29" s="2807">
        <v>7423</v>
      </c>
      <c r="T29" s="305">
        <f t="shared" si="16"/>
        <v>28.693467336683415</v>
      </c>
      <c r="U29" s="2808">
        <v>18447</v>
      </c>
      <c r="V29" s="303">
        <f t="shared" si="17"/>
        <v>71.306532663316574</v>
      </c>
      <c r="W29" s="304">
        <v>146</v>
      </c>
      <c r="X29" s="2807">
        <v>19</v>
      </c>
      <c r="Y29" s="305">
        <f t="shared" si="18"/>
        <v>13.013698630136986</v>
      </c>
      <c r="Z29" s="2808">
        <v>127</v>
      </c>
      <c r="AA29" s="303">
        <f t="shared" si="19"/>
        <v>86.986301369863014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</row>
    <row r="30" spans="2:96" ht="12.2" customHeight="1">
      <c r="B30" s="242" t="s">
        <v>213</v>
      </c>
      <c r="C30" s="853">
        <v>27046</v>
      </c>
      <c r="D30" s="2810">
        <v>7797</v>
      </c>
      <c r="E30" s="261">
        <f t="shared" si="10"/>
        <v>28.828662279080085</v>
      </c>
      <c r="F30" s="2807">
        <v>19249</v>
      </c>
      <c r="G30" s="303">
        <f t="shared" si="11"/>
        <v>71.171337720919908</v>
      </c>
      <c r="H30" s="304">
        <v>183</v>
      </c>
      <c r="I30" s="2807">
        <v>82</v>
      </c>
      <c r="J30" s="305">
        <f t="shared" si="12"/>
        <v>44.808743169398909</v>
      </c>
      <c r="K30" s="2808">
        <v>101</v>
      </c>
      <c r="L30" s="303">
        <f t="shared" si="13"/>
        <v>55.191256830601091</v>
      </c>
      <c r="M30" s="600">
        <v>862</v>
      </c>
      <c r="N30" s="2807">
        <v>240</v>
      </c>
      <c r="O30" s="305">
        <f t="shared" si="14"/>
        <v>27.842227378190255</v>
      </c>
      <c r="P30" s="2808">
        <v>622</v>
      </c>
      <c r="Q30" s="303">
        <f t="shared" si="15"/>
        <v>72.157772621809741</v>
      </c>
      <c r="R30" s="2810">
        <v>25853</v>
      </c>
      <c r="S30" s="2807">
        <v>7455</v>
      </c>
      <c r="T30" s="305">
        <f t="shared" si="16"/>
        <v>28.836111863226705</v>
      </c>
      <c r="U30" s="2808">
        <v>18398</v>
      </c>
      <c r="V30" s="303">
        <f t="shared" si="17"/>
        <v>71.163888136773295</v>
      </c>
      <c r="W30" s="304">
        <v>148</v>
      </c>
      <c r="X30" s="2807">
        <v>20</v>
      </c>
      <c r="Y30" s="305">
        <f t="shared" si="18"/>
        <v>13.513513513513514</v>
      </c>
      <c r="Z30" s="2808">
        <v>128</v>
      </c>
      <c r="AA30" s="303">
        <f t="shared" si="19"/>
        <v>86.486486486486484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</row>
    <row r="31" spans="2:96" ht="12.2" customHeight="1">
      <c r="B31" s="242" t="s">
        <v>335</v>
      </c>
      <c r="C31" s="853">
        <v>27106</v>
      </c>
      <c r="D31" s="2810">
        <v>7812</v>
      </c>
      <c r="E31" s="261">
        <f t="shared" si="10"/>
        <v>28.820187412381021</v>
      </c>
      <c r="F31" s="2807">
        <v>19294</v>
      </c>
      <c r="G31" s="303">
        <f t="shared" si="11"/>
        <v>71.179812587618969</v>
      </c>
      <c r="H31" s="304">
        <v>184</v>
      </c>
      <c r="I31" s="2807">
        <v>82</v>
      </c>
      <c r="J31" s="305">
        <f t="shared" si="12"/>
        <v>44.565217391304344</v>
      </c>
      <c r="K31" s="2808">
        <v>102</v>
      </c>
      <c r="L31" s="303">
        <f t="shared" si="13"/>
        <v>55.434782608695656</v>
      </c>
      <c r="M31" s="600">
        <v>882</v>
      </c>
      <c r="N31" s="2807">
        <v>247</v>
      </c>
      <c r="O31" s="305">
        <f t="shared" si="14"/>
        <v>28.004535147392289</v>
      </c>
      <c r="P31" s="2808">
        <v>635</v>
      </c>
      <c r="Q31" s="303">
        <f t="shared" si="15"/>
        <v>71.995464852607711</v>
      </c>
      <c r="R31" s="2810">
        <v>25894</v>
      </c>
      <c r="S31" s="2807">
        <v>7464</v>
      </c>
      <c r="T31" s="1192">
        <f t="shared" si="16"/>
        <v>28.825210473468761</v>
      </c>
      <c r="U31" s="2807">
        <v>18430</v>
      </c>
      <c r="V31" s="303">
        <f t="shared" si="17"/>
        <v>71.174789526531242</v>
      </c>
      <c r="W31" s="304">
        <v>146</v>
      </c>
      <c r="X31" s="2807">
        <v>19</v>
      </c>
      <c r="Y31" s="1192">
        <f t="shared" si="18"/>
        <v>13.013698630136986</v>
      </c>
      <c r="Z31" s="2807">
        <v>127</v>
      </c>
      <c r="AA31" s="303">
        <f t="shared" si="19"/>
        <v>86.986301369863014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</row>
    <row r="32" spans="2:96" ht="12.2" customHeight="1">
      <c r="B32" s="1418" t="s">
        <v>569</v>
      </c>
      <c r="C32" s="854">
        <v>26990</v>
      </c>
      <c r="D32" s="2811">
        <v>7779</v>
      </c>
      <c r="E32" s="2849">
        <f t="shared" ref="E32:E40" si="20">SUM(D32/C32*100)</f>
        <v>28.821785846609853</v>
      </c>
      <c r="F32" s="2847">
        <v>19211</v>
      </c>
      <c r="G32" s="2846">
        <f t="shared" si="11"/>
        <v>71.178214153390144</v>
      </c>
      <c r="H32" s="306">
        <v>182</v>
      </c>
      <c r="I32" s="2847">
        <v>83</v>
      </c>
      <c r="J32" s="2851">
        <f t="shared" si="12"/>
        <v>45.604395604395606</v>
      </c>
      <c r="K32" s="2847">
        <v>99</v>
      </c>
      <c r="L32" s="2846">
        <f t="shared" si="13"/>
        <v>54.395604395604394</v>
      </c>
      <c r="M32" s="637">
        <v>889</v>
      </c>
      <c r="N32" s="2847">
        <v>249</v>
      </c>
      <c r="O32" s="2851">
        <f t="shared" si="14"/>
        <v>28.008998875140605</v>
      </c>
      <c r="P32" s="2847">
        <v>640</v>
      </c>
      <c r="Q32" s="2846">
        <f t="shared" si="15"/>
        <v>71.991001124859395</v>
      </c>
      <c r="R32" s="2811">
        <v>24779</v>
      </c>
      <c r="S32" s="2847">
        <v>7428</v>
      </c>
      <c r="T32" s="2851">
        <f t="shared" si="16"/>
        <v>29.976996650389442</v>
      </c>
      <c r="U32" s="2847">
        <v>18351</v>
      </c>
      <c r="V32" s="2846">
        <f t="shared" si="17"/>
        <v>74.058678719883773</v>
      </c>
      <c r="W32" s="306">
        <v>140</v>
      </c>
      <c r="X32" s="2847">
        <v>19</v>
      </c>
      <c r="Y32" s="2851">
        <f t="shared" si="18"/>
        <v>13.571428571428571</v>
      </c>
      <c r="Z32" s="2847">
        <v>121</v>
      </c>
      <c r="AA32" s="2846">
        <f t="shared" si="19"/>
        <v>86.428571428571431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</row>
    <row r="33" spans="1:96" s="20" customFormat="1" ht="12.2" customHeight="1">
      <c r="B33" s="242" t="s">
        <v>623</v>
      </c>
      <c r="C33" s="853">
        <f>D33+F33</f>
        <v>26761</v>
      </c>
      <c r="D33" s="2810">
        <f>I33+N33+S33+X33</f>
        <v>7735</v>
      </c>
      <c r="E33" s="261">
        <f>SUM(D33/C33*100)</f>
        <v>28.904002092597437</v>
      </c>
      <c r="F33" s="2807">
        <f>K33+P33+U33+Z33</f>
        <v>19026</v>
      </c>
      <c r="G33" s="303">
        <f t="shared" ref="G33:G38" si="21">SUM(F33/C33*100)</f>
        <v>71.095997907402563</v>
      </c>
      <c r="H33" s="2810">
        <f>I33+K33</f>
        <v>185</v>
      </c>
      <c r="I33" s="2807">
        <v>85</v>
      </c>
      <c r="J33" s="1192">
        <f t="shared" si="12"/>
        <v>45.945945945945951</v>
      </c>
      <c r="K33" s="2807">
        <v>100</v>
      </c>
      <c r="L33" s="303">
        <f t="shared" si="13"/>
        <v>54.054054054054056</v>
      </c>
      <c r="M33" s="2810">
        <f>N33+P33</f>
        <v>893</v>
      </c>
      <c r="N33" s="2807">
        <v>248</v>
      </c>
      <c r="O33" s="1192">
        <f t="shared" si="14"/>
        <v>27.77155655095185</v>
      </c>
      <c r="P33" s="2807">
        <v>645</v>
      </c>
      <c r="Q33" s="303">
        <f t="shared" si="15"/>
        <v>72.228443449048157</v>
      </c>
      <c r="R33" s="2810">
        <f>S33+U33</f>
        <v>25549</v>
      </c>
      <c r="S33" s="2807">
        <v>7382</v>
      </c>
      <c r="T33" s="1192">
        <f t="shared" si="16"/>
        <v>28.89349876707503</v>
      </c>
      <c r="U33" s="2807">
        <v>18167</v>
      </c>
      <c r="V33" s="303">
        <f t="shared" si="17"/>
        <v>71.10650123292497</v>
      </c>
      <c r="W33" s="2810">
        <f>X33+Z33</f>
        <v>134</v>
      </c>
      <c r="X33" s="2807">
        <v>20</v>
      </c>
      <c r="Y33" s="1192">
        <f t="shared" si="18"/>
        <v>14.925373134328357</v>
      </c>
      <c r="Z33" s="2807">
        <v>114</v>
      </c>
      <c r="AA33" s="303">
        <f t="shared" si="19"/>
        <v>85.074626865671647</v>
      </c>
    </row>
    <row r="34" spans="1:96" ht="12.2" customHeight="1">
      <c r="B34" s="242" t="s">
        <v>663</v>
      </c>
      <c r="C34" s="853">
        <v>26815</v>
      </c>
      <c r="D34" s="2810">
        <v>7756</v>
      </c>
      <c r="E34" s="261">
        <f t="shared" si="20"/>
        <v>28.924109640126794</v>
      </c>
      <c r="F34" s="2807">
        <v>19059</v>
      </c>
      <c r="G34" s="303">
        <f t="shared" si="21"/>
        <v>71.075890359873199</v>
      </c>
      <c r="H34" s="2810">
        <v>184</v>
      </c>
      <c r="I34" s="2807">
        <v>85</v>
      </c>
      <c r="J34" s="1192">
        <f t="shared" si="12"/>
        <v>46.195652173913047</v>
      </c>
      <c r="K34" s="2807">
        <v>99</v>
      </c>
      <c r="L34" s="303">
        <f t="shared" si="13"/>
        <v>53.804347826086953</v>
      </c>
      <c r="M34" s="2810">
        <v>914</v>
      </c>
      <c r="N34" s="2807">
        <v>249</v>
      </c>
      <c r="O34" s="1192">
        <f t="shared" si="14"/>
        <v>27.24288840262582</v>
      </c>
      <c r="P34" s="2807">
        <v>665</v>
      </c>
      <c r="Q34" s="303">
        <f t="shared" si="15"/>
        <v>72.757111597374177</v>
      </c>
      <c r="R34" s="2810">
        <v>25584</v>
      </c>
      <c r="S34" s="2807">
        <v>7402</v>
      </c>
      <c r="T34" s="1192">
        <f t="shared" si="16"/>
        <v>28.932145090681676</v>
      </c>
      <c r="U34" s="2807">
        <v>18182</v>
      </c>
      <c r="V34" s="303">
        <f t="shared" si="17"/>
        <v>71.067854909318328</v>
      </c>
      <c r="W34" s="2810">
        <v>133</v>
      </c>
      <c r="X34" s="2807">
        <v>20</v>
      </c>
      <c r="Y34" s="1192">
        <f t="shared" si="18"/>
        <v>15.037593984962406</v>
      </c>
      <c r="Z34" s="2807">
        <v>113</v>
      </c>
      <c r="AA34" s="303">
        <f t="shared" si="19"/>
        <v>84.962406015037601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</row>
    <row r="35" spans="1:96" ht="12.2" customHeight="1">
      <c r="A35" s="240"/>
      <c r="B35" s="242" t="s">
        <v>676</v>
      </c>
      <c r="C35" s="853">
        <v>26829</v>
      </c>
      <c r="D35" s="2810">
        <v>7763</v>
      </c>
      <c r="E35" s="261">
        <f t="shared" si="20"/>
        <v>28.935107532893511</v>
      </c>
      <c r="F35" s="2807">
        <v>19066</v>
      </c>
      <c r="G35" s="303">
        <f t="shared" si="21"/>
        <v>71.064892467106489</v>
      </c>
      <c r="H35" s="2810">
        <v>181</v>
      </c>
      <c r="I35" s="2807">
        <v>78</v>
      </c>
      <c r="J35" s="1192">
        <f t="shared" si="12"/>
        <v>43.093922651933703</v>
      </c>
      <c r="K35" s="2807">
        <v>103</v>
      </c>
      <c r="L35" s="303">
        <f t="shared" si="13"/>
        <v>56.906077348066297</v>
      </c>
      <c r="M35" s="2810">
        <v>918</v>
      </c>
      <c r="N35" s="2807">
        <v>253</v>
      </c>
      <c r="O35" s="1192">
        <f t="shared" si="14"/>
        <v>27.5599128540305</v>
      </c>
      <c r="P35" s="2807">
        <v>665</v>
      </c>
      <c r="Q35" s="303">
        <f t="shared" si="15"/>
        <v>72.4400871459695</v>
      </c>
      <c r="R35" s="2810">
        <v>25597</v>
      </c>
      <c r="S35" s="2807">
        <v>7411</v>
      </c>
      <c r="T35" s="1192">
        <f t="shared" si="16"/>
        <v>28.952611634175877</v>
      </c>
      <c r="U35" s="2807">
        <v>18186</v>
      </c>
      <c r="V35" s="303">
        <f t="shared" si="17"/>
        <v>71.047388365824119</v>
      </c>
      <c r="W35" s="2810">
        <v>133</v>
      </c>
      <c r="X35" s="2807">
        <v>21</v>
      </c>
      <c r="Y35" s="1192">
        <f t="shared" si="18"/>
        <v>15.789473684210526</v>
      </c>
      <c r="Z35" s="2807">
        <v>112</v>
      </c>
      <c r="AA35" s="303">
        <f t="shared" si="19"/>
        <v>84.210526315789465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</row>
    <row r="36" spans="1:96" ht="12.2" customHeight="1">
      <c r="A36" s="240"/>
      <c r="B36" s="1418" t="s">
        <v>677</v>
      </c>
      <c r="C36" s="854">
        <v>26698</v>
      </c>
      <c r="D36" s="2811">
        <v>7754</v>
      </c>
      <c r="E36" s="2849">
        <f t="shared" si="20"/>
        <v>29.043374035508279</v>
      </c>
      <c r="F36" s="2847">
        <f>SUM(K36+P36+U36+Z36)</f>
        <v>18944</v>
      </c>
      <c r="G36" s="2846">
        <f t="shared" si="21"/>
        <v>70.956625964491721</v>
      </c>
      <c r="H36" s="2811">
        <v>178</v>
      </c>
      <c r="I36" s="2847">
        <v>79</v>
      </c>
      <c r="J36" s="2851">
        <f t="shared" si="12"/>
        <v>44.382022471910112</v>
      </c>
      <c r="K36" s="2847">
        <v>99</v>
      </c>
      <c r="L36" s="2846">
        <f t="shared" si="13"/>
        <v>55.617977528089888</v>
      </c>
      <c r="M36" s="2811">
        <v>935</v>
      </c>
      <c r="N36" s="2847">
        <v>262</v>
      </c>
      <c r="O36" s="2851">
        <f t="shared" si="14"/>
        <v>28.021390374331549</v>
      </c>
      <c r="P36" s="2847">
        <v>673</v>
      </c>
      <c r="Q36" s="2846">
        <f t="shared" si="15"/>
        <v>71.97860962566844</v>
      </c>
      <c r="R36" s="2811">
        <v>25452</v>
      </c>
      <c r="S36" s="2847">
        <v>7392</v>
      </c>
      <c r="T36" s="2851">
        <f t="shared" si="16"/>
        <v>29.042904290429046</v>
      </c>
      <c r="U36" s="2847">
        <v>18060</v>
      </c>
      <c r="V36" s="2846">
        <f t="shared" si="17"/>
        <v>70.957095709570964</v>
      </c>
      <c r="W36" s="2811">
        <v>133</v>
      </c>
      <c r="X36" s="2847">
        <v>21</v>
      </c>
      <c r="Y36" s="2851">
        <f t="shared" si="18"/>
        <v>15.789473684210526</v>
      </c>
      <c r="Z36" s="2847">
        <v>112</v>
      </c>
      <c r="AA36" s="2846">
        <f t="shared" si="19"/>
        <v>84.210526315789465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</row>
    <row r="37" spans="1:96" ht="12.2" customHeight="1">
      <c r="A37" s="240"/>
      <c r="B37" s="2844" t="s">
        <v>728</v>
      </c>
      <c r="C37" s="2837">
        <v>26496</v>
      </c>
      <c r="D37" s="2838">
        <v>7699</v>
      </c>
      <c r="E37" s="2852">
        <f t="shared" si="20"/>
        <v>29.05721618357488</v>
      </c>
      <c r="F37" s="2703">
        <v>18797</v>
      </c>
      <c r="G37" s="303">
        <f t="shared" si="21"/>
        <v>70.94278381642512</v>
      </c>
      <c r="H37" s="2693">
        <f>I37+K37</f>
        <v>177</v>
      </c>
      <c r="I37" s="2807">
        <v>79</v>
      </c>
      <c r="J37" s="1192">
        <f>SUM(I37/H37*100)</f>
        <v>44.632768361581924</v>
      </c>
      <c r="K37" s="2807">
        <v>98</v>
      </c>
      <c r="L37" s="303">
        <f>SUM(K37/H37*100)</f>
        <v>55.367231638418076</v>
      </c>
      <c r="M37" s="2810">
        <f>N37+P37</f>
        <v>937</v>
      </c>
      <c r="N37" s="2807">
        <v>266</v>
      </c>
      <c r="O37" s="2850">
        <f>SUM(N37/M37*100)</f>
        <v>28.388473852721454</v>
      </c>
      <c r="P37" s="2807">
        <v>671</v>
      </c>
      <c r="Q37" s="303">
        <f>SUM(P37/M37*100)</f>
        <v>71.611526147278553</v>
      </c>
      <c r="R37" s="2693">
        <f>S37+U37</f>
        <v>25251</v>
      </c>
      <c r="S37" s="2697">
        <v>7333</v>
      </c>
      <c r="T37" s="2850">
        <f t="shared" ref="T37:T44" si="22">SUM(S37/R37*100)</f>
        <v>29.040434042216152</v>
      </c>
      <c r="U37" s="2807">
        <v>17918</v>
      </c>
      <c r="V37" s="303">
        <f>SUM(U37/R37*100)</f>
        <v>70.959565957783852</v>
      </c>
      <c r="W37" s="2810">
        <f>X37+Z37</f>
        <v>131</v>
      </c>
      <c r="X37" s="2697">
        <v>21</v>
      </c>
      <c r="Y37" s="1192">
        <f>SUM(X37/W37*100)</f>
        <v>16.030534351145036</v>
      </c>
      <c r="Z37" s="2807">
        <v>110</v>
      </c>
      <c r="AA37" s="2853">
        <f>SUM(Z37/W37*100)</f>
        <v>83.969465648854964</v>
      </c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</row>
    <row r="38" spans="1:96" ht="12.2" customHeight="1">
      <c r="A38" s="240"/>
      <c r="B38" s="242" t="s">
        <v>745</v>
      </c>
      <c r="C38" s="853">
        <v>26620</v>
      </c>
      <c r="D38" s="2810">
        <f>SUM(I38,N38,S38,X38)</f>
        <v>7767</v>
      </c>
      <c r="E38" s="251">
        <f t="shared" si="20"/>
        <v>29.17731029301277</v>
      </c>
      <c r="F38" s="2808">
        <f>SUM(K38,P38,U38,Z38)</f>
        <v>18853</v>
      </c>
      <c r="G38" s="303">
        <f t="shared" si="21"/>
        <v>70.822689706987234</v>
      </c>
      <c r="H38" s="2810">
        <f>SUM(I38,K38)</f>
        <v>185</v>
      </c>
      <c r="I38" s="2807">
        <v>82</v>
      </c>
      <c r="J38" s="305">
        <f t="shared" si="12"/>
        <v>44.32432432432433</v>
      </c>
      <c r="K38" s="2807">
        <v>103</v>
      </c>
      <c r="L38" s="303">
        <f t="shared" si="13"/>
        <v>55.67567567567567</v>
      </c>
      <c r="M38" s="2810">
        <f>SUM(N38,P38)</f>
        <v>954</v>
      </c>
      <c r="N38" s="2807">
        <v>265</v>
      </c>
      <c r="O38" s="1192">
        <f t="shared" si="14"/>
        <v>27.777777777777779</v>
      </c>
      <c r="P38" s="2807">
        <v>689</v>
      </c>
      <c r="Q38" s="303">
        <f t="shared" si="15"/>
        <v>72.222222222222214</v>
      </c>
      <c r="R38" s="2810">
        <f>SUM(S38,U38)</f>
        <v>25350</v>
      </c>
      <c r="S38" s="2807">
        <v>7399</v>
      </c>
      <c r="T38" s="1192">
        <f t="shared" si="22"/>
        <v>29.187376725838266</v>
      </c>
      <c r="U38" s="2807">
        <v>17951</v>
      </c>
      <c r="V38" s="303">
        <f t="shared" si="17"/>
        <v>70.812623274161737</v>
      </c>
      <c r="W38" s="2810">
        <f>SUM(X38,Z38)</f>
        <v>131</v>
      </c>
      <c r="X38" s="2807">
        <v>21</v>
      </c>
      <c r="Y38" s="305">
        <f t="shared" si="18"/>
        <v>16.030534351145036</v>
      </c>
      <c r="Z38" s="2807">
        <v>110</v>
      </c>
      <c r="AA38" s="303">
        <f t="shared" si="19"/>
        <v>83.969465648854964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</row>
    <row r="39" spans="1:96" ht="12.2" customHeight="1">
      <c r="A39" s="240"/>
      <c r="B39" s="242" t="s">
        <v>746</v>
      </c>
      <c r="C39" s="853">
        <v>26630</v>
      </c>
      <c r="D39" s="2810">
        <f>SUM(I39,N39,S39,X39)</f>
        <v>7798</v>
      </c>
      <c r="E39" s="251">
        <f t="shared" si="20"/>
        <v>29.282763800225307</v>
      </c>
      <c r="F39" s="2808">
        <f>SUM(K39,P39,U39,Z39)</f>
        <v>18832</v>
      </c>
      <c r="G39" s="303">
        <f t="shared" ref="G39:G44" si="23">SUM(F39/C39*100)</f>
        <v>70.717236199774689</v>
      </c>
      <c r="H39" s="2810">
        <f>SUM(I39,K39)</f>
        <v>185</v>
      </c>
      <c r="I39" s="2807">
        <v>83</v>
      </c>
      <c r="J39" s="1192">
        <f t="shared" ref="J39:J44" si="24">SUM(I39/H39*100)</f>
        <v>44.86486486486487</v>
      </c>
      <c r="K39" s="2807">
        <v>102</v>
      </c>
      <c r="L39" s="303">
        <f t="shared" ref="L39:L44" si="25">SUM(K39/H39*100)</f>
        <v>55.135135135135137</v>
      </c>
      <c r="M39" s="2810">
        <f>SUM(N39,P39)</f>
        <v>969</v>
      </c>
      <c r="N39" s="2807">
        <v>270</v>
      </c>
      <c r="O39" s="305">
        <f t="shared" ref="O39:O44" si="26">SUM(N39/M39*100)</f>
        <v>27.86377708978328</v>
      </c>
      <c r="P39" s="2807">
        <v>699</v>
      </c>
      <c r="Q39" s="303">
        <f t="shared" ref="Q39:Q44" si="27">SUM(P39/M39*100)</f>
        <v>72.136222910216716</v>
      </c>
      <c r="R39" s="2810">
        <f>SUM(S39,U39)</f>
        <v>25366</v>
      </c>
      <c r="S39" s="2807">
        <v>7429</v>
      </c>
      <c r="T39" s="305">
        <f t="shared" si="22"/>
        <v>29.28723488133722</v>
      </c>
      <c r="U39" s="2807">
        <v>17937</v>
      </c>
      <c r="V39" s="303">
        <f t="shared" ref="V39:V44" si="28">SUM(U39/R39*100)</f>
        <v>70.712765118662773</v>
      </c>
      <c r="W39" s="2810">
        <f>SUM(X39,Z39)</f>
        <v>110</v>
      </c>
      <c r="X39" s="2807">
        <v>16</v>
      </c>
      <c r="Y39" s="1192">
        <f t="shared" ref="Y39:Y44" si="29">SUM(X39/W39*100)</f>
        <v>14.545454545454545</v>
      </c>
      <c r="Z39" s="2807">
        <v>94</v>
      </c>
      <c r="AA39" s="303">
        <f t="shared" ref="AA39:AA44" si="30">SUM(Z39/W39*100)</f>
        <v>85.454545454545453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</row>
    <row r="40" spans="1:96" ht="12.2" customHeight="1">
      <c r="A40" s="240"/>
      <c r="B40" s="1418" t="s">
        <v>747</v>
      </c>
      <c r="C40" s="854">
        <v>26263</v>
      </c>
      <c r="D40" s="2811">
        <f>SUM(I40,N40,S40,X40)</f>
        <v>7688</v>
      </c>
      <c r="E40" s="2845">
        <f t="shared" si="20"/>
        <v>29.273121882496291</v>
      </c>
      <c r="F40" s="2809">
        <f>SUM(K40,P40,U40,Z40)</f>
        <v>18575</v>
      </c>
      <c r="G40" s="2846">
        <f t="shared" si="23"/>
        <v>70.726878117503716</v>
      </c>
      <c r="H40" s="2811">
        <f>SUM(I40,K40)</f>
        <v>190</v>
      </c>
      <c r="I40" s="2847">
        <v>84</v>
      </c>
      <c r="J40" s="2851">
        <f t="shared" si="24"/>
        <v>44.210526315789473</v>
      </c>
      <c r="K40" s="2847">
        <v>106</v>
      </c>
      <c r="L40" s="2846">
        <f t="shared" si="25"/>
        <v>55.78947368421052</v>
      </c>
      <c r="M40" s="2811">
        <f>SUM(N40,P40)</f>
        <v>973</v>
      </c>
      <c r="N40" s="2847">
        <v>271</v>
      </c>
      <c r="O40" s="2848">
        <f t="shared" si="26"/>
        <v>27.852004110996916</v>
      </c>
      <c r="P40" s="2847">
        <v>702</v>
      </c>
      <c r="Q40" s="2846">
        <f t="shared" si="27"/>
        <v>72.147995889003084</v>
      </c>
      <c r="R40" s="2811">
        <f>SUM(S40,U40)</f>
        <v>24998</v>
      </c>
      <c r="S40" s="2847">
        <v>7318</v>
      </c>
      <c r="T40" s="2848">
        <f t="shared" si="22"/>
        <v>29.274341947355786</v>
      </c>
      <c r="U40" s="2847">
        <v>17680</v>
      </c>
      <c r="V40" s="2846">
        <f t="shared" si="28"/>
        <v>70.725658052644206</v>
      </c>
      <c r="W40" s="2811">
        <f>SUM(X40,Z40)</f>
        <v>102</v>
      </c>
      <c r="X40" s="2847">
        <v>15</v>
      </c>
      <c r="Y40" s="2851">
        <f t="shared" si="29"/>
        <v>14.705882352941178</v>
      </c>
      <c r="Z40" s="2847">
        <v>87</v>
      </c>
      <c r="AA40" s="2846">
        <f t="shared" si="30"/>
        <v>85.294117647058826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</row>
    <row r="41" spans="1:96" ht="12.2" customHeight="1">
      <c r="A41" s="240"/>
      <c r="B41" s="2844" t="s">
        <v>769</v>
      </c>
      <c r="C41" s="2837">
        <v>25964</v>
      </c>
      <c r="D41" s="2838">
        <f>SUM(I41,N41,S41,X41)</f>
        <v>7616</v>
      </c>
      <c r="E41" s="2852">
        <f t="shared" ref="E41:E46" si="31">SUM(D41/C41*100)</f>
        <v>29.332922508088121</v>
      </c>
      <c r="F41" s="2703">
        <f>SUM(K41,P41,U41,Z41)</f>
        <v>18348</v>
      </c>
      <c r="G41" s="303">
        <f t="shared" si="23"/>
        <v>70.667077491911883</v>
      </c>
      <c r="H41" s="2693">
        <f>SUM(I41,K41)</f>
        <v>191</v>
      </c>
      <c r="I41" s="2807">
        <v>86</v>
      </c>
      <c r="J41" s="1192">
        <f t="shared" si="24"/>
        <v>45.026178010471199</v>
      </c>
      <c r="K41" s="2807">
        <v>105</v>
      </c>
      <c r="L41" s="303">
        <f t="shared" si="25"/>
        <v>54.973821989528794</v>
      </c>
      <c r="M41" s="2810">
        <f>SUM(N41,P41)</f>
        <v>967</v>
      </c>
      <c r="N41" s="2807">
        <v>266</v>
      </c>
      <c r="O41" s="2850">
        <f t="shared" si="26"/>
        <v>27.507755946225437</v>
      </c>
      <c r="P41" s="2807">
        <v>701</v>
      </c>
      <c r="Q41" s="303">
        <f t="shared" si="27"/>
        <v>72.492244053774556</v>
      </c>
      <c r="R41" s="2693">
        <f>SUM(S41,U41)</f>
        <v>24708</v>
      </c>
      <c r="S41" s="2697">
        <v>7249</v>
      </c>
      <c r="T41" s="2850">
        <f t="shared" si="22"/>
        <v>29.338675732556258</v>
      </c>
      <c r="U41" s="2807">
        <v>17459</v>
      </c>
      <c r="V41" s="303">
        <f t="shared" si="28"/>
        <v>70.661324267443746</v>
      </c>
      <c r="W41" s="2810">
        <f>SUM(X41,Z41)</f>
        <v>98</v>
      </c>
      <c r="X41" s="2697">
        <v>15</v>
      </c>
      <c r="Y41" s="1192">
        <f t="shared" si="29"/>
        <v>15.306122448979592</v>
      </c>
      <c r="Z41" s="2807">
        <v>83</v>
      </c>
      <c r="AA41" s="2853">
        <f t="shared" si="30"/>
        <v>84.693877551020407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</row>
    <row r="42" spans="1:96" ht="12.2" customHeight="1">
      <c r="A42" s="240"/>
      <c r="B42" s="242" t="s">
        <v>770</v>
      </c>
      <c r="C42" s="853">
        <v>25995</v>
      </c>
      <c r="D42" s="2810">
        <f>SUM(I42,N42,S42,X42)</f>
        <v>7662</v>
      </c>
      <c r="E42" s="251">
        <f>SUM(D42/C42*100)</f>
        <v>29.474899019042123</v>
      </c>
      <c r="F42" s="2808">
        <f>SUM(K42,P42,U42,Z42)</f>
        <v>18333</v>
      </c>
      <c r="G42" s="303">
        <f t="shared" si="23"/>
        <v>70.525100980957873</v>
      </c>
      <c r="H42" s="2810">
        <f>SUM(I42,K42)</f>
        <v>192</v>
      </c>
      <c r="I42" s="2807">
        <v>87</v>
      </c>
      <c r="J42" s="305">
        <f t="shared" si="24"/>
        <v>45.3125</v>
      </c>
      <c r="K42" s="2807">
        <v>105</v>
      </c>
      <c r="L42" s="303">
        <f t="shared" si="25"/>
        <v>54.6875</v>
      </c>
      <c r="M42" s="2810">
        <f>SUM(N42,P42)</f>
        <v>974</v>
      </c>
      <c r="N42" s="2807">
        <v>269</v>
      </c>
      <c r="O42" s="1192">
        <f t="shared" si="26"/>
        <v>27.618069815195074</v>
      </c>
      <c r="P42" s="2807">
        <v>705</v>
      </c>
      <c r="Q42" s="303">
        <f t="shared" si="27"/>
        <v>72.381930184804929</v>
      </c>
      <c r="R42" s="2810">
        <f>SUM(S42,U42)</f>
        <v>24733</v>
      </c>
      <c r="S42" s="2807">
        <v>7291</v>
      </c>
      <c r="T42" s="1192">
        <f t="shared" si="22"/>
        <v>29.478833946549145</v>
      </c>
      <c r="U42" s="2807">
        <v>17442</v>
      </c>
      <c r="V42" s="303">
        <f t="shared" si="28"/>
        <v>70.521166053450855</v>
      </c>
      <c r="W42" s="2810">
        <f>SUM(X42,Z42)</f>
        <v>96</v>
      </c>
      <c r="X42" s="2807">
        <v>15</v>
      </c>
      <c r="Y42" s="305">
        <f t="shared" si="29"/>
        <v>15.625</v>
      </c>
      <c r="Z42" s="2807">
        <v>81</v>
      </c>
      <c r="AA42" s="303">
        <f t="shared" si="30"/>
        <v>84.375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</row>
    <row r="43" spans="1:96" s="20" customFormat="1" ht="13.5" customHeight="1">
      <c r="B43" s="242" t="s">
        <v>771</v>
      </c>
      <c r="C43" s="853">
        <v>26023</v>
      </c>
      <c r="D43" s="2810">
        <v>7677</v>
      </c>
      <c r="E43" s="251">
        <f t="shared" si="31"/>
        <v>29.500826192214578</v>
      </c>
      <c r="F43" s="2808">
        <v>18346</v>
      </c>
      <c r="G43" s="303">
        <f t="shared" si="23"/>
        <v>70.499173807785425</v>
      </c>
      <c r="H43" s="2810">
        <v>191</v>
      </c>
      <c r="I43" s="2807">
        <v>85</v>
      </c>
      <c r="J43" s="1192">
        <f t="shared" si="24"/>
        <v>44.502617801047123</v>
      </c>
      <c r="K43" s="2807">
        <v>106</v>
      </c>
      <c r="L43" s="303">
        <f t="shared" si="25"/>
        <v>55.497382198952884</v>
      </c>
      <c r="M43" s="2810">
        <v>969</v>
      </c>
      <c r="N43" s="2807">
        <v>267</v>
      </c>
      <c r="O43" s="305">
        <f t="shared" si="26"/>
        <v>27.554179566563469</v>
      </c>
      <c r="P43" s="2807">
        <v>702</v>
      </c>
      <c r="Q43" s="303">
        <f t="shared" si="27"/>
        <v>72.445820433436538</v>
      </c>
      <c r="R43" s="2810">
        <v>24769</v>
      </c>
      <c r="S43" s="2807">
        <v>7310</v>
      </c>
      <c r="T43" s="305">
        <f t="shared" si="22"/>
        <v>29.512697323266984</v>
      </c>
      <c r="U43" s="2807">
        <v>17459</v>
      </c>
      <c r="V43" s="303">
        <f t="shared" si="28"/>
        <v>70.487302676733009</v>
      </c>
      <c r="W43" s="2810">
        <v>94</v>
      </c>
      <c r="X43" s="2807">
        <v>15</v>
      </c>
      <c r="Y43" s="1192">
        <f t="shared" si="29"/>
        <v>15.957446808510639</v>
      </c>
      <c r="Z43" s="2807">
        <v>79</v>
      </c>
      <c r="AA43" s="303">
        <f t="shared" si="30"/>
        <v>84.042553191489361</v>
      </c>
    </row>
    <row r="44" spans="1:96" s="20" customFormat="1" ht="13.5" customHeight="1">
      <c r="B44" s="1418" t="s">
        <v>772</v>
      </c>
      <c r="C44" s="854">
        <v>25664</v>
      </c>
      <c r="D44" s="2811">
        <v>7580</v>
      </c>
      <c r="E44" s="2845">
        <f>SUM(D44/C44*100)</f>
        <v>29.535536159601001</v>
      </c>
      <c r="F44" s="2809">
        <v>18084</v>
      </c>
      <c r="G44" s="2846">
        <f t="shared" si="23"/>
        <v>70.464463840399006</v>
      </c>
      <c r="H44" s="2811">
        <v>188</v>
      </c>
      <c r="I44" s="2847">
        <v>85</v>
      </c>
      <c r="J44" s="2851">
        <f t="shared" si="24"/>
        <v>45.212765957446813</v>
      </c>
      <c r="K44" s="2847">
        <v>103</v>
      </c>
      <c r="L44" s="2846">
        <f t="shared" si="25"/>
        <v>54.787234042553187</v>
      </c>
      <c r="M44" s="2811">
        <v>930</v>
      </c>
      <c r="N44" s="2847">
        <v>268</v>
      </c>
      <c r="O44" s="2848">
        <f t="shared" si="26"/>
        <v>28.817204301075268</v>
      </c>
      <c r="P44" s="2847">
        <v>662</v>
      </c>
      <c r="Q44" s="2846">
        <f t="shared" si="27"/>
        <v>71.182795698924721</v>
      </c>
      <c r="R44" s="2811">
        <v>24454</v>
      </c>
      <c r="S44" s="2847">
        <v>7212</v>
      </c>
      <c r="T44" s="2848">
        <f t="shared" si="22"/>
        <v>29.492107630653468</v>
      </c>
      <c r="U44" s="2847">
        <v>17242</v>
      </c>
      <c r="V44" s="2846">
        <f t="shared" si="28"/>
        <v>70.507892369346521</v>
      </c>
      <c r="W44" s="2811">
        <v>92</v>
      </c>
      <c r="X44" s="2847">
        <v>15</v>
      </c>
      <c r="Y44" s="2851">
        <f t="shared" si="29"/>
        <v>16.304347826086957</v>
      </c>
      <c r="Z44" s="2847">
        <v>77</v>
      </c>
      <c r="AA44" s="2846">
        <f t="shared" si="30"/>
        <v>83.695652173913047</v>
      </c>
    </row>
    <row r="45" spans="1:96" s="20" customFormat="1" ht="13.5" customHeight="1">
      <c r="B45" s="2844" t="s">
        <v>837</v>
      </c>
      <c r="C45" s="243">
        <f>SUM(D45,F45)</f>
        <v>25279</v>
      </c>
      <c r="D45" s="2810">
        <f t="shared" ref="D45:D52" si="32">SUM(I45,N45,S45,X45)</f>
        <v>7472</v>
      </c>
      <c r="E45" s="251">
        <f>SUM(D45/C45*100)</f>
        <v>29.558131255192055</v>
      </c>
      <c r="F45" s="2808">
        <f t="shared" ref="F45:F51" si="33">SUM(K45,P45,U45,Z45)</f>
        <v>17807</v>
      </c>
      <c r="G45" s="303">
        <f t="shared" ref="G45" si="34">SUM(F45/C45*100)</f>
        <v>70.441868744807948</v>
      </c>
      <c r="H45" s="2810">
        <f t="shared" ref="H45:H52" si="35">SUM(I45,K45)</f>
        <v>186</v>
      </c>
      <c r="I45" s="2807">
        <v>85</v>
      </c>
      <c r="J45" s="1192">
        <f t="shared" ref="J45" si="36">SUM(I45/H45*100)</f>
        <v>45.698924731182792</v>
      </c>
      <c r="K45" s="2807">
        <v>101</v>
      </c>
      <c r="L45" s="303">
        <f t="shared" ref="L45" si="37">SUM(K45/H45*100)</f>
        <v>54.3010752688172</v>
      </c>
      <c r="M45" s="2810">
        <f t="shared" ref="M45:M52" si="38">SUM(N45,P45)</f>
        <v>921</v>
      </c>
      <c r="N45" s="2807">
        <v>264</v>
      </c>
      <c r="O45" s="305">
        <f t="shared" ref="O45" si="39">SUM(N45/M45*100)</f>
        <v>28.664495114006517</v>
      </c>
      <c r="P45" s="2807">
        <v>657</v>
      </c>
      <c r="Q45" s="303">
        <f t="shared" ref="Q45" si="40">SUM(P45/M45*100)</f>
        <v>71.335504885993487</v>
      </c>
      <c r="R45" s="2810">
        <f t="shared" ref="R45:R52" si="41">SUM(S45,U45)</f>
        <v>24085</v>
      </c>
      <c r="S45" s="2807">
        <v>7111</v>
      </c>
      <c r="T45" s="305">
        <f t="shared" ref="T45" si="42">SUM(S45/R45*100)</f>
        <v>29.524600373676563</v>
      </c>
      <c r="U45" s="2807">
        <v>16974</v>
      </c>
      <c r="V45" s="303">
        <f t="shared" ref="V45" si="43">SUM(U45/R45*100)</f>
        <v>70.475399626323437</v>
      </c>
      <c r="W45" s="2810">
        <f t="shared" ref="W45:W52" si="44">SUM(X45,Z45)</f>
        <v>87</v>
      </c>
      <c r="X45" s="2807">
        <v>12</v>
      </c>
      <c r="Y45" s="1192">
        <f t="shared" ref="Y45" si="45">SUM(X45/W45*100)</f>
        <v>13.793103448275861</v>
      </c>
      <c r="Z45" s="2807">
        <v>75</v>
      </c>
      <c r="AA45" s="303">
        <f t="shared" ref="AA45" si="46">SUM(Z45/W45*100)</f>
        <v>86.206896551724128</v>
      </c>
    </row>
    <row r="46" spans="1:96" s="20" customFormat="1" ht="13.5" customHeight="1">
      <c r="B46" s="242" t="s">
        <v>844</v>
      </c>
      <c r="C46" s="243">
        <f>SUM(D46,F46)</f>
        <v>25226</v>
      </c>
      <c r="D46" s="2810">
        <f t="shared" si="32"/>
        <v>7490</v>
      </c>
      <c r="E46" s="251">
        <f t="shared" si="31"/>
        <v>29.691588044081502</v>
      </c>
      <c r="F46" s="2808">
        <f t="shared" si="33"/>
        <v>17736</v>
      </c>
      <c r="G46" s="303">
        <f t="shared" ref="G46" si="47">SUM(F46/C46*100)</f>
        <v>70.308411955918487</v>
      </c>
      <c r="H46" s="2810">
        <f t="shared" si="35"/>
        <v>188</v>
      </c>
      <c r="I46" s="2807">
        <v>89</v>
      </c>
      <c r="J46" s="1192">
        <f t="shared" ref="J46" si="48">SUM(I46/H46*100)</f>
        <v>47.340425531914896</v>
      </c>
      <c r="K46" s="2807">
        <v>99</v>
      </c>
      <c r="L46" s="303">
        <f t="shared" ref="L46" si="49">SUM(K46/H46*100)</f>
        <v>52.659574468085104</v>
      </c>
      <c r="M46" s="2810">
        <f t="shared" si="38"/>
        <v>936</v>
      </c>
      <c r="N46" s="2807">
        <v>271</v>
      </c>
      <c r="O46" s="305">
        <f t="shared" ref="O46" si="50">SUM(N46/M46*100)</f>
        <v>28.952991452991455</v>
      </c>
      <c r="P46" s="2807">
        <v>665</v>
      </c>
      <c r="Q46" s="303">
        <f t="shared" ref="Q46" si="51">SUM(P46/M46*100)</f>
        <v>71.047008547008545</v>
      </c>
      <c r="R46" s="2810">
        <f t="shared" si="41"/>
        <v>24015</v>
      </c>
      <c r="S46" s="2807">
        <v>7118</v>
      </c>
      <c r="T46" s="305">
        <f t="shared" ref="T46" si="52">SUM(S46/R46*100)</f>
        <v>29.639808453050176</v>
      </c>
      <c r="U46" s="2807">
        <v>16897</v>
      </c>
      <c r="V46" s="303">
        <f t="shared" ref="V46" si="53">SUM(U46/R46*100)</f>
        <v>70.360191546949821</v>
      </c>
      <c r="W46" s="2810">
        <f t="shared" si="44"/>
        <v>87</v>
      </c>
      <c r="X46" s="2807">
        <v>12</v>
      </c>
      <c r="Y46" s="1192">
        <f t="shared" ref="Y46" si="54">SUM(X46/W46*100)</f>
        <v>13.793103448275861</v>
      </c>
      <c r="Z46" s="2807">
        <v>75</v>
      </c>
      <c r="AA46" s="303">
        <f t="shared" ref="AA46" si="55">SUM(Z46/W46*100)</f>
        <v>86.206896551724128</v>
      </c>
    </row>
    <row r="47" spans="1:96" s="20" customFormat="1" ht="13.5" customHeight="1">
      <c r="B47" s="242" t="s">
        <v>824</v>
      </c>
      <c r="C47" s="243">
        <f>SUM(D47,F47)</f>
        <v>25258</v>
      </c>
      <c r="D47" s="2810">
        <f t="shared" si="32"/>
        <v>7505</v>
      </c>
      <c r="E47" s="251">
        <f>SUM(D47/C47*100)</f>
        <v>29.713358143954387</v>
      </c>
      <c r="F47" s="2808">
        <f t="shared" si="33"/>
        <v>17753</v>
      </c>
      <c r="G47" s="303">
        <f t="shared" ref="G47" si="56">SUM(F47/C47*100)</f>
        <v>70.286641856045605</v>
      </c>
      <c r="H47" s="2810">
        <f t="shared" si="35"/>
        <v>188</v>
      </c>
      <c r="I47" s="2807">
        <v>90</v>
      </c>
      <c r="J47" s="1192">
        <f t="shared" ref="J47" si="57">SUM(I47/H47*100)</f>
        <v>47.872340425531917</v>
      </c>
      <c r="K47" s="2807">
        <v>98</v>
      </c>
      <c r="L47" s="303">
        <f t="shared" ref="L47" si="58">SUM(K47/H47*100)</f>
        <v>52.12765957446809</v>
      </c>
      <c r="M47" s="2810">
        <f t="shared" si="38"/>
        <v>956</v>
      </c>
      <c r="N47" s="2807">
        <v>282</v>
      </c>
      <c r="O47" s="305">
        <f t="shared" ref="O47" si="59">SUM(N47/M47*100)</f>
        <v>29.497907949790797</v>
      </c>
      <c r="P47" s="2807">
        <v>674</v>
      </c>
      <c r="Q47" s="303">
        <f t="shared" ref="Q47" si="60">SUM(P47/M47*100)</f>
        <v>70.502092050209214</v>
      </c>
      <c r="R47" s="2810">
        <f t="shared" si="41"/>
        <v>24027</v>
      </c>
      <c r="S47" s="2807">
        <v>7121</v>
      </c>
      <c r="T47" s="305">
        <f t="shared" ref="T47" si="61">SUM(S47/R47*100)</f>
        <v>29.637491155783081</v>
      </c>
      <c r="U47" s="2807">
        <v>16906</v>
      </c>
      <c r="V47" s="303">
        <f t="shared" ref="V47" si="62">SUM(U47/R47*100)</f>
        <v>70.362508844216919</v>
      </c>
      <c r="W47" s="2810">
        <f t="shared" si="44"/>
        <v>87</v>
      </c>
      <c r="X47" s="2807">
        <v>12</v>
      </c>
      <c r="Y47" s="1192">
        <f t="shared" ref="Y47" si="63">SUM(X47/W47*100)</f>
        <v>13.793103448275861</v>
      </c>
      <c r="Z47" s="2807">
        <v>75</v>
      </c>
      <c r="AA47" s="303">
        <f t="shared" ref="AA47" si="64">SUM(Z47/W47*100)</f>
        <v>86.206896551724128</v>
      </c>
    </row>
    <row r="48" spans="1:96" s="20" customFormat="1" ht="13.5" customHeight="1">
      <c r="B48" s="1418" t="s">
        <v>845</v>
      </c>
      <c r="C48" s="2854">
        <v>25052</v>
      </c>
      <c r="D48" s="2811">
        <f t="shared" si="32"/>
        <v>7442</v>
      </c>
      <c r="E48" s="2845">
        <f t="shared" ref="E48" si="65">SUM(D48/C48*100)</f>
        <v>29.706211080951622</v>
      </c>
      <c r="F48" s="2809">
        <f t="shared" si="33"/>
        <v>17610</v>
      </c>
      <c r="G48" s="2846">
        <f t="shared" ref="G48" si="66">SUM(F48/C48*100)</f>
        <v>70.293788919048382</v>
      </c>
      <c r="H48" s="2811">
        <f t="shared" si="35"/>
        <v>190</v>
      </c>
      <c r="I48" s="2847">
        <v>89</v>
      </c>
      <c r="J48" s="2851">
        <f t="shared" ref="J48:J52" si="67">SUM(I48/H48*100)</f>
        <v>46.842105263157897</v>
      </c>
      <c r="K48" s="2847">
        <v>101</v>
      </c>
      <c r="L48" s="2846">
        <f t="shared" ref="L48:L52" si="68">SUM(K48/H48*100)</f>
        <v>53.157894736842103</v>
      </c>
      <c r="M48" s="2811">
        <f t="shared" si="38"/>
        <v>960</v>
      </c>
      <c r="N48" s="2847">
        <v>281</v>
      </c>
      <c r="O48" s="2848">
        <f t="shared" ref="O48:O52" si="69">SUM(N48/M48*100)</f>
        <v>29.270833333333336</v>
      </c>
      <c r="P48" s="2847">
        <v>679</v>
      </c>
      <c r="Q48" s="2846">
        <f t="shared" ref="Q48:Q52" si="70">SUM(P48/M48*100)</f>
        <v>70.729166666666671</v>
      </c>
      <c r="R48" s="2811">
        <f t="shared" si="41"/>
        <v>23819</v>
      </c>
      <c r="S48" s="2847">
        <v>7060</v>
      </c>
      <c r="T48" s="2848">
        <f t="shared" ref="T48:T52" si="71">SUM(S48/R48*100)</f>
        <v>29.640203199126745</v>
      </c>
      <c r="U48" s="2847">
        <v>16759</v>
      </c>
      <c r="V48" s="2846">
        <f t="shared" ref="V48:V52" si="72">SUM(U48/R48*100)</f>
        <v>70.359796800873255</v>
      </c>
      <c r="W48" s="2811">
        <f t="shared" si="44"/>
        <v>83</v>
      </c>
      <c r="X48" s="2847">
        <v>12</v>
      </c>
      <c r="Y48" s="2851">
        <f t="shared" ref="Y48:Y52" si="73">SUM(X48/W48*100)</f>
        <v>14.457831325301203</v>
      </c>
      <c r="Z48" s="2847">
        <v>71</v>
      </c>
      <c r="AA48" s="2846">
        <f t="shared" ref="AA48:AA52" si="74">SUM(Z48/W48*100)</f>
        <v>85.542168674698786</v>
      </c>
    </row>
    <row r="49" spans="1:29" s="20" customFormat="1" ht="13.5" customHeight="1">
      <c r="B49" s="242" t="s">
        <v>894</v>
      </c>
      <c r="C49" s="243">
        <f>SUM(D49,F49)</f>
        <v>24842</v>
      </c>
      <c r="D49" s="2810">
        <f t="shared" si="32"/>
        <v>7376</v>
      </c>
      <c r="E49" s="251">
        <f t="shared" ref="E49:E52" si="75">SUM(D49/C49*100)</f>
        <v>29.691651235810323</v>
      </c>
      <c r="F49" s="2808">
        <f t="shared" si="33"/>
        <v>17466</v>
      </c>
      <c r="G49" s="303">
        <f t="shared" ref="G49:G52" si="76">SUM(F49/C49*100)</f>
        <v>70.308348764189674</v>
      </c>
      <c r="H49" s="2810">
        <f t="shared" si="35"/>
        <v>194</v>
      </c>
      <c r="I49" s="2807">
        <v>92</v>
      </c>
      <c r="J49" s="1192">
        <f t="shared" si="67"/>
        <v>47.422680412371129</v>
      </c>
      <c r="K49" s="2807">
        <v>102</v>
      </c>
      <c r="L49" s="303">
        <f t="shared" si="68"/>
        <v>52.577319587628871</v>
      </c>
      <c r="M49" s="2810">
        <f t="shared" si="38"/>
        <v>961</v>
      </c>
      <c r="N49" s="2807">
        <v>280</v>
      </c>
      <c r="O49" s="305">
        <f t="shared" si="69"/>
        <v>29.136316337148806</v>
      </c>
      <c r="P49" s="2807">
        <v>681</v>
      </c>
      <c r="Q49" s="303">
        <f t="shared" si="70"/>
        <v>70.863683662851201</v>
      </c>
      <c r="R49" s="2810">
        <f t="shared" si="41"/>
        <v>23607</v>
      </c>
      <c r="S49" s="2807">
        <v>6993</v>
      </c>
      <c r="T49" s="305">
        <f t="shared" si="71"/>
        <v>29.622569576820435</v>
      </c>
      <c r="U49" s="2807">
        <v>16614</v>
      </c>
      <c r="V49" s="303">
        <f t="shared" si="72"/>
        <v>70.377430423179561</v>
      </c>
      <c r="W49" s="2810">
        <f t="shared" si="44"/>
        <v>80</v>
      </c>
      <c r="X49" s="2807">
        <v>11</v>
      </c>
      <c r="Y49" s="1192">
        <f t="shared" si="73"/>
        <v>13.750000000000002</v>
      </c>
      <c r="Z49" s="2807">
        <v>69</v>
      </c>
      <c r="AA49" s="303">
        <f t="shared" si="74"/>
        <v>86.25</v>
      </c>
    </row>
    <row r="50" spans="1:29" s="20" customFormat="1" ht="13.5" customHeight="1">
      <c r="B50" s="242" t="s">
        <v>900</v>
      </c>
      <c r="C50" s="243">
        <f>SUM(D50,F50)</f>
        <v>24839</v>
      </c>
      <c r="D50" s="2810">
        <f t="shared" si="32"/>
        <v>7397</v>
      </c>
      <c r="E50" s="251">
        <f t="shared" si="75"/>
        <v>29.779781794758243</v>
      </c>
      <c r="F50" s="2808">
        <f t="shared" si="33"/>
        <v>17442</v>
      </c>
      <c r="G50" s="303">
        <f t="shared" si="76"/>
        <v>70.220218205241764</v>
      </c>
      <c r="H50" s="2810">
        <f t="shared" si="35"/>
        <v>192</v>
      </c>
      <c r="I50" s="2807">
        <v>91</v>
      </c>
      <c r="J50" s="1192">
        <f t="shared" si="67"/>
        <v>47.395833333333329</v>
      </c>
      <c r="K50" s="2807">
        <v>101</v>
      </c>
      <c r="L50" s="303">
        <f t="shared" si="68"/>
        <v>52.604166666666664</v>
      </c>
      <c r="M50" s="2810">
        <f t="shared" si="38"/>
        <v>974</v>
      </c>
      <c r="N50" s="2807">
        <v>279</v>
      </c>
      <c r="O50" s="305">
        <f t="shared" si="69"/>
        <v>28.644763860369611</v>
      </c>
      <c r="P50" s="2807">
        <v>695</v>
      </c>
      <c r="Q50" s="303">
        <f t="shared" si="70"/>
        <v>71.355236139630378</v>
      </c>
      <c r="R50" s="2810">
        <f t="shared" si="41"/>
        <v>23603</v>
      </c>
      <c r="S50" s="2807">
        <v>7016</v>
      </c>
      <c r="T50" s="305">
        <f t="shared" si="71"/>
        <v>29.725034953183915</v>
      </c>
      <c r="U50" s="2807">
        <v>16587</v>
      </c>
      <c r="V50" s="303">
        <f t="shared" si="72"/>
        <v>70.274965046816078</v>
      </c>
      <c r="W50" s="2810">
        <f t="shared" si="44"/>
        <v>70</v>
      </c>
      <c r="X50" s="2807">
        <v>11</v>
      </c>
      <c r="Y50" s="1192">
        <f t="shared" si="73"/>
        <v>15.714285714285714</v>
      </c>
      <c r="Z50" s="2807">
        <v>59</v>
      </c>
      <c r="AA50" s="303">
        <f t="shared" si="74"/>
        <v>84.285714285714292</v>
      </c>
    </row>
    <row r="51" spans="1:29" s="20" customFormat="1" ht="13.5" customHeight="1">
      <c r="B51" s="242" t="s">
        <v>888</v>
      </c>
      <c r="C51" s="243">
        <f>SUM(D51,F51)</f>
        <v>24782</v>
      </c>
      <c r="D51" s="2810">
        <f t="shared" si="32"/>
        <v>7405</v>
      </c>
      <c r="E51" s="251">
        <f t="shared" si="75"/>
        <v>29.880558469857156</v>
      </c>
      <c r="F51" s="2808">
        <f t="shared" si="33"/>
        <v>17377</v>
      </c>
      <c r="G51" s="303">
        <f t="shared" si="76"/>
        <v>70.119441530142851</v>
      </c>
      <c r="H51" s="2810">
        <f t="shared" si="35"/>
        <v>196</v>
      </c>
      <c r="I51" s="2807">
        <v>94</v>
      </c>
      <c r="J51" s="305">
        <f t="shared" si="67"/>
        <v>47.959183673469383</v>
      </c>
      <c r="K51" s="2807">
        <v>102</v>
      </c>
      <c r="L51" s="303">
        <f t="shared" si="68"/>
        <v>52.040816326530617</v>
      </c>
      <c r="M51" s="127">
        <f t="shared" si="38"/>
        <v>974</v>
      </c>
      <c r="N51" s="2807">
        <v>281</v>
      </c>
      <c r="O51" s="305">
        <f t="shared" si="69"/>
        <v>28.850102669404514</v>
      </c>
      <c r="P51" s="2807">
        <v>693</v>
      </c>
      <c r="Q51" s="303">
        <f t="shared" si="70"/>
        <v>71.149897330595479</v>
      </c>
      <c r="R51" s="127">
        <f t="shared" si="41"/>
        <v>23546</v>
      </c>
      <c r="S51" s="2807">
        <v>7019</v>
      </c>
      <c r="T51" s="305">
        <f t="shared" si="71"/>
        <v>29.809734137433107</v>
      </c>
      <c r="U51" s="2807">
        <v>16527</v>
      </c>
      <c r="V51" s="303">
        <f t="shared" si="72"/>
        <v>70.190265862566889</v>
      </c>
      <c r="W51" s="127">
        <f t="shared" si="44"/>
        <v>66</v>
      </c>
      <c r="X51" s="2807">
        <v>11</v>
      </c>
      <c r="Y51" s="305">
        <f t="shared" si="73"/>
        <v>16.666666666666664</v>
      </c>
      <c r="Z51" s="2807">
        <v>55</v>
      </c>
      <c r="AA51" s="303">
        <f t="shared" si="74"/>
        <v>83.333333333333343</v>
      </c>
    </row>
    <row r="52" spans="1:29" s="20" customFormat="1" ht="13.5" customHeight="1">
      <c r="B52" s="1418" t="s">
        <v>901</v>
      </c>
      <c r="C52" s="854">
        <f>SUM(D52,F52)</f>
        <v>24457</v>
      </c>
      <c r="D52" s="3111">
        <f t="shared" si="32"/>
        <v>7291</v>
      </c>
      <c r="E52" s="2845">
        <f t="shared" si="75"/>
        <v>29.811505908328904</v>
      </c>
      <c r="F52" s="3110">
        <f>SUM(K52,P52,U52,Z52)</f>
        <v>17166</v>
      </c>
      <c r="G52" s="2846">
        <f t="shared" si="76"/>
        <v>70.188494091671089</v>
      </c>
      <c r="H52" s="3111">
        <f t="shared" si="35"/>
        <v>194</v>
      </c>
      <c r="I52" s="2847">
        <v>93</v>
      </c>
      <c r="J52" s="2851">
        <f t="shared" si="67"/>
        <v>47.938144329896907</v>
      </c>
      <c r="K52" s="2847">
        <v>101</v>
      </c>
      <c r="L52" s="2846">
        <f t="shared" si="68"/>
        <v>52.0618556701031</v>
      </c>
      <c r="M52" s="3111">
        <f t="shared" si="38"/>
        <v>966</v>
      </c>
      <c r="N52" s="2847">
        <v>278</v>
      </c>
      <c r="O52" s="2848">
        <f t="shared" si="69"/>
        <v>28.778467908902694</v>
      </c>
      <c r="P52" s="2847">
        <v>688</v>
      </c>
      <c r="Q52" s="2846">
        <f t="shared" si="70"/>
        <v>71.221532091097302</v>
      </c>
      <c r="R52" s="3111">
        <f t="shared" si="41"/>
        <v>23238</v>
      </c>
      <c r="S52" s="2847">
        <v>6909</v>
      </c>
      <c r="T52" s="2848">
        <f t="shared" si="71"/>
        <v>29.731474309320937</v>
      </c>
      <c r="U52" s="2847">
        <v>16329</v>
      </c>
      <c r="V52" s="2846">
        <f t="shared" si="72"/>
        <v>70.268525690679056</v>
      </c>
      <c r="W52" s="3111">
        <f t="shared" si="44"/>
        <v>59</v>
      </c>
      <c r="X52" s="2847">
        <v>11</v>
      </c>
      <c r="Y52" s="2851">
        <f t="shared" si="73"/>
        <v>18.64406779661017</v>
      </c>
      <c r="Z52" s="2847">
        <v>48</v>
      </c>
      <c r="AA52" s="2846">
        <f t="shared" si="74"/>
        <v>81.355932203389841</v>
      </c>
    </row>
    <row r="53" spans="1:29" s="20" customFormat="1" ht="13.5" thickBot="1">
      <c r="B53" s="3482" t="s">
        <v>939</v>
      </c>
      <c r="C53" s="3490">
        <v>24329</v>
      </c>
      <c r="D53" s="3435">
        <f t="shared" ref="D53" si="77">SUM(I53,N53,S53,X53)</f>
        <v>7239</v>
      </c>
      <c r="E53" s="3491">
        <f t="shared" ref="E53" si="78">SUM(D53/C53*100)</f>
        <v>29.754613835340539</v>
      </c>
      <c r="F53" s="1740">
        <f t="shared" ref="F53" si="79">SUM(K53,P53,U53,Z53)</f>
        <v>17090</v>
      </c>
      <c r="G53" s="3492">
        <f t="shared" ref="G53" si="80">SUM(F53/C53*100)</f>
        <v>70.245386164659465</v>
      </c>
      <c r="H53" s="3493">
        <f>I53+K53</f>
        <v>193</v>
      </c>
      <c r="I53" s="1740">
        <v>90</v>
      </c>
      <c r="J53" s="3494">
        <f t="shared" ref="J53" si="81">SUM(I53/H53*100)</f>
        <v>46.632124352331608</v>
      </c>
      <c r="K53" s="1740">
        <v>103</v>
      </c>
      <c r="L53" s="3492">
        <f t="shared" ref="L53" si="82">SUM(K53/H53*100)</f>
        <v>53.367875647668392</v>
      </c>
      <c r="M53" s="3435">
        <f t="shared" ref="M53" si="83">SUM(N53,P53)</f>
        <v>973</v>
      </c>
      <c r="N53" s="1740">
        <v>279</v>
      </c>
      <c r="O53" s="3495">
        <f t="shared" ref="O53" si="84">SUM(N53/M53*100)</f>
        <v>28.674203494347378</v>
      </c>
      <c r="P53" s="1740">
        <v>694</v>
      </c>
      <c r="Q53" s="3492">
        <f t="shared" ref="Q53" si="85">SUM(P53/M53*100)</f>
        <v>71.325796505652619</v>
      </c>
      <c r="R53" s="3435">
        <f t="shared" ref="R53" si="86">SUM(S53,U53)</f>
        <v>23106</v>
      </c>
      <c r="S53" s="1740">
        <v>6859</v>
      </c>
      <c r="T53" s="3495">
        <f t="shared" ref="T53" si="87">SUM(S53/R53*100)</f>
        <v>29.684930321128711</v>
      </c>
      <c r="U53" s="1740">
        <v>16247</v>
      </c>
      <c r="V53" s="3492">
        <f t="shared" ref="V53" si="88">SUM(U53/R53*100)</f>
        <v>70.315069678871282</v>
      </c>
      <c r="W53" s="3435">
        <f t="shared" ref="W53" si="89">SUM(X53,Z53)</f>
        <v>57</v>
      </c>
      <c r="X53" s="1740">
        <v>11</v>
      </c>
      <c r="Y53" s="3494">
        <f t="shared" ref="Y53" si="90">SUM(X53/W53*100)</f>
        <v>19.298245614035086</v>
      </c>
      <c r="Z53" s="1740">
        <v>46</v>
      </c>
      <c r="AA53" s="3492">
        <f t="shared" ref="AA53" si="91">SUM(Z53/W53*100)</f>
        <v>80.701754385964904</v>
      </c>
      <c r="AC53" s="241"/>
    </row>
    <row r="54" spans="1:29" ht="22.7" customHeight="1">
      <c r="A54" s="1395"/>
      <c r="B54" s="3917" t="s">
        <v>256</v>
      </c>
      <c r="C54" s="3918"/>
      <c r="D54" s="3918"/>
      <c r="E54" s="3918"/>
      <c r="F54" s="3918"/>
      <c r="G54" s="3918"/>
      <c r="H54" s="3918"/>
      <c r="I54" s="3918"/>
      <c r="J54" s="3918"/>
      <c r="K54" s="3918"/>
      <c r="L54" s="3918"/>
      <c r="M54" s="3918"/>
      <c r="N54" s="3918"/>
      <c r="O54" s="3918"/>
      <c r="P54" s="3918"/>
      <c r="Q54" s="3918"/>
      <c r="R54" s="3918"/>
      <c r="S54" s="3918"/>
      <c r="T54" s="3918"/>
      <c r="U54" s="3918"/>
      <c r="V54" s="3918"/>
      <c r="W54" s="3918"/>
      <c r="X54" s="3918"/>
      <c r="Y54" s="3918"/>
      <c r="Z54" s="3918"/>
    </row>
    <row r="55" spans="1:29">
      <c r="B55" s="473"/>
      <c r="C55" s="558"/>
      <c r="D55" s="558"/>
      <c r="E55" s="558"/>
      <c r="F55" s="558"/>
      <c r="G55" s="142"/>
      <c r="H55" s="300"/>
      <c r="I55" s="142"/>
      <c r="J55" s="142"/>
      <c r="N55" s="5"/>
      <c r="O55" s="5"/>
      <c r="P55" s="5"/>
      <c r="Q55" s="5"/>
      <c r="R55" s="8"/>
    </row>
    <row r="56" spans="1:29">
      <c r="A56" s="240"/>
      <c r="C56" s="558"/>
      <c r="D56" s="142"/>
      <c r="E56" s="142"/>
      <c r="F56" s="142"/>
      <c r="G56" s="142"/>
      <c r="H56" s="300"/>
      <c r="I56" s="142"/>
      <c r="J56" s="142"/>
      <c r="N56" s="5"/>
      <c r="O56" s="5"/>
      <c r="P56" s="5"/>
      <c r="Q56" s="5"/>
      <c r="R56" s="8"/>
    </row>
    <row r="57" spans="1:29">
      <c r="C57" s="142"/>
      <c r="D57" s="142"/>
      <c r="E57" s="142"/>
      <c r="F57" s="142"/>
      <c r="G57" s="142"/>
      <c r="H57" s="300"/>
      <c r="I57" s="142"/>
      <c r="J57" s="142"/>
      <c r="N57" s="5"/>
      <c r="O57" s="5"/>
      <c r="P57" s="5"/>
      <c r="Q57" s="5"/>
      <c r="R57" s="8"/>
    </row>
    <row r="58" spans="1:29">
      <c r="C58" s="142"/>
      <c r="D58" s="142"/>
      <c r="E58" s="142"/>
      <c r="F58" s="142"/>
      <c r="G58" s="142"/>
      <c r="H58" s="300"/>
      <c r="I58" s="142"/>
      <c r="J58" s="142"/>
      <c r="N58" s="5"/>
      <c r="O58" s="5"/>
      <c r="P58" s="5"/>
      <c r="Q58" s="5"/>
      <c r="R58" s="8"/>
    </row>
    <row r="59" spans="1:29">
      <c r="C59" s="142"/>
      <c r="D59" s="142"/>
      <c r="E59" s="142"/>
      <c r="F59" s="142"/>
      <c r="G59" s="142"/>
      <c r="H59" s="300"/>
      <c r="I59" s="142"/>
      <c r="J59" s="142"/>
      <c r="N59" s="5"/>
      <c r="O59" s="5"/>
      <c r="P59" s="5"/>
      <c r="Q59" s="5"/>
      <c r="R59" s="8"/>
    </row>
    <row r="60" spans="1:29">
      <c r="C60" s="142"/>
      <c r="D60" s="142"/>
      <c r="E60" s="142"/>
      <c r="F60" s="142"/>
      <c r="G60" s="142"/>
      <c r="H60" s="300"/>
      <c r="I60" s="142"/>
      <c r="J60" s="142"/>
      <c r="N60" s="5"/>
      <c r="O60" s="5"/>
      <c r="P60" s="5"/>
      <c r="Q60" s="5"/>
      <c r="R60" s="8"/>
    </row>
    <row r="61" spans="1:29">
      <c r="C61" s="142"/>
      <c r="D61" s="142"/>
      <c r="E61" s="142"/>
      <c r="F61" s="142"/>
      <c r="G61" s="142"/>
      <c r="H61" s="300"/>
      <c r="I61" s="142"/>
      <c r="J61" s="142"/>
      <c r="N61" s="5"/>
      <c r="O61" s="5"/>
      <c r="P61" s="5"/>
      <c r="Q61" s="5"/>
      <c r="R61" s="8"/>
    </row>
    <row r="62" spans="1:29">
      <c r="C62" s="142"/>
      <c r="D62" s="142"/>
      <c r="E62" s="142"/>
      <c r="F62" s="142"/>
      <c r="G62" s="142"/>
      <c r="H62" s="300"/>
      <c r="I62" s="142"/>
      <c r="J62" s="142"/>
      <c r="N62" s="5"/>
      <c r="O62" s="5"/>
      <c r="P62" s="5"/>
      <c r="Q62" s="5"/>
      <c r="R62" s="8"/>
    </row>
    <row r="63" spans="1:29">
      <c r="C63" s="142"/>
      <c r="D63" s="142"/>
      <c r="E63" s="142"/>
      <c r="F63" s="142"/>
      <c r="G63" s="142"/>
      <c r="H63" s="300"/>
      <c r="I63" s="142"/>
      <c r="J63" s="142"/>
      <c r="N63" s="5"/>
      <c r="O63" s="5"/>
      <c r="P63" s="5"/>
      <c r="Q63" s="5"/>
      <c r="R63" s="8"/>
    </row>
    <row r="64" spans="1:29">
      <c r="C64" s="142"/>
      <c r="D64" s="142"/>
      <c r="E64" s="142"/>
      <c r="F64" s="142"/>
      <c r="G64" s="142"/>
      <c r="H64" s="300"/>
      <c r="I64" s="142"/>
      <c r="J64" s="142"/>
      <c r="N64" s="5"/>
      <c r="O64" s="5"/>
      <c r="P64" s="5"/>
      <c r="Q64" s="5"/>
      <c r="R64" s="8"/>
    </row>
    <row r="65" spans="3:18">
      <c r="C65" s="142"/>
      <c r="D65" s="142"/>
      <c r="E65" s="142"/>
      <c r="F65" s="142"/>
      <c r="G65" s="142"/>
      <c r="H65" s="300"/>
      <c r="I65" s="142"/>
      <c r="J65" s="142"/>
      <c r="N65" s="5"/>
      <c r="O65" s="5"/>
      <c r="P65" s="5"/>
      <c r="Q65" s="5"/>
      <c r="R65" s="8"/>
    </row>
    <row r="66" spans="3:18">
      <c r="C66" s="142"/>
      <c r="D66" s="142"/>
      <c r="E66" s="142"/>
      <c r="F66" s="142"/>
      <c r="G66" s="142"/>
      <c r="H66" s="300"/>
      <c r="I66" s="142"/>
      <c r="J66" s="142"/>
      <c r="N66" s="5"/>
      <c r="O66" s="5"/>
      <c r="P66" s="5"/>
      <c r="Q66" s="5"/>
      <c r="R66" s="8"/>
    </row>
    <row r="67" spans="3:18">
      <c r="C67" s="142"/>
      <c r="D67" s="142"/>
      <c r="E67" s="142"/>
      <c r="F67" s="142"/>
      <c r="G67" s="142"/>
      <c r="H67" s="300"/>
      <c r="I67" s="142"/>
      <c r="J67" s="142"/>
      <c r="N67" s="5"/>
      <c r="O67" s="5"/>
      <c r="P67" s="5"/>
      <c r="Q67" s="5"/>
      <c r="R67" s="8"/>
    </row>
    <row r="68" spans="3:18">
      <c r="C68" s="142"/>
      <c r="D68" s="142"/>
      <c r="E68" s="142"/>
      <c r="F68" s="142"/>
      <c r="G68" s="142"/>
      <c r="H68" s="300"/>
      <c r="I68" s="142"/>
      <c r="J68" s="142"/>
      <c r="N68" s="5"/>
      <c r="O68" s="5"/>
      <c r="P68" s="5"/>
      <c r="Q68" s="5"/>
      <c r="R68" s="8"/>
    </row>
    <row r="69" spans="3:18">
      <c r="C69" s="142"/>
      <c r="D69" s="142"/>
      <c r="E69" s="142"/>
      <c r="F69" s="142"/>
      <c r="G69" s="142"/>
      <c r="H69" s="300"/>
      <c r="I69" s="142"/>
      <c r="J69" s="142"/>
      <c r="N69" s="5"/>
      <c r="O69" s="5"/>
      <c r="P69" s="5"/>
      <c r="Q69" s="5"/>
      <c r="R69" s="8"/>
    </row>
    <row r="70" spans="3:18">
      <c r="C70" s="142"/>
      <c r="D70" s="142"/>
      <c r="E70" s="142"/>
      <c r="F70" s="142"/>
      <c r="G70" s="142"/>
      <c r="H70" s="300"/>
      <c r="I70" s="142"/>
      <c r="J70" s="142"/>
      <c r="N70" s="5"/>
      <c r="O70" s="5"/>
      <c r="P70" s="5"/>
      <c r="Q70" s="5"/>
      <c r="R70" s="8"/>
    </row>
    <row r="71" spans="3:18">
      <c r="C71" s="142"/>
      <c r="D71" s="142"/>
      <c r="E71" s="142"/>
      <c r="F71" s="142"/>
      <c r="G71" s="142"/>
      <c r="H71" s="300"/>
      <c r="I71" s="142"/>
      <c r="J71" s="142"/>
      <c r="N71" s="5"/>
      <c r="O71" s="5"/>
      <c r="P71" s="5"/>
      <c r="Q71" s="5"/>
      <c r="R71" s="8"/>
    </row>
    <row r="72" spans="3:18">
      <c r="C72" s="142"/>
      <c r="D72" s="142"/>
      <c r="E72" s="142"/>
      <c r="F72" s="142"/>
      <c r="G72" s="142"/>
      <c r="H72" s="300"/>
      <c r="I72" s="142"/>
      <c r="J72" s="142"/>
      <c r="N72" s="5"/>
      <c r="O72" s="5"/>
      <c r="P72" s="5"/>
      <c r="Q72" s="5"/>
      <c r="R72" s="8"/>
    </row>
    <row r="73" spans="3:18">
      <c r="C73" s="142"/>
      <c r="D73" s="142"/>
      <c r="E73" s="142"/>
      <c r="F73" s="142"/>
      <c r="G73" s="142"/>
      <c r="H73" s="300"/>
      <c r="I73" s="142"/>
      <c r="J73" s="142"/>
      <c r="N73" s="5"/>
      <c r="O73" s="5"/>
      <c r="P73" s="5"/>
      <c r="Q73" s="5"/>
      <c r="R73" s="8"/>
    </row>
    <row r="74" spans="3:18">
      <c r="C74" s="142"/>
      <c r="D74" s="142"/>
      <c r="E74" s="142"/>
      <c r="F74" s="142"/>
      <c r="G74" s="142"/>
      <c r="H74" s="300"/>
      <c r="I74" s="142"/>
      <c r="J74" s="142"/>
      <c r="N74" s="5"/>
      <c r="O74" s="5"/>
      <c r="P74" s="5"/>
      <c r="Q74" s="5"/>
      <c r="R74" s="8"/>
    </row>
    <row r="75" spans="3:18">
      <c r="C75" s="142"/>
      <c r="D75" s="142"/>
      <c r="E75" s="142"/>
      <c r="F75" s="142"/>
      <c r="G75" s="142"/>
      <c r="H75" s="300"/>
      <c r="I75" s="142"/>
      <c r="J75" s="142"/>
      <c r="N75" s="5"/>
      <c r="O75" s="5"/>
      <c r="P75" s="5"/>
      <c r="Q75" s="5"/>
      <c r="R75" s="8"/>
    </row>
    <row r="76" spans="3:18">
      <c r="C76" s="142"/>
      <c r="D76" s="142"/>
      <c r="E76" s="142"/>
      <c r="F76" s="142"/>
      <c r="G76" s="142"/>
      <c r="H76" s="300"/>
      <c r="I76" s="142"/>
      <c r="J76" s="142"/>
      <c r="N76" s="5"/>
      <c r="O76" s="5"/>
      <c r="P76" s="5"/>
      <c r="Q76" s="5"/>
      <c r="R76" s="8"/>
    </row>
    <row r="77" spans="3:18">
      <c r="C77" s="142"/>
      <c r="D77" s="142"/>
      <c r="E77" s="142"/>
      <c r="F77" s="142"/>
      <c r="G77" s="142"/>
      <c r="H77" s="300"/>
      <c r="I77" s="142"/>
      <c r="J77" s="142"/>
      <c r="N77" s="5"/>
      <c r="O77" s="5"/>
      <c r="P77" s="5"/>
      <c r="Q77" s="5"/>
      <c r="R77" s="8"/>
    </row>
    <row r="78" spans="3:18">
      <c r="C78" s="142"/>
      <c r="D78" s="142"/>
      <c r="E78" s="142"/>
      <c r="F78" s="142"/>
      <c r="G78" s="142"/>
      <c r="H78" s="300"/>
      <c r="I78" s="142"/>
      <c r="J78" s="142"/>
      <c r="N78" s="5"/>
      <c r="O78" s="5"/>
      <c r="P78" s="5"/>
      <c r="Q78" s="5"/>
      <c r="R78" s="8"/>
    </row>
    <row r="79" spans="3:18">
      <c r="C79" s="142"/>
      <c r="D79" s="142"/>
      <c r="E79" s="142"/>
      <c r="F79" s="142"/>
      <c r="G79" s="142"/>
      <c r="H79" s="300"/>
      <c r="I79" s="142"/>
      <c r="J79" s="142"/>
      <c r="N79" s="5"/>
      <c r="O79" s="5"/>
      <c r="P79" s="5"/>
      <c r="Q79" s="5"/>
      <c r="R79" s="8"/>
    </row>
    <row r="80" spans="3:18">
      <c r="C80" s="142"/>
      <c r="D80" s="142"/>
      <c r="E80" s="142"/>
      <c r="F80" s="142"/>
      <c r="G80" s="142"/>
      <c r="H80" s="300"/>
      <c r="I80" s="142"/>
      <c r="J80" s="142"/>
      <c r="N80" s="5"/>
      <c r="O80" s="5"/>
      <c r="P80" s="5"/>
      <c r="Q80" s="5"/>
      <c r="R80" s="8"/>
    </row>
    <row r="81" spans="3:18">
      <c r="C81" s="142"/>
      <c r="D81" s="142"/>
      <c r="E81" s="142"/>
      <c r="F81" s="142"/>
      <c r="G81" s="142"/>
      <c r="H81" s="300"/>
      <c r="I81" s="142"/>
      <c r="J81" s="142"/>
      <c r="N81" s="5"/>
      <c r="O81" s="5"/>
      <c r="P81" s="5"/>
      <c r="Q81" s="5"/>
      <c r="R81" s="8"/>
    </row>
    <row r="82" spans="3:18">
      <c r="C82" s="142"/>
      <c r="D82" s="142"/>
      <c r="E82" s="142"/>
      <c r="F82" s="142"/>
      <c r="G82" s="142"/>
      <c r="H82" s="300"/>
      <c r="I82" s="142"/>
      <c r="J82" s="142"/>
      <c r="N82" s="5"/>
      <c r="O82" s="5"/>
      <c r="P82" s="5"/>
      <c r="Q82" s="5"/>
      <c r="R82" s="8"/>
    </row>
    <row r="83" spans="3:18">
      <c r="N83" s="5"/>
      <c r="O83" s="5"/>
      <c r="P83" s="5"/>
      <c r="Q83" s="5"/>
      <c r="R83" s="8"/>
    </row>
    <row r="84" spans="3:18">
      <c r="N84" s="5"/>
      <c r="O84" s="5"/>
      <c r="P84" s="5"/>
      <c r="Q84" s="5"/>
      <c r="R84" s="8"/>
    </row>
    <row r="85" spans="3:18">
      <c r="N85" s="5"/>
      <c r="O85" s="5"/>
      <c r="P85" s="5"/>
      <c r="Q85" s="5"/>
      <c r="R85" s="8"/>
    </row>
    <row r="86" spans="3:18">
      <c r="N86" s="5"/>
      <c r="O86" s="5"/>
      <c r="P86" s="5"/>
      <c r="Q86" s="5"/>
      <c r="R86" s="8"/>
    </row>
    <row r="87" spans="3:18">
      <c r="N87" s="5"/>
      <c r="O87" s="5"/>
      <c r="P87" s="5"/>
      <c r="Q87" s="5"/>
      <c r="R87" s="8"/>
    </row>
    <row r="88" spans="3:18">
      <c r="N88" s="5"/>
      <c r="O88" s="5"/>
      <c r="P88" s="5"/>
      <c r="Q88" s="5"/>
      <c r="R88" s="8"/>
    </row>
    <row r="89" spans="3:18">
      <c r="N89" s="5"/>
      <c r="O89" s="5"/>
      <c r="P89" s="5"/>
      <c r="Q89" s="5"/>
      <c r="R89" s="8"/>
    </row>
    <row r="90" spans="3:18">
      <c r="N90" s="5"/>
      <c r="O90" s="5"/>
      <c r="P90" s="5"/>
      <c r="Q90" s="5"/>
      <c r="R90" s="8"/>
    </row>
    <row r="91" spans="3:18">
      <c r="N91" s="5"/>
      <c r="O91" s="5"/>
      <c r="P91" s="5"/>
      <c r="Q91" s="5"/>
      <c r="R91" s="8"/>
    </row>
    <row r="92" spans="3:18">
      <c r="N92" s="5"/>
      <c r="O92" s="5"/>
      <c r="P92" s="5"/>
      <c r="Q92" s="5"/>
      <c r="R92" s="8"/>
    </row>
    <row r="93" spans="3:18">
      <c r="N93" s="5"/>
      <c r="O93" s="5"/>
      <c r="P93" s="5"/>
      <c r="Q93" s="5"/>
      <c r="R93" s="8"/>
    </row>
    <row r="94" spans="3:18">
      <c r="N94" s="5"/>
      <c r="O94" s="5"/>
      <c r="P94" s="5"/>
      <c r="Q94" s="5"/>
      <c r="R94" s="8"/>
    </row>
    <row r="95" spans="3:18">
      <c r="N95" s="5"/>
      <c r="O95" s="5"/>
      <c r="P95" s="5"/>
      <c r="Q95" s="5"/>
      <c r="R95" s="8"/>
    </row>
    <row r="100" spans="5:5">
      <c r="E100" s="3">
        <v>748108</v>
      </c>
    </row>
  </sheetData>
  <mergeCells count="9">
    <mergeCell ref="B54:Z54"/>
    <mergeCell ref="B1:R1"/>
    <mergeCell ref="W3:AA3"/>
    <mergeCell ref="C2:AA2"/>
    <mergeCell ref="D3:G3"/>
    <mergeCell ref="M3:Q3"/>
    <mergeCell ref="R3:V3"/>
    <mergeCell ref="H3:K3"/>
    <mergeCell ref="C3:C4"/>
  </mergeCells>
  <phoneticPr fontId="0" type="noConversion"/>
  <pageMargins left="0.78740157480314965" right="0.78740157480314965" top="0.98425196850393704" bottom="0.78740157480314965" header="0.51181102362204722" footer="0.51181102362204722"/>
  <pageSetup paperSize="9" scale="85" orientation="landscape" r:id="rId1"/>
  <headerFooter alignWithMargins="0"/>
  <ignoredErrors>
    <ignoredError sqref="E39:E40 E38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B1:X184"/>
  <sheetViews>
    <sheetView topLeftCell="A100" zoomScale="130" zoomScaleNormal="130" workbookViewId="0">
      <selection activeCell="E107" sqref="E107"/>
    </sheetView>
  </sheetViews>
  <sheetFormatPr defaultColWidth="11.42578125" defaultRowHeight="15"/>
  <cols>
    <col min="1" max="1" width="0.42578125" style="314" customWidth="1"/>
    <col min="2" max="2" width="7.42578125" style="312" customWidth="1"/>
    <col min="3" max="3" width="6.42578125" style="312" customWidth="1"/>
    <col min="4" max="4" width="6.7109375" style="312" customWidth="1"/>
    <col min="5" max="5" width="5.7109375" style="312" customWidth="1"/>
    <col min="6" max="6" width="7.5703125" style="312" bestFit="1" customWidth="1"/>
    <col min="7" max="7" width="7" style="312" customWidth="1"/>
    <col min="8" max="8" width="4.140625" style="312" customWidth="1"/>
    <col min="9" max="9" width="5.28515625" style="314" customWidth="1"/>
    <col min="10" max="10" width="4.140625" style="314" customWidth="1"/>
    <col min="11" max="11" width="7" style="314" customWidth="1"/>
    <col min="12" max="12" width="4.85546875" style="314" customWidth="1"/>
    <col min="13" max="13" width="5.140625" style="314" customWidth="1"/>
    <col min="14" max="14" width="4.140625" style="314" customWidth="1"/>
    <col min="15" max="15" width="6.28515625" style="312" customWidth="1"/>
    <col min="16" max="16" width="5.85546875" style="314" customWidth="1"/>
    <col min="17" max="17" width="5.28515625" style="314" customWidth="1"/>
    <col min="18" max="18" width="4" style="314" customWidth="1"/>
    <col min="19" max="19" width="6" style="312" customWidth="1"/>
    <col min="20" max="20" width="5.7109375" style="314" customWidth="1"/>
    <col min="21" max="16384" width="11.42578125" style="314"/>
  </cols>
  <sheetData>
    <row r="1" spans="2:24" ht="27" customHeight="1">
      <c r="B1" s="311" t="s">
        <v>50</v>
      </c>
      <c r="C1" s="311"/>
      <c r="E1" s="4021" t="s">
        <v>51</v>
      </c>
      <c r="F1" s="4051"/>
      <c r="G1" s="4051"/>
      <c r="H1" s="4051"/>
      <c r="I1" s="4051"/>
      <c r="J1" s="4051"/>
      <c r="K1" s="4051"/>
      <c r="L1" s="4051"/>
      <c r="M1" s="4051"/>
      <c r="N1" s="4051"/>
      <c r="O1" s="4051"/>
      <c r="P1" s="4051"/>
      <c r="Q1" s="4052"/>
      <c r="R1" s="313"/>
      <c r="S1" s="313"/>
      <c r="T1" s="313"/>
    </row>
    <row r="2" spans="2:24" ht="5.25" customHeight="1" thickBot="1">
      <c r="B2" s="315"/>
      <c r="C2" s="315"/>
      <c r="E2" s="4026"/>
      <c r="F2" s="4053"/>
      <c r="G2" s="4053"/>
      <c r="H2" s="4053"/>
      <c r="I2" s="4053"/>
      <c r="J2" s="4053"/>
      <c r="K2" s="4053"/>
      <c r="L2" s="4053"/>
      <c r="M2" s="4053"/>
      <c r="N2" s="4053"/>
      <c r="O2" s="4053"/>
      <c r="P2" s="4053"/>
      <c r="Q2" s="4054"/>
      <c r="R2" s="316"/>
      <c r="S2" s="316"/>
      <c r="T2" s="316"/>
    </row>
    <row r="3" spans="2:24" ht="30.75" customHeight="1" thickBot="1">
      <c r="B3" s="322"/>
      <c r="C3" s="4042" t="s">
        <v>307</v>
      </c>
      <c r="D3" s="4043"/>
      <c r="E3" s="4066" t="s">
        <v>308</v>
      </c>
      <c r="F3" s="4019"/>
      <c r="G3" s="4019"/>
      <c r="H3" s="4019"/>
      <c r="I3" s="4018" t="s">
        <v>309</v>
      </c>
      <c r="J3" s="3996"/>
      <c r="K3" s="3996"/>
      <c r="L3" s="3997"/>
      <c r="M3" s="4066" t="s">
        <v>310</v>
      </c>
      <c r="N3" s="3996"/>
      <c r="O3" s="3996"/>
      <c r="P3" s="3997"/>
      <c r="Q3" s="4059"/>
      <c r="R3" s="4060"/>
      <c r="S3" s="4060"/>
      <c r="T3" s="4060"/>
    </row>
    <row r="4" spans="2:24" ht="36.75" customHeight="1">
      <c r="B4" s="646" t="s">
        <v>234</v>
      </c>
      <c r="C4" s="1674" t="s">
        <v>311</v>
      </c>
      <c r="D4" s="655" t="s">
        <v>312</v>
      </c>
      <c r="E4" s="326" t="s">
        <v>313</v>
      </c>
      <c r="F4" s="323" t="s">
        <v>109</v>
      </c>
      <c r="G4" s="324" t="s">
        <v>314</v>
      </c>
      <c r="H4" s="327" t="s">
        <v>109</v>
      </c>
      <c r="I4" s="326" t="s">
        <v>313</v>
      </c>
      <c r="J4" s="323" t="s">
        <v>109</v>
      </c>
      <c r="K4" s="324" t="s">
        <v>314</v>
      </c>
      <c r="L4" s="327" t="s">
        <v>109</v>
      </c>
      <c r="M4" s="325" t="s">
        <v>313</v>
      </c>
      <c r="N4" s="323" t="s">
        <v>109</v>
      </c>
      <c r="O4" s="324" t="s">
        <v>314</v>
      </c>
      <c r="P4" s="327" t="s">
        <v>109</v>
      </c>
      <c r="Q4" s="328"/>
      <c r="R4" s="328"/>
      <c r="S4" s="328"/>
      <c r="T4" s="328"/>
    </row>
    <row r="5" spans="2:24">
      <c r="B5" s="647" t="s">
        <v>240</v>
      </c>
      <c r="C5" s="966">
        <v>3439</v>
      </c>
      <c r="D5" s="346">
        <v>226676</v>
      </c>
      <c r="E5" s="334">
        <v>3243</v>
      </c>
      <c r="F5" s="331">
        <v>94.300668799069499</v>
      </c>
      <c r="G5" s="330">
        <v>124864</v>
      </c>
      <c r="H5" s="347">
        <v>55.08479062626833</v>
      </c>
      <c r="I5" s="334">
        <v>191</v>
      </c>
      <c r="J5" s="335">
        <v>5.55394009886595</v>
      </c>
      <c r="K5" s="348">
        <v>77528</v>
      </c>
      <c r="L5" s="336">
        <v>34.202121089131623</v>
      </c>
      <c r="M5" s="330">
        <v>5</v>
      </c>
      <c r="N5" s="335">
        <v>0.14539110206455366</v>
      </c>
      <c r="O5" s="330">
        <v>24284</v>
      </c>
      <c r="P5" s="347">
        <v>10.713088284600046</v>
      </c>
      <c r="Q5" s="330"/>
      <c r="R5" s="333"/>
      <c r="S5" s="330"/>
      <c r="T5" s="333"/>
    </row>
    <row r="6" spans="2:24">
      <c r="B6" s="625" t="s">
        <v>128</v>
      </c>
      <c r="C6" s="967">
        <v>3452</v>
      </c>
      <c r="D6" s="338">
        <v>245589</v>
      </c>
      <c r="E6" s="342">
        <v>3248</v>
      </c>
      <c r="F6" s="343">
        <v>94.090382387022018</v>
      </c>
      <c r="G6" s="349">
        <v>127582</v>
      </c>
      <c r="H6" s="350">
        <v>51.949395127631938</v>
      </c>
      <c r="I6" s="342">
        <v>195</v>
      </c>
      <c r="J6" s="343">
        <v>5.6488991888760136</v>
      </c>
      <c r="K6" s="340">
        <v>78395</v>
      </c>
      <c r="L6" s="344">
        <v>31.921217969860216</v>
      </c>
      <c r="M6" s="349">
        <v>9</v>
      </c>
      <c r="N6" s="343">
        <v>0.26071842410196988</v>
      </c>
      <c r="O6" s="349">
        <v>39612</v>
      </c>
      <c r="P6" s="350">
        <v>16.129386902507846</v>
      </c>
      <c r="Q6" s="330"/>
      <c r="R6" s="333"/>
      <c r="S6" s="330"/>
      <c r="T6" s="333"/>
      <c r="U6" s="470"/>
      <c r="V6" s="470"/>
      <c r="W6" s="470"/>
    </row>
    <row r="7" spans="2:24">
      <c r="B7" s="647" t="s">
        <v>315</v>
      </c>
      <c r="C7" s="966">
        <v>3515</v>
      </c>
      <c r="D7" s="346">
        <v>251713</v>
      </c>
      <c r="E7" s="334">
        <v>3310</v>
      </c>
      <c r="F7" s="331">
        <v>94.167852062588906</v>
      </c>
      <c r="G7" s="330">
        <v>131468</v>
      </c>
      <c r="H7" s="347">
        <v>52.229324667379117</v>
      </c>
      <c r="I7" s="334">
        <v>195</v>
      </c>
      <c r="J7" s="335">
        <v>5.5476529160739689</v>
      </c>
      <c r="K7" s="348">
        <v>78633</v>
      </c>
      <c r="L7" s="336">
        <v>31.239149348662959</v>
      </c>
      <c r="M7" s="330">
        <v>10</v>
      </c>
      <c r="N7" s="335">
        <v>0.28449502133712662</v>
      </c>
      <c r="O7" s="330">
        <v>41612</v>
      </c>
      <c r="P7" s="347">
        <v>16.53152598395792</v>
      </c>
      <c r="Q7" s="330"/>
      <c r="R7" s="660"/>
      <c r="S7" s="330"/>
      <c r="T7" s="660"/>
      <c r="U7" s="663"/>
      <c r="V7" s="663"/>
      <c r="W7" s="663"/>
    </row>
    <row r="8" spans="2:24">
      <c r="B8" s="625" t="s">
        <v>132</v>
      </c>
      <c r="C8" s="968">
        <v>3556</v>
      </c>
      <c r="D8" s="338">
        <v>265592</v>
      </c>
      <c r="E8" s="352">
        <v>3337</v>
      </c>
      <c r="F8" s="343">
        <v>93.841394825646802</v>
      </c>
      <c r="G8" s="340">
        <v>135127</v>
      </c>
      <c r="H8" s="350">
        <v>50.877661977770416</v>
      </c>
      <c r="I8" s="352">
        <v>208</v>
      </c>
      <c r="J8" s="343">
        <v>5.8492688413948262</v>
      </c>
      <c r="K8" s="340">
        <v>85903</v>
      </c>
      <c r="L8" s="350">
        <v>32.343971203951924</v>
      </c>
      <c r="M8" s="339">
        <v>11</v>
      </c>
      <c r="N8" s="343">
        <v>0.3093363329583802</v>
      </c>
      <c r="O8" s="339">
        <v>44562</v>
      </c>
      <c r="P8" s="350">
        <v>16.778366818277661</v>
      </c>
      <c r="Q8" s="330"/>
      <c r="R8" s="664"/>
      <c r="S8" s="497"/>
      <c r="T8" s="662"/>
      <c r="U8" s="665"/>
      <c r="V8" s="666"/>
      <c r="W8" s="664"/>
    </row>
    <row r="9" spans="2:24">
      <c r="B9" s="1756" t="s">
        <v>441</v>
      </c>
      <c r="C9" s="1427">
        <v>3585</v>
      </c>
      <c r="D9" s="644">
        <v>267321</v>
      </c>
      <c r="E9" s="645">
        <v>3364</v>
      </c>
      <c r="F9" s="331">
        <f t="shared" ref="F9:F16" si="0">SUM(E9/$C9)*100</f>
        <v>93.835425383542542</v>
      </c>
      <c r="G9" s="493">
        <v>136829</v>
      </c>
      <c r="H9" s="495">
        <f t="shared" ref="H9:H17" si="1">SUM(G9/$D9)*100</f>
        <v>51.185279121355975</v>
      </c>
      <c r="I9" s="645">
        <v>210</v>
      </c>
      <c r="J9" s="651">
        <f t="shared" ref="J9:J19" si="2">SUM(I9/$C9)*100</f>
        <v>5.8577405857740583</v>
      </c>
      <c r="K9" s="653">
        <v>85930</v>
      </c>
      <c r="L9" s="495">
        <f t="shared" ref="L9:L19" si="3">SUM(K9/$D9)*100</f>
        <v>32.144874514160875</v>
      </c>
      <c r="M9" s="493">
        <v>11</v>
      </c>
      <c r="N9" s="651">
        <f t="shared" ref="N9:N17" si="4">SUM(M9/$C9)*100</f>
        <v>0.30683403068340304</v>
      </c>
      <c r="O9" s="653">
        <v>44562</v>
      </c>
      <c r="P9" s="495">
        <f t="shared" ref="P9:P17" si="5">SUM(O9/$D9)*100</f>
        <v>16.669846364483149</v>
      </c>
      <c r="Q9" s="330"/>
      <c r="R9" s="667"/>
      <c r="S9" s="667"/>
      <c r="T9" s="662"/>
      <c r="U9" s="664"/>
      <c r="V9" s="664"/>
      <c r="W9" s="664"/>
    </row>
    <row r="10" spans="2:24">
      <c r="B10" s="625" t="s">
        <v>593</v>
      </c>
      <c r="C10" s="1428">
        <v>3579</v>
      </c>
      <c r="D10" s="659">
        <v>275292</v>
      </c>
      <c r="E10" s="342">
        <v>3343</v>
      </c>
      <c r="F10" s="2630">
        <f t="shared" si="0"/>
        <v>93.405979323833478</v>
      </c>
      <c r="G10" s="349">
        <v>137861</v>
      </c>
      <c r="H10" s="350">
        <f t="shared" si="1"/>
        <v>50.078098891358991</v>
      </c>
      <c r="I10" s="342">
        <v>225</v>
      </c>
      <c r="J10" s="341">
        <f t="shared" si="2"/>
        <v>6.2866722548197824</v>
      </c>
      <c r="K10" s="340">
        <v>92869</v>
      </c>
      <c r="L10" s="350">
        <f t="shared" si="3"/>
        <v>33.734725309852806</v>
      </c>
      <c r="M10" s="349">
        <v>11</v>
      </c>
      <c r="N10" s="341">
        <f t="shared" si="4"/>
        <v>0.30734842134674489</v>
      </c>
      <c r="O10" s="364">
        <v>44562</v>
      </c>
      <c r="P10" s="350">
        <f t="shared" si="5"/>
        <v>16.187175798788196</v>
      </c>
      <c r="Q10" s="330"/>
      <c r="R10" s="666"/>
      <c r="S10" s="666"/>
      <c r="T10" s="662"/>
      <c r="U10" s="666"/>
      <c r="V10" s="666"/>
      <c r="W10" s="664"/>
    </row>
    <row r="11" spans="2:24">
      <c r="B11" s="1756" t="s">
        <v>503</v>
      </c>
      <c r="C11" s="1426">
        <v>3571</v>
      </c>
      <c r="D11" s="705">
        <v>272329</v>
      </c>
      <c r="E11" s="334">
        <v>3339</v>
      </c>
      <c r="F11" s="335">
        <f t="shared" si="0"/>
        <v>93.503220386446372</v>
      </c>
      <c r="G11" s="652">
        <v>137884</v>
      </c>
      <c r="H11" s="336">
        <f t="shared" si="1"/>
        <v>50.631405395679487</v>
      </c>
      <c r="I11" s="334">
        <v>221</v>
      </c>
      <c r="J11" s="650">
        <f t="shared" si="2"/>
        <v>6.1887426491178941</v>
      </c>
      <c r="K11" s="348">
        <v>89883</v>
      </c>
      <c r="L11" s="347">
        <f t="shared" si="3"/>
        <v>33.005298737923617</v>
      </c>
      <c r="M11" s="330">
        <v>11</v>
      </c>
      <c r="N11" s="331">
        <f t="shared" si="4"/>
        <v>0.30803696443573231</v>
      </c>
      <c r="O11" s="652">
        <v>44562</v>
      </c>
      <c r="P11" s="336">
        <f t="shared" si="5"/>
        <v>16.363295866396896</v>
      </c>
      <c r="Q11" s="330"/>
      <c r="R11" s="666"/>
      <c r="S11" s="666"/>
      <c r="T11" s="662"/>
      <c r="U11" s="666"/>
      <c r="V11" s="666"/>
      <c r="W11" s="664"/>
      <c r="X11" s="320"/>
    </row>
    <row r="12" spans="2:24">
      <c r="B12" s="625" t="s">
        <v>501</v>
      </c>
      <c r="C12" s="1428">
        <v>3577</v>
      </c>
      <c r="D12" s="659">
        <v>281322</v>
      </c>
      <c r="E12" s="342">
        <v>3331</v>
      </c>
      <c r="F12" s="343">
        <f t="shared" si="0"/>
        <v>93.122728543472192</v>
      </c>
      <c r="G12" s="340">
        <v>138664</v>
      </c>
      <c r="H12" s="344">
        <f t="shared" si="1"/>
        <v>49.29013728041177</v>
      </c>
      <c r="I12" s="342">
        <v>235</v>
      </c>
      <c r="J12" s="341">
        <f t="shared" si="2"/>
        <v>6.5697511881464914</v>
      </c>
      <c r="K12" s="340">
        <v>98096</v>
      </c>
      <c r="L12" s="350">
        <f t="shared" si="3"/>
        <v>34.869651147084127</v>
      </c>
      <c r="M12" s="349">
        <v>11</v>
      </c>
      <c r="N12" s="343">
        <f t="shared" si="4"/>
        <v>0.30752026838132512</v>
      </c>
      <c r="O12" s="339">
        <v>44562</v>
      </c>
      <c r="P12" s="344">
        <f t="shared" si="5"/>
        <v>15.840211572504106</v>
      </c>
      <c r="Q12" s="330"/>
      <c r="R12" s="666"/>
      <c r="S12" s="666"/>
      <c r="T12" s="662"/>
      <c r="U12" s="666"/>
      <c r="V12" s="666"/>
      <c r="W12" s="664"/>
    </row>
    <row r="13" spans="2:24">
      <c r="B13" s="1756" t="s">
        <v>431</v>
      </c>
      <c r="C13" s="1426">
        <v>3599</v>
      </c>
      <c r="D13" s="705">
        <v>284860</v>
      </c>
      <c r="E13" s="334">
        <v>3346</v>
      </c>
      <c r="F13" s="335">
        <f t="shared" si="0"/>
        <v>92.970269519310918</v>
      </c>
      <c r="G13" s="348">
        <v>140562</v>
      </c>
      <c r="H13" s="336">
        <f t="shared" si="1"/>
        <v>49.344239275433551</v>
      </c>
      <c r="I13" s="334">
        <v>242</v>
      </c>
      <c r="J13" s="650">
        <f t="shared" si="2"/>
        <v>6.7240900250069462</v>
      </c>
      <c r="K13" s="348">
        <v>99736</v>
      </c>
      <c r="L13" s="347">
        <f t="shared" si="3"/>
        <v>35.01228673734466</v>
      </c>
      <c r="M13" s="330">
        <v>11</v>
      </c>
      <c r="N13" s="335">
        <f t="shared" si="4"/>
        <v>0.30564045568213394</v>
      </c>
      <c r="O13" s="332">
        <v>44562</v>
      </c>
      <c r="P13" s="336">
        <f t="shared" si="5"/>
        <v>15.643473987221792</v>
      </c>
      <c r="Q13" s="330"/>
      <c r="R13" s="666"/>
      <c r="S13" s="666"/>
      <c r="T13" s="662"/>
      <c r="U13" s="666"/>
      <c r="V13" s="666"/>
      <c r="W13" s="664"/>
    </row>
    <row r="14" spans="2:24">
      <c r="B14" s="625" t="s">
        <v>213</v>
      </c>
      <c r="C14" s="1428">
        <v>3634</v>
      </c>
      <c r="D14" s="659">
        <v>293456</v>
      </c>
      <c r="E14" s="342">
        <v>3374</v>
      </c>
      <c r="F14" s="343">
        <f t="shared" si="0"/>
        <v>92.845349477160156</v>
      </c>
      <c r="G14" s="340">
        <v>142181</v>
      </c>
      <c r="H14" s="344">
        <f t="shared" si="1"/>
        <v>48.450534322010796</v>
      </c>
      <c r="I14" s="342">
        <v>249</v>
      </c>
      <c r="J14" s="341">
        <f t="shared" si="2"/>
        <v>6.8519537699504678</v>
      </c>
      <c r="K14" s="340">
        <v>106713</v>
      </c>
      <c r="L14" s="350">
        <f t="shared" si="3"/>
        <v>36.364224960471077</v>
      </c>
      <c r="M14" s="349">
        <v>11</v>
      </c>
      <c r="N14" s="343">
        <f t="shared" si="4"/>
        <v>0.30269675288937808</v>
      </c>
      <c r="O14" s="339">
        <v>44562</v>
      </c>
      <c r="P14" s="344">
        <f t="shared" si="5"/>
        <v>15.185240717518129</v>
      </c>
      <c r="Q14" s="330"/>
      <c r="R14" s="666"/>
      <c r="S14" s="666"/>
      <c r="T14" s="662"/>
      <c r="U14" s="666"/>
      <c r="V14" s="666"/>
      <c r="W14" s="664"/>
    </row>
    <row r="15" spans="2:24">
      <c r="B15" s="2158" t="s">
        <v>703</v>
      </c>
      <c r="C15" s="1426">
        <v>3641</v>
      </c>
      <c r="D15" s="705">
        <v>293720</v>
      </c>
      <c r="E15" s="334">
        <v>3381</v>
      </c>
      <c r="F15" s="331">
        <f t="shared" si="0"/>
        <v>92.859104641581979</v>
      </c>
      <c r="G15" s="652">
        <v>143426</v>
      </c>
      <c r="H15" s="336">
        <f t="shared" si="1"/>
        <v>48.830859321803075</v>
      </c>
      <c r="I15" s="334">
        <v>249</v>
      </c>
      <c r="J15" s="331">
        <f t="shared" si="2"/>
        <v>6.8387805547926392</v>
      </c>
      <c r="K15" s="652">
        <v>105732</v>
      </c>
      <c r="L15" s="336">
        <f t="shared" si="3"/>
        <v>35.997548685823233</v>
      </c>
      <c r="M15" s="330">
        <v>11</v>
      </c>
      <c r="N15" s="331">
        <f t="shared" si="4"/>
        <v>0.30211480362537763</v>
      </c>
      <c r="O15" s="652">
        <v>44562</v>
      </c>
      <c r="P15" s="336">
        <f t="shared" si="5"/>
        <v>15.17159199237369</v>
      </c>
      <c r="Q15" s="330"/>
      <c r="R15" s="666"/>
      <c r="S15" s="666"/>
      <c r="T15" s="662"/>
      <c r="U15" s="666"/>
      <c r="V15" s="666"/>
      <c r="W15" s="664"/>
    </row>
    <row r="16" spans="2:24">
      <c r="B16" s="625" t="s">
        <v>663</v>
      </c>
      <c r="C16" s="1428">
        <v>3646</v>
      </c>
      <c r="D16" s="659">
        <v>299019</v>
      </c>
      <c r="E16" s="342">
        <v>3379</v>
      </c>
      <c r="F16" s="343">
        <f t="shared" si="0"/>
        <v>92.676906198573789</v>
      </c>
      <c r="G16" s="340">
        <v>144292</v>
      </c>
      <c r="H16" s="344">
        <f t="shared" si="1"/>
        <v>48.255127600587258</v>
      </c>
      <c r="I16" s="342">
        <v>256</v>
      </c>
      <c r="J16" s="343">
        <f t="shared" si="2"/>
        <v>7.0213933077345043</v>
      </c>
      <c r="K16" s="340">
        <v>110165</v>
      </c>
      <c r="L16" s="344">
        <f t="shared" si="3"/>
        <v>36.842140465990454</v>
      </c>
      <c r="M16" s="349">
        <v>11</v>
      </c>
      <c r="N16" s="343">
        <f t="shared" si="4"/>
        <v>0.30170049369171698</v>
      </c>
      <c r="O16" s="340">
        <v>44562</v>
      </c>
      <c r="P16" s="344">
        <f t="shared" si="5"/>
        <v>14.902731933422292</v>
      </c>
      <c r="Q16" s="330"/>
      <c r="R16" s="666"/>
      <c r="S16" s="666"/>
      <c r="T16" s="662"/>
      <c r="U16" s="666"/>
      <c r="V16" s="666"/>
      <c r="W16" s="664"/>
    </row>
    <row r="17" spans="2:23">
      <c r="B17" s="647" t="s">
        <v>758</v>
      </c>
      <c r="C17" s="1962">
        <v>3663</v>
      </c>
      <c r="D17" s="705">
        <v>298599</v>
      </c>
      <c r="E17" s="1779">
        <v>3392</v>
      </c>
      <c r="F17" s="335">
        <f t="shared" ref="F17:F24" si="6">SUM(E17/$C17)*100</f>
        <v>92.601692601692605</v>
      </c>
      <c r="G17" s="348">
        <v>144581</v>
      </c>
      <c r="H17" s="347">
        <f t="shared" si="1"/>
        <v>48.419787072294277</v>
      </c>
      <c r="I17" s="1779">
        <v>261</v>
      </c>
      <c r="J17" s="335">
        <f t="shared" si="2"/>
        <v>7.1253071253071258</v>
      </c>
      <c r="K17" s="348">
        <v>112406</v>
      </c>
      <c r="L17" s="347">
        <f t="shared" si="3"/>
        <v>37.64446632440162</v>
      </c>
      <c r="M17" s="1779">
        <v>10</v>
      </c>
      <c r="N17" s="335">
        <f t="shared" si="4"/>
        <v>0.27300027300027302</v>
      </c>
      <c r="O17" s="348">
        <v>41612</v>
      </c>
      <c r="P17" s="347">
        <f t="shared" si="5"/>
        <v>13.935746603304096</v>
      </c>
      <c r="Q17" s="330"/>
      <c r="R17" s="666"/>
      <c r="S17" s="666"/>
      <c r="T17" s="662"/>
      <c r="U17" s="666"/>
      <c r="V17" s="666"/>
      <c r="W17" s="664"/>
    </row>
    <row r="18" spans="2:23">
      <c r="B18" s="625" t="s">
        <v>745</v>
      </c>
      <c r="C18" s="1428">
        <v>3622</v>
      </c>
      <c r="D18" s="659">
        <v>297898</v>
      </c>
      <c r="E18" s="352">
        <v>3351</v>
      </c>
      <c r="F18" s="343">
        <f t="shared" si="6"/>
        <v>92.517945886250686</v>
      </c>
      <c r="G18" s="340">
        <v>143711</v>
      </c>
      <c r="H18" s="350">
        <f t="shared" ref="H18:H24" si="7">SUM(G18/$D18)*100</f>
        <v>48.241680038133858</v>
      </c>
      <c r="I18" s="339">
        <v>261</v>
      </c>
      <c r="J18" s="343">
        <f t="shared" si="2"/>
        <v>7.2059635560463837</v>
      </c>
      <c r="K18" s="340">
        <v>112575</v>
      </c>
      <c r="L18" s="350">
        <f t="shared" si="3"/>
        <v>37.78978039463172</v>
      </c>
      <c r="M18" s="352">
        <v>10</v>
      </c>
      <c r="N18" s="343">
        <f t="shared" ref="N18:N24" si="8">SUM(M18/$C18)*100</f>
        <v>0.27609055770292656</v>
      </c>
      <c r="O18" s="339">
        <v>41612</v>
      </c>
      <c r="P18" s="350">
        <f t="shared" ref="P18:P24" si="9">SUM(O18/$D18)*100</f>
        <v>13.968539567234423</v>
      </c>
      <c r="Q18" s="330"/>
      <c r="R18" s="666"/>
      <c r="S18" s="666"/>
      <c r="T18" s="662"/>
      <c r="U18" s="666"/>
      <c r="V18" s="666"/>
      <c r="W18" s="664"/>
    </row>
    <row r="19" spans="2:23" ht="15" customHeight="1">
      <c r="B19" s="647" t="s">
        <v>827</v>
      </c>
      <c r="C19" s="1962">
        <v>3607</v>
      </c>
      <c r="D19" s="705">
        <f>SUM(G19,K19,O19)</f>
        <v>295706</v>
      </c>
      <c r="E19" s="1779">
        <v>3336</v>
      </c>
      <c r="F19" s="335">
        <f t="shared" si="6"/>
        <v>92.486831161630164</v>
      </c>
      <c r="G19" s="348">
        <v>144315</v>
      </c>
      <c r="H19" s="347">
        <f t="shared" si="7"/>
        <v>48.803541355265025</v>
      </c>
      <c r="I19" s="1779">
        <v>262</v>
      </c>
      <c r="J19" s="335">
        <f t="shared" si="2"/>
        <v>7.2636540060992516</v>
      </c>
      <c r="K19" s="348">
        <v>111379</v>
      </c>
      <c r="L19" s="347">
        <f t="shared" si="3"/>
        <v>37.665451495742388</v>
      </c>
      <c r="M19" s="1779">
        <v>9</v>
      </c>
      <c r="N19" s="335">
        <f t="shared" si="8"/>
        <v>0.24951483227058499</v>
      </c>
      <c r="O19" s="348">
        <v>40012</v>
      </c>
      <c r="P19" s="347">
        <f t="shared" si="9"/>
        <v>13.531007148992579</v>
      </c>
      <c r="Q19" s="330"/>
      <c r="R19" s="660"/>
      <c r="S19" s="661"/>
      <c r="T19" s="662"/>
      <c r="U19" s="664"/>
      <c r="V19" s="664"/>
      <c r="W19" s="664"/>
    </row>
    <row r="20" spans="2:23" ht="15" customHeight="1">
      <c r="B20" s="625" t="s">
        <v>770</v>
      </c>
      <c r="C20" s="1428">
        <v>3596</v>
      </c>
      <c r="D20" s="659">
        <v>295473</v>
      </c>
      <c r="E20" s="352">
        <f>C86</f>
        <v>3321</v>
      </c>
      <c r="F20" s="343">
        <f t="shared" si="6"/>
        <v>92.352614015572854</v>
      </c>
      <c r="G20" s="340">
        <f>D86</f>
        <v>143006</v>
      </c>
      <c r="H20" s="350">
        <f t="shared" si="7"/>
        <v>48.399007692750267</v>
      </c>
      <c r="I20" s="339">
        <f>C118</f>
        <v>265</v>
      </c>
      <c r="J20" s="343">
        <f t="shared" ref="J20:J24" si="10">SUM(I20/$C20)*100</f>
        <v>7.3692992213570632</v>
      </c>
      <c r="K20" s="340">
        <f>D118</f>
        <v>110855</v>
      </c>
      <c r="L20" s="350">
        <f t="shared" ref="L20:L24" si="11">SUM(K20/$D20)*100</f>
        <v>37.517810425994931</v>
      </c>
      <c r="M20" s="352">
        <f>C147</f>
        <v>10</v>
      </c>
      <c r="N20" s="343">
        <f t="shared" si="8"/>
        <v>0.27808676307007785</v>
      </c>
      <c r="O20" s="339">
        <f>D147</f>
        <v>41612</v>
      </c>
      <c r="P20" s="350">
        <f t="shared" si="9"/>
        <v>14.083181881254802</v>
      </c>
      <c r="Q20" s="330"/>
      <c r="R20" s="660"/>
      <c r="S20" s="661"/>
      <c r="T20" s="662"/>
      <c r="U20" s="664"/>
      <c r="V20" s="664"/>
      <c r="W20" s="664"/>
    </row>
    <row r="21" spans="2:23" ht="15" customHeight="1">
      <c r="B21" s="647" t="s">
        <v>847</v>
      </c>
      <c r="C21" s="1426">
        <v>3603</v>
      </c>
      <c r="D21" s="705">
        <v>298941</v>
      </c>
      <c r="E21" s="1779">
        <v>3320</v>
      </c>
      <c r="F21" s="335">
        <f t="shared" si="6"/>
        <v>92.145434360255337</v>
      </c>
      <c r="G21" s="348">
        <v>142036</v>
      </c>
      <c r="H21" s="347">
        <f t="shared" si="7"/>
        <v>47.513054415419766</v>
      </c>
      <c r="I21" s="332">
        <v>273</v>
      </c>
      <c r="J21" s="335">
        <f t="shared" si="10"/>
        <v>7.577019150707744</v>
      </c>
      <c r="K21" s="348">
        <v>115293</v>
      </c>
      <c r="L21" s="347">
        <f t="shared" si="11"/>
        <v>38.567142011299886</v>
      </c>
      <c r="M21" s="1779">
        <v>10</v>
      </c>
      <c r="N21" s="335">
        <f t="shared" si="8"/>
        <v>0.2775464890369137</v>
      </c>
      <c r="O21" s="332">
        <v>41612</v>
      </c>
      <c r="P21" s="347">
        <f t="shared" si="9"/>
        <v>13.919803573280346</v>
      </c>
      <c r="Q21" s="330"/>
      <c r="R21" s="660"/>
      <c r="S21" s="661"/>
      <c r="T21" s="662"/>
      <c r="U21" s="664"/>
      <c r="V21" s="664"/>
      <c r="W21" s="664"/>
    </row>
    <row r="22" spans="2:23" ht="15" customHeight="1">
      <c r="B22" s="625" t="s">
        <v>844</v>
      </c>
      <c r="C22" s="1426">
        <v>3552</v>
      </c>
      <c r="D22" s="705">
        <v>297411</v>
      </c>
      <c r="E22" s="352">
        <v>3272</v>
      </c>
      <c r="F22" s="2630">
        <f t="shared" si="6"/>
        <v>92.117117117117118</v>
      </c>
      <c r="G22" s="2631">
        <v>138110</v>
      </c>
      <c r="H22" s="350">
        <f t="shared" si="7"/>
        <v>46.437421615205892</v>
      </c>
      <c r="I22" s="352">
        <v>270</v>
      </c>
      <c r="J22" s="335">
        <f t="shared" si="10"/>
        <v>7.6013513513513518</v>
      </c>
      <c r="K22" s="348">
        <v>117689</v>
      </c>
      <c r="L22" s="347">
        <f t="shared" si="11"/>
        <v>39.571165827760233</v>
      </c>
      <c r="M22" s="1779">
        <v>10</v>
      </c>
      <c r="N22" s="2630">
        <f t="shared" si="8"/>
        <v>0.28153153153153154</v>
      </c>
      <c r="O22" s="332">
        <v>41612</v>
      </c>
      <c r="P22" s="347">
        <f t="shared" si="9"/>
        <v>13.99141255703387</v>
      </c>
      <c r="Q22" s="330"/>
      <c r="R22" s="660"/>
      <c r="S22" s="661"/>
      <c r="T22" s="662"/>
      <c r="U22" s="664"/>
      <c r="V22" s="664"/>
      <c r="W22" s="664"/>
    </row>
    <row r="23" spans="2:23" ht="15" customHeight="1">
      <c r="B23" s="647" t="s">
        <v>906</v>
      </c>
      <c r="C23" s="2819">
        <v>3558</v>
      </c>
      <c r="D23" s="3199">
        <v>294605</v>
      </c>
      <c r="E23" s="1779">
        <v>3280</v>
      </c>
      <c r="F23" s="335">
        <f t="shared" si="6"/>
        <v>92.186621697582922</v>
      </c>
      <c r="G23" s="348">
        <v>135798</v>
      </c>
      <c r="H23" s="347">
        <f t="shared" si="7"/>
        <v>46.094940683287795</v>
      </c>
      <c r="I23" s="332">
        <v>268</v>
      </c>
      <c r="J23" s="3200">
        <f t="shared" si="10"/>
        <v>7.532321528948847</v>
      </c>
      <c r="K23" s="3201">
        <v>117195</v>
      </c>
      <c r="L23" s="2637">
        <f t="shared" si="11"/>
        <v>39.780383903871282</v>
      </c>
      <c r="M23" s="2634">
        <v>10</v>
      </c>
      <c r="N23" s="335">
        <f t="shared" si="8"/>
        <v>0.28105677346824059</v>
      </c>
      <c r="O23" s="3201">
        <v>41612</v>
      </c>
      <c r="P23" s="2637">
        <f t="shared" si="9"/>
        <v>14.124675412840922</v>
      </c>
      <c r="Q23" s="330"/>
      <c r="R23" s="660"/>
      <c r="S23" s="661"/>
      <c r="T23" s="662"/>
      <c r="U23" s="663"/>
      <c r="V23" s="663"/>
      <c r="W23" s="664"/>
    </row>
    <row r="24" spans="2:23" ht="12.75" customHeight="1" thickBot="1">
      <c r="B24" s="3496" t="s">
        <v>900</v>
      </c>
      <c r="C24" s="3202">
        <v>3533</v>
      </c>
      <c r="D24" s="3203">
        <v>292054</v>
      </c>
      <c r="E24" s="356">
        <v>3253</v>
      </c>
      <c r="F24" s="354">
        <f t="shared" si="6"/>
        <v>92.074724030568916</v>
      </c>
      <c r="G24" s="355">
        <v>132714</v>
      </c>
      <c r="H24" s="357">
        <f t="shared" si="7"/>
        <v>45.441596417100946</v>
      </c>
      <c r="I24" s="356">
        <v>270</v>
      </c>
      <c r="J24" s="354">
        <f t="shared" si="10"/>
        <v>7.6422303990942551</v>
      </c>
      <c r="K24" s="355">
        <v>119403</v>
      </c>
      <c r="L24" s="357">
        <f t="shared" si="11"/>
        <v>40.883877639066746</v>
      </c>
      <c r="M24" s="356">
        <v>10</v>
      </c>
      <c r="N24" s="354">
        <f t="shared" si="8"/>
        <v>0.2830455703368242</v>
      </c>
      <c r="O24" s="355">
        <v>39937</v>
      </c>
      <c r="P24" s="357">
        <f t="shared" si="9"/>
        <v>13.674525943832306</v>
      </c>
      <c r="Q24" s="330"/>
      <c r="R24" s="660"/>
      <c r="S24" s="661"/>
      <c r="T24" s="662"/>
      <c r="U24" s="664"/>
      <c r="V24" s="664"/>
      <c r="W24" s="664"/>
    </row>
    <row r="25" spans="2:23">
      <c r="B25" s="359" t="s">
        <v>316</v>
      </c>
      <c r="C25" s="359"/>
      <c r="S25" s="560"/>
    </row>
    <row r="27" spans="2:23" ht="12.75" customHeight="1"/>
    <row r="28" spans="2:23" ht="12.75" customHeight="1"/>
    <row r="29" spans="2:23" ht="23.25" customHeight="1">
      <c r="B29" s="4070" t="s">
        <v>437</v>
      </c>
      <c r="C29" s="4071"/>
      <c r="D29" s="4071"/>
      <c r="E29" s="4071"/>
      <c r="F29" s="4071"/>
      <c r="G29" s="4071"/>
      <c r="H29" s="4071"/>
      <c r="I29" s="4071"/>
      <c r="J29" s="4071"/>
      <c r="K29" s="4071"/>
      <c r="L29" s="4071"/>
      <c r="M29" s="4071"/>
      <c r="N29" s="4071"/>
      <c r="O29" s="4071"/>
      <c r="P29" s="4071"/>
      <c r="Q29" s="4071"/>
      <c r="R29" s="4071"/>
      <c r="S29" s="4072"/>
      <c r="T29" s="360"/>
    </row>
    <row r="30" spans="2:23" ht="25.5" customHeight="1">
      <c r="B30" s="4055" t="s">
        <v>438</v>
      </c>
      <c r="C30" s="4056"/>
      <c r="D30" s="4056"/>
      <c r="E30" s="4056"/>
      <c r="F30" s="4056"/>
      <c r="G30" s="4056"/>
      <c r="H30" s="4056"/>
      <c r="I30" s="4056"/>
      <c r="J30" s="4056"/>
      <c r="K30" s="4056"/>
      <c r="L30" s="4056"/>
      <c r="M30" s="4056"/>
      <c r="N30" s="4056"/>
      <c r="O30" s="4056"/>
      <c r="P30" s="4056"/>
      <c r="Q30" s="4056"/>
      <c r="R30" s="4056"/>
      <c r="S30" s="4057"/>
      <c r="T30" s="360"/>
    </row>
    <row r="31" spans="2:23" ht="15.75" customHeight="1">
      <c r="B31" s="4073" t="s">
        <v>327</v>
      </c>
      <c r="C31" s="4074"/>
      <c r="D31" s="4074"/>
      <c r="E31" s="4074"/>
      <c r="F31" s="4074"/>
      <c r="G31" s="4074"/>
      <c r="H31" s="4074"/>
      <c r="I31" s="4074"/>
      <c r="J31" s="4074"/>
      <c r="K31" s="4074"/>
      <c r="L31" s="4074"/>
      <c r="M31" s="4074"/>
      <c r="N31" s="4074"/>
      <c r="O31" s="4074"/>
      <c r="P31" s="4074"/>
      <c r="Q31" s="4074"/>
      <c r="R31" s="4074"/>
      <c r="S31" s="4075"/>
      <c r="T31" s="360"/>
    </row>
    <row r="32" spans="2:23" ht="15.75" customHeight="1">
      <c r="B32" s="1679"/>
      <c r="C32" s="1677"/>
      <c r="D32" s="1677"/>
      <c r="E32" s="1677"/>
      <c r="F32" s="1677"/>
      <c r="G32" s="1677"/>
      <c r="H32" s="1677"/>
      <c r="I32" s="1677"/>
      <c r="J32" s="1677"/>
      <c r="K32" s="1677"/>
      <c r="L32" s="1677"/>
      <c r="M32" s="1677"/>
      <c r="N32" s="1677"/>
      <c r="O32" s="1677"/>
      <c r="P32" s="1677"/>
      <c r="Q32" s="1677"/>
      <c r="R32" s="1677"/>
      <c r="S32" s="1677"/>
      <c r="T32" s="360"/>
    </row>
    <row r="33" spans="2:23" ht="15.75" customHeight="1">
      <c r="B33" s="1679"/>
      <c r="C33" s="1677"/>
      <c r="D33" s="1677"/>
      <c r="E33" s="1677"/>
      <c r="F33" s="1677"/>
      <c r="G33" s="1677"/>
      <c r="H33" s="1677"/>
      <c r="I33" s="1677"/>
      <c r="J33" s="1677"/>
      <c r="K33" s="1677"/>
      <c r="L33" s="1677"/>
      <c r="M33" s="1677"/>
      <c r="N33" s="1677"/>
      <c r="O33" s="1677"/>
      <c r="P33" s="1677"/>
      <c r="Q33" s="1677"/>
      <c r="R33" s="1677"/>
      <c r="S33" s="1677"/>
      <c r="T33" s="360"/>
    </row>
    <row r="34" spans="2:23" ht="15.75" customHeight="1">
      <c r="B34" s="1679"/>
      <c r="C34" s="1677"/>
      <c r="D34" s="1677"/>
      <c r="E34" s="1677"/>
      <c r="F34" s="1677"/>
      <c r="G34" s="1677"/>
      <c r="H34" s="1677"/>
      <c r="I34" s="1677"/>
      <c r="J34" s="1677"/>
      <c r="K34" s="1677"/>
      <c r="L34" s="1677"/>
      <c r="M34" s="1677"/>
      <c r="N34" s="1677"/>
      <c r="O34" s="1677"/>
      <c r="P34" s="1677"/>
      <c r="Q34" s="1677"/>
      <c r="R34" s="1677"/>
      <c r="S34" s="1677"/>
      <c r="T34" s="360"/>
    </row>
    <row r="35" spans="2:23" ht="15.75" customHeight="1">
      <c r="B35" s="1679"/>
      <c r="C35" s="1677"/>
      <c r="D35" s="1677"/>
      <c r="E35" s="1677"/>
      <c r="F35" s="1677"/>
      <c r="G35" s="1677"/>
      <c r="H35" s="1677"/>
      <c r="I35" s="1677"/>
      <c r="J35" s="1677"/>
      <c r="K35" s="1677"/>
      <c r="L35" s="1677"/>
      <c r="M35" s="1677"/>
      <c r="N35" s="1677"/>
      <c r="O35" s="1677"/>
      <c r="P35" s="1677"/>
      <c r="Q35" s="1677"/>
      <c r="R35" s="1677"/>
      <c r="S35" s="1677"/>
      <c r="T35" s="360"/>
    </row>
    <row r="36" spans="2:23" ht="15.75" customHeight="1">
      <c r="B36" s="1679"/>
      <c r="C36" s="1677"/>
      <c r="D36" s="1677"/>
      <c r="E36" s="1677"/>
      <c r="F36" s="1677"/>
      <c r="G36" s="1677"/>
      <c r="H36" s="1677"/>
      <c r="I36" s="1677"/>
      <c r="J36" s="1677"/>
      <c r="K36" s="1677"/>
      <c r="L36" s="1677"/>
      <c r="M36" s="1677"/>
      <c r="N36" s="1677"/>
      <c r="O36" s="1677"/>
      <c r="P36" s="1677"/>
      <c r="Q36" s="1677"/>
      <c r="R36" s="1677"/>
      <c r="S36" s="1677"/>
      <c r="T36" s="360"/>
    </row>
    <row r="37" spans="2:23" ht="10.5" customHeight="1"/>
    <row r="38" spans="2:23" ht="15.75" thickBot="1">
      <c r="B38" s="464"/>
      <c r="C38" s="315"/>
      <c r="E38" s="4067" t="s">
        <v>136</v>
      </c>
      <c r="F38" s="4068"/>
      <c r="G38" s="4068"/>
      <c r="H38" s="4068"/>
      <c r="I38" s="4068"/>
      <c r="J38" s="4068"/>
      <c r="K38" s="4068"/>
      <c r="L38" s="4068"/>
      <c r="M38" s="4068"/>
      <c r="N38" s="4068"/>
      <c r="O38" s="4068"/>
      <c r="P38" s="4068"/>
      <c r="Q38" s="4069"/>
      <c r="R38" s="361"/>
      <c r="S38" s="361"/>
      <c r="T38" s="361"/>
    </row>
    <row r="39" spans="2:23" ht="33" customHeight="1" thickBot="1">
      <c r="B39" s="322"/>
      <c r="C39" s="4042" t="s">
        <v>307</v>
      </c>
      <c r="D39" s="4043"/>
      <c r="E39" s="4034" t="s">
        <v>308</v>
      </c>
      <c r="F39" s="4035"/>
      <c r="G39" s="4035"/>
      <c r="H39" s="4036"/>
      <c r="I39" s="4034" t="s">
        <v>309</v>
      </c>
      <c r="J39" s="4037"/>
      <c r="K39" s="4037"/>
      <c r="L39" s="4038"/>
      <c r="M39" s="4039" t="s">
        <v>310</v>
      </c>
      <c r="N39" s="4037"/>
      <c r="O39" s="4037"/>
      <c r="P39" s="4038"/>
    </row>
    <row r="40" spans="2:23" ht="30.75" customHeight="1">
      <c r="B40" s="646" t="s">
        <v>234</v>
      </c>
      <c r="C40" s="1977" t="s">
        <v>311</v>
      </c>
      <c r="D40" s="655" t="s">
        <v>312</v>
      </c>
      <c r="E40" s="4061" t="s">
        <v>313</v>
      </c>
      <c r="F40" s="4062"/>
      <c r="G40" s="4064" t="s">
        <v>314</v>
      </c>
      <c r="H40" s="4065"/>
      <c r="I40" s="4061" t="s">
        <v>313</v>
      </c>
      <c r="J40" s="4062"/>
      <c r="K40" s="4064" t="s">
        <v>314</v>
      </c>
      <c r="L40" s="4065"/>
      <c r="M40" s="4063" t="s">
        <v>313</v>
      </c>
      <c r="N40" s="4062"/>
      <c r="O40" s="4064" t="s">
        <v>314</v>
      </c>
      <c r="P40" s="4065"/>
    </row>
    <row r="41" spans="2:23">
      <c r="B41" s="647" t="s">
        <v>240</v>
      </c>
      <c r="C41" s="1976">
        <v>1.8661137440758324</v>
      </c>
      <c r="D41" s="1672">
        <v>4.634502114145377</v>
      </c>
      <c r="E41" s="4058">
        <v>1.8210361067503982</v>
      </c>
      <c r="F41" s="4041"/>
      <c r="G41" s="4010">
        <v>5.9165825479900604</v>
      </c>
      <c r="H41" s="4011"/>
      <c r="I41" s="4058">
        <v>2.6881720430107521</v>
      </c>
      <c r="J41" s="4041"/>
      <c r="K41" s="4010">
        <v>4.1161382162953544</v>
      </c>
      <c r="L41" s="4011"/>
      <c r="M41" s="4040">
        <v>0</v>
      </c>
      <c r="N41" s="4041"/>
      <c r="O41" s="4010">
        <v>0</v>
      </c>
      <c r="P41" s="4011"/>
    </row>
    <row r="42" spans="2:23">
      <c r="B42" s="625" t="s">
        <v>128</v>
      </c>
      <c r="C42" s="1978">
        <v>0.8177570093457831</v>
      </c>
      <c r="D42" s="1673">
        <v>10.511182108626201</v>
      </c>
      <c r="E42" s="4004">
        <v>0.55727554179567562</v>
      </c>
      <c r="F42" s="4001"/>
      <c r="G42" s="3998">
        <v>4.7497064788130956</v>
      </c>
      <c r="H42" s="3999"/>
      <c r="I42" s="4004">
        <v>3.1746031746031917</v>
      </c>
      <c r="J42" s="4001"/>
      <c r="K42" s="3998">
        <v>2.9494806235144324</v>
      </c>
      <c r="L42" s="3999"/>
      <c r="M42" s="4000">
        <v>80</v>
      </c>
      <c r="N42" s="4001"/>
      <c r="O42" s="3998">
        <v>63.119749629385609</v>
      </c>
      <c r="P42" s="3999"/>
    </row>
    <row r="43" spans="2:23">
      <c r="B43" s="647" t="s">
        <v>315</v>
      </c>
      <c r="C43" s="1976">
        <v>2.2099447513812152</v>
      </c>
      <c r="D43" s="1672">
        <v>11.045280488450487</v>
      </c>
      <c r="E43" s="4058">
        <v>2.0659882824545264</v>
      </c>
      <c r="F43" s="4041"/>
      <c r="G43" s="4010">
        <v>5.2889543823680327</v>
      </c>
      <c r="H43" s="4011"/>
      <c r="I43" s="4058">
        <v>2.0942408376963328</v>
      </c>
      <c r="J43" s="4041"/>
      <c r="K43" s="4010">
        <v>1.4252915075843475</v>
      </c>
      <c r="L43" s="4011"/>
      <c r="M43" s="4040">
        <v>100</v>
      </c>
      <c r="N43" s="4041"/>
      <c r="O43" s="4010">
        <v>71.355625102948437</v>
      </c>
      <c r="P43" s="4011"/>
    </row>
    <row r="44" spans="2:23">
      <c r="B44" s="625" t="s">
        <v>132</v>
      </c>
      <c r="C44" s="1978">
        <v>3.012746234067194</v>
      </c>
      <c r="D44" s="1673">
        <v>8.144908770343946</v>
      </c>
      <c r="E44" s="4004">
        <v>2.7401477832512171</v>
      </c>
      <c r="F44" s="4001"/>
      <c r="G44" s="3998">
        <v>5.9138436456553478</v>
      </c>
      <c r="H44" s="3999"/>
      <c r="I44" s="4004">
        <v>6.6666666666666714</v>
      </c>
      <c r="J44" s="4001"/>
      <c r="K44" s="3998">
        <v>9.5771413993239349</v>
      </c>
      <c r="L44" s="3999"/>
      <c r="M44" s="4000">
        <v>22.222222222222229</v>
      </c>
      <c r="N44" s="4001"/>
      <c r="O44" s="3998">
        <v>12.496213268706441</v>
      </c>
      <c r="P44" s="3999"/>
    </row>
    <row r="45" spans="2:23">
      <c r="B45" s="643" t="s">
        <v>477</v>
      </c>
      <c r="C45" s="1976">
        <f t="shared" ref="C45:E59" si="12">SUM(C9/C7)*100-100</f>
        <v>1.9914651493598825</v>
      </c>
      <c r="D45" s="1672">
        <f t="shared" si="12"/>
        <v>6.2007127164667679</v>
      </c>
      <c r="E45" s="4002">
        <f t="shared" si="12"/>
        <v>1.6314199395770572</v>
      </c>
      <c r="F45" s="4050"/>
      <c r="G45" s="4010">
        <f t="shared" ref="G45:G55" si="13">SUM(G9/G7)*100-100</f>
        <v>4.0777983996105576</v>
      </c>
      <c r="H45" s="4011"/>
      <c r="I45" s="4002">
        <f t="shared" ref="I45:I55" si="14">SUM(I9/I7)*100-100</f>
        <v>7.6923076923076934</v>
      </c>
      <c r="J45" s="4003"/>
      <c r="K45" s="4010">
        <f t="shared" ref="K45:K60" si="15">SUM(K9/K7)*100-100</f>
        <v>9.2798189055485665</v>
      </c>
      <c r="L45" s="4011"/>
      <c r="M45" s="4003">
        <f t="shared" ref="M45:M55" si="16">SUM(M9/M7)*100-100</f>
        <v>10.000000000000014</v>
      </c>
      <c r="N45" s="4003"/>
      <c r="O45" s="4010">
        <f t="shared" ref="O45:O55" si="17">SUM(O9/O7)*100-100</f>
        <v>7.0893011631260237</v>
      </c>
      <c r="P45" s="4011"/>
    </row>
    <row r="46" spans="2:23">
      <c r="B46" s="625" t="s">
        <v>593</v>
      </c>
      <c r="C46" s="1978">
        <f t="shared" si="12"/>
        <v>0.64679415073116786</v>
      </c>
      <c r="D46" s="1673">
        <f t="shared" si="12"/>
        <v>3.6522184403144706</v>
      </c>
      <c r="E46" s="4004">
        <f t="shared" si="12"/>
        <v>0.1798022175606917</v>
      </c>
      <c r="F46" s="4009"/>
      <c r="G46" s="3998">
        <f t="shared" si="13"/>
        <v>2.0232818015644511</v>
      </c>
      <c r="H46" s="3999"/>
      <c r="I46" s="4004">
        <f t="shared" si="14"/>
        <v>8.1730769230769198</v>
      </c>
      <c r="J46" s="4000"/>
      <c r="K46" s="3998">
        <f t="shared" si="15"/>
        <v>8.1091463627579969</v>
      </c>
      <c r="L46" s="3999"/>
      <c r="M46" s="4000">
        <f t="shared" si="16"/>
        <v>0</v>
      </c>
      <c r="N46" s="4000"/>
      <c r="O46" s="3998">
        <f t="shared" si="17"/>
        <v>0</v>
      </c>
      <c r="P46" s="3999"/>
    </row>
    <row r="47" spans="2:23">
      <c r="B47" s="643" t="s">
        <v>510</v>
      </c>
      <c r="C47" s="1976">
        <f t="shared" si="12"/>
        <v>-0.39051603905160448</v>
      </c>
      <c r="D47" s="1672">
        <f t="shared" si="12"/>
        <v>1.8734031370524633</v>
      </c>
      <c r="E47" s="4002">
        <f t="shared" si="12"/>
        <v>-0.74316290130796858</v>
      </c>
      <c r="F47" s="4050"/>
      <c r="G47" s="4010">
        <f t="shared" si="13"/>
        <v>0.77103537992677218</v>
      </c>
      <c r="H47" s="4011"/>
      <c r="I47" s="4002">
        <f t="shared" si="14"/>
        <v>5.2380952380952408</v>
      </c>
      <c r="J47" s="4013"/>
      <c r="K47" s="4003">
        <f t="shared" si="15"/>
        <v>4.6002560223437712</v>
      </c>
      <c r="L47" s="4012"/>
      <c r="M47" s="4003">
        <f t="shared" si="16"/>
        <v>0</v>
      </c>
      <c r="N47" s="4013"/>
      <c r="O47" s="4003">
        <f t="shared" si="17"/>
        <v>0</v>
      </c>
      <c r="P47" s="4012"/>
      <c r="W47" s="320"/>
    </row>
    <row r="48" spans="2:23">
      <c r="B48" s="625" t="s">
        <v>501</v>
      </c>
      <c r="C48" s="1978">
        <f t="shared" si="12"/>
        <v>-5.5881531153957553E-2</v>
      </c>
      <c r="D48" s="1673">
        <f t="shared" si="12"/>
        <v>2.1904014646266603</v>
      </c>
      <c r="E48" s="4004">
        <f t="shared" si="12"/>
        <v>-0.35895901884535419</v>
      </c>
      <c r="F48" s="4009"/>
      <c r="G48" s="3998">
        <f t="shared" si="13"/>
        <v>0.58247074952306832</v>
      </c>
      <c r="H48" s="3999"/>
      <c r="I48" s="4004">
        <f t="shared" si="14"/>
        <v>4.4444444444444571</v>
      </c>
      <c r="J48" s="4001"/>
      <c r="K48" s="4003">
        <f t="shared" si="15"/>
        <v>5.6283582250266591</v>
      </c>
      <c r="L48" s="4012"/>
      <c r="M48" s="4000">
        <f t="shared" si="16"/>
        <v>0</v>
      </c>
      <c r="N48" s="4000"/>
      <c r="O48" s="3998">
        <f t="shared" si="17"/>
        <v>0</v>
      </c>
      <c r="P48" s="3999"/>
    </row>
    <row r="49" spans="2:23">
      <c r="B49" s="643" t="s">
        <v>433</v>
      </c>
      <c r="C49" s="1976">
        <f t="shared" si="12"/>
        <v>0.7840940912909673</v>
      </c>
      <c r="D49" s="1672">
        <f t="shared" si="12"/>
        <v>4.6014196064319179</v>
      </c>
      <c r="E49" s="4002">
        <f t="shared" si="12"/>
        <v>0.20964360587001352</v>
      </c>
      <c r="F49" s="4050"/>
      <c r="G49" s="4045">
        <f t="shared" si="13"/>
        <v>1.942212294392391</v>
      </c>
      <c r="H49" s="4012"/>
      <c r="I49" s="4002">
        <f t="shared" si="14"/>
        <v>9.5022624434389229</v>
      </c>
      <c r="J49" s="4003"/>
      <c r="K49" s="4010">
        <f t="shared" si="15"/>
        <v>10.962028414716912</v>
      </c>
      <c r="L49" s="4011"/>
      <c r="M49" s="4003">
        <f t="shared" si="16"/>
        <v>0</v>
      </c>
      <c r="N49" s="4003"/>
      <c r="O49" s="4045">
        <f t="shared" si="17"/>
        <v>0</v>
      </c>
      <c r="P49" s="4012"/>
      <c r="T49" s="320"/>
    </row>
    <row r="50" spans="2:23">
      <c r="B50" s="625" t="s">
        <v>213</v>
      </c>
      <c r="C50" s="1978">
        <f t="shared" si="12"/>
        <v>1.5935141179759427</v>
      </c>
      <c r="D50" s="1673">
        <f t="shared" si="12"/>
        <v>4.3132069301369995</v>
      </c>
      <c r="E50" s="4004">
        <f t="shared" si="12"/>
        <v>1.2909036325427792</v>
      </c>
      <c r="F50" s="4009"/>
      <c r="G50" s="3998">
        <f t="shared" si="13"/>
        <v>2.5363468528240958</v>
      </c>
      <c r="H50" s="3999"/>
      <c r="I50" s="4004">
        <f t="shared" si="14"/>
        <v>5.9574468085106531</v>
      </c>
      <c r="J50" s="4000"/>
      <c r="K50" s="3998">
        <f t="shared" si="15"/>
        <v>8.7842521611482596</v>
      </c>
      <c r="L50" s="3999"/>
      <c r="M50" s="4000">
        <f t="shared" si="16"/>
        <v>0</v>
      </c>
      <c r="N50" s="4000"/>
      <c r="O50" s="3998">
        <f t="shared" si="17"/>
        <v>0</v>
      </c>
      <c r="P50" s="3999"/>
    </row>
    <row r="51" spans="2:23">
      <c r="B51" s="1756" t="s">
        <v>703</v>
      </c>
      <c r="C51" s="1979">
        <f t="shared" si="12"/>
        <v>1.1669908307863324</v>
      </c>
      <c r="D51" s="1757">
        <f t="shared" si="12"/>
        <v>3.1102997963912173</v>
      </c>
      <c r="E51" s="4002">
        <f t="shared" si="12"/>
        <v>1.0460251046025206</v>
      </c>
      <c r="F51" s="4050"/>
      <c r="G51" s="4045">
        <f t="shared" si="13"/>
        <v>2.0375350379192128</v>
      </c>
      <c r="H51" s="4012"/>
      <c r="I51" s="4002">
        <f t="shared" si="14"/>
        <v>2.8925619834710687</v>
      </c>
      <c r="J51" s="4003"/>
      <c r="K51" s="4010">
        <f t="shared" si="15"/>
        <v>6.0118713403384874</v>
      </c>
      <c r="L51" s="4011"/>
      <c r="M51" s="4003">
        <f t="shared" si="16"/>
        <v>0</v>
      </c>
      <c r="N51" s="4003"/>
      <c r="O51" s="4045">
        <f t="shared" si="17"/>
        <v>0</v>
      </c>
      <c r="P51" s="4012"/>
    </row>
    <row r="52" spans="2:23">
      <c r="B52" s="625" t="s">
        <v>663</v>
      </c>
      <c r="C52" s="1978">
        <f t="shared" si="12"/>
        <v>0.33021463951567398</v>
      </c>
      <c r="D52" s="1673">
        <f t="shared" si="12"/>
        <v>1.8956845319230098</v>
      </c>
      <c r="E52" s="4004">
        <f t="shared" si="12"/>
        <v>0.14819205690574222</v>
      </c>
      <c r="F52" s="4078"/>
      <c r="G52" s="3998">
        <f t="shared" si="13"/>
        <v>1.4847272139033976</v>
      </c>
      <c r="H52" s="3999"/>
      <c r="I52" s="4004">
        <f t="shared" si="14"/>
        <v>2.8112449799196639</v>
      </c>
      <c r="J52" s="4001"/>
      <c r="K52" s="3998">
        <f t="shared" si="15"/>
        <v>3.2348448642620866</v>
      </c>
      <c r="L52" s="3999"/>
      <c r="M52" s="4000">
        <f t="shared" si="16"/>
        <v>0</v>
      </c>
      <c r="N52" s="4001"/>
      <c r="O52" s="3998">
        <f t="shared" si="17"/>
        <v>0</v>
      </c>
      <c r="P52" s="3999"/>
    </row>
    <row r="53" spans="2:23">
      <c r="B53" s="647" t="s">
        <v>758</v>
      </c>
      <c r="C53" s="1976">
        <f t="shared" si="12"/>
        <v>0.60422960725074404</v>
      </c>
      <c r="D53" s="1672">
        <f t="shared" si="12"/>
        <v>1.6611058150619584</v>
      </c>
      <c r="E53" s="4002">
        <f t="shared" si="12"/>
        <v>0.32534753031647767</v>
      </c>
      <c r="F53" s="4050"/>
      <c r="G53" s="4045">
        <f t="shared" si="13"/>
        <v>0.80529332199181169</v>
      </c>
      <c r="H53" s="4012"/>
      <c r="I53" s="4002">
        <f t="shared" si="14"/>
        <v>4.8192771084337238</v>
      </c>
      <c r="J53" s="4013"/>
      <c r="K53" s="4045">
        <f t="shared" si="15"/>
        <v>6.3121855256686814</v>
      </c>
      <c r="L53" s="4012"/>
      <c r="M53" s="4003">
        <f t="shared" si="16"/>
        <v>-9.0909090909090935</v>
      </c>
      <c r="N53" s="4003"/>
      <c r="O53" s="4045">
        <f t="shared" si="17"/>
        <v>-6.61999012611642</v>
      </c>
      <c r="P53" s="4012"/>
    </row>
    <row r="54" spans="2:23">
      <c r="B54" s="625" t="s">
        <v>745</v>
      </c>
      <c r="C54" s="1978">
        <f t="shared" si="12"/>
        <v>-0.65825562260010884</v>
      </c>
      <c r="D54" s="1673">
        <f t="shared" si="12"/>
        <v>-0.37489256535538118</v>
      </c>
      <c r="E54" s="4004">
        <f t="shared" si="12"/>
        <v>-0.82864752885468818</v>
      </c>
      <c r="F54" s="4009"/>
      <c r="G54" s="3998">
        <f t="shared" si="13"/>
        <v>-0.40265572588916143</v>
      </c>
      <c r="H54" s="3999"/>
      <c r="I54" s="4004">
        <f t="shared" si="14"/>
        <v>1.953125</v>
      </c>
      <c r="J54" s="4001"/>
      <c r="K54" s="4000">
        <f t="shared" si="15"/>
        <v>2.187627649434944</v>
      </c>
      <c r="L54" s="3999"/>
      <c r="M54" s="4000">
        <f t="shared" si="16"/>
        <v>-9.0909090909090935</v>
      </c>
      <c r="N54" s="4000"/>
      <c r="O54" s="3998">
        <f t="shared" si="17"/>
        <v>-6.61999012611642</v>
      </c>
      <c r="P54" s="3999"/>
    </row>
    <row r="55" spans="2:23">
      <c r="B55" s="647" t="s">
        <v>827</v>
      </c>
      <c r="C55" s="1976">
        <f t="shared" si="12"/>
        <v>-1.5288015288015231</v>
      </c>
      <c r="D55" s="1672">
        <f t="shared" si="12"/>
        <v>-0.96885789972505165</v>
      </c>
      <c r="E55" s="4002">
        <f t="shared" si="12"/>
        <v>-1.6509433962264097</v>
      </c>
      <c r="F55" s="4050"/>
      <c r="G55" s="4045">
        <f t="shared" si="13"/>
        <v>-0.18397991437325345</v>
      </c>
      <c r="H55" s="4012"/>
      <c r="I55" s="4002">
        <f t="shared" si="14"/>
        <v>0.38314176245211229</v>
      </c>
      <c r="J55" s="4013"/>
      <c r="K55" s="4003">
        <f t="shared" si="15"/>
        <v>-0.91365229614078203</v>
      </c>
      <c r="L55" s="4012"/>
      <c r="M55" s="4003">
        <f t="shared" si="16"/>
        <v>-10</v>
      </c>
      <c r="N55" s="4003"/>
      <c r="O55" s="4045">
        <f t="shared" si="17"/>
        <v>-3.8450446986446138</v>
      </c>
      <c r="P55" s="4012"/>
    </row>
    <row r="56" spans="2:23">
      <c r="B56" s="625" t="s">
        <v>770</v>
      </c>
      <c r="C56" s="1978">
        <f t="shared" si="12"/>
        <v>-0.71783545002760718</v>
      </c>
      <c r="D56" s="1673">
        <f t="shared" si="12"/>
        <v>-0.81403701938246797</v>
      </c>
      <c r="E56" s="4004">
        <f t="shared" si="12"/>
        <v>-0.89525514771709425</v>
      </c>
      <c r="F56" s="4009"/>
      <c r="G56" s="3998">
        <f>SUM(G20/G18)*100-100</f>
        <v>-0.49056787580630612</v>
      </c>
      <c r="H56" s="3999"/>
      <c r="I56" s="4004">
        <f>SUM(I20/I18)*100-100</f>
        <v>1.5325670498084207</v>
      </c>
      <c r="J56" s="4001"/>
      <c r="K56" s="4000">
        <f t="shared" si="15"/>
        <v>-1.5278703086831058</v>
      </c>
      <c r="L56" s="3999"/>
      <c r="M56" s="4000">
        <f>SUM(M20/M18)*100-100</f>
        <v>0</v>
      </c>
      <c r="N56" s="4000"/>
      <c r="O56" s="3998">
        <f>SUM(O20/O18)*100-100</f>
        <v>0</v>
      </c>
      <c r="P56" s="3999"/>
    </row>
    <row r="57" spans="2:23">
      <c r="B57" s="647" t="s">
        <v>847</v>
      </c>
      <c r="C57" s="1976">
        <f t="shared" si="12"/>
        <v>-0.1108954810091376</v>
      </c>
      <c r="D57" s="1672">
        <f t="shared" si="12"/>
        <v>1.0939920055730994</v>
      </c>
      <c r="E57" s="4002">
        <f t="shared" si="12"/>
        <v>-0.47961630695442636</v>
      </c>
      <c r="F57" s="4050"/>
      <c r="G57" s="4045">
        <f>SUM(G21/G19)*100-100</f>
        <v>-1.5791844229636496</v>
      </c>
      <c r="H57" s="4012"/>
      <c r="I57" s="4002">
        <f>SUM(I21/I19)*100-100</f>
        <v>4.198473282442734</v>
      </c>
      <c r="J57" s="4013"/>
      <c r="K57" s="4003">
        <f t="shared" si="15"/>
        <v>3.5141274387451915</v>
      </c>
      <c r="L57" s="4012"/>
      <c r="M57" s="4003">
        <f>SUM(M21/M19)*100-100</f>
        <v>11.111111111111114</v>
      </c>
      <c r="N57" s="4003"/>
      <c r="O57" s="4045">
        <f>SUM(O21/O19)*100-100</f>
        <v>3.9988003598920443</v>
      </c>
      <c r="P57" s="4012"/>
      <c r="V57" s="320"/>
    </row>
    <row r="58" spans="2:23">
      <c r="B58" s="625" t="s">
        <v>844</v>
      </c>
      <c r="C58" s="2632">
        <f t="shared" si="12"/>
        <v>-1.2235817575083416</v>
      </c>
      <c r="D58" s="1672">
        <f t="shared" si="12"/>
        <v>0.65589749317196322</v>
      </c>
      <c r="E58" s="4004">
        <f t="shared" si="12"/>
        <v>-1.4754591990364361</v>
      </c>
      <c r="F58" s="4005"/>
      <c r="G58" s="4006">
        <f>SUM(G22/G20)*100-100</f>
        <v>-3.4236325748569953</v>
      </c>
      <c r="H58" s="4007"/>
      <c r="I58" s="4004">
        <f>SUM(I22/I20)*100-100</f>
        <v>1.8867924528301927</v>
      </c>
      <c r="J58" s="4008"/>
      <c r="K58" s="4006">
        <f t="shared" si="15"/>
        <v>6.164809886789044</v>
      </c>
      <c r="L58" s="4007"/>
      <c r="M58" s="4004">
        <f>SUM(M22/M20)*100-100</f>
        <v>0</v>
      </c>
      <c r="N58" s="4008"/>
      <c r="O58" s="4006">
        <f>SUM(O22/O20)*100-100</f>
        <v>0</v>
      </c>
      <c r="P58" s="4007"/>
      <c r="V58" s="320"/>
      <c r="W58" s="320"/>
    </row>
    <row r="59" spans="2:23">
      <c r="B59" s="2655" t="s">
        <v>907</v>
      </c>
      <c r="C59" s="3221">
        <f t="shared" si="12"/>
        <v>-1.248959200666107</v>
      </c>
      <c r="D59" s="3222">
        <f t="shared" si="12"/>
        <v>-1.4504534339551896</v>
      </c>
      <c r="E59" s="4046">
        <f t="shared" si="12"/>
        <v>-1.2048192771084416</v>
      </c>
      <c r="F59" s="4047"/>
      <c r="G59" s="4048">
        <f>SUM(G23/G21)*100-100</f>
        <v>-4.3918443211580183</v>
      </c>
      <c r="H59" s="4049"/>
      <c r="I59" s="4046">
        <f>SUM(I23/I21)*100-100</f>
        <v>-1.8315018315018392</v>
      </c>
      <c r="J59" s="4076"/>
      <c r="K59" s="4077">
        <f t="shared" si="15"/>
        <v>1.6497098696364816</v>
      </c>
      <c r="L59" s="4049"/>
      <c r="M59" s="4077">
        <f>SUM(M23/M21)*100-100</f>
        <v>0</v>
      </c>
      <c r="N59" s="4077"/>
      <c r="O59" s="4048">
        <f>SUM(O23/O21)*100-100</f>
        <v>0</v>
      </c>
      <c r="P59" s="4049"/>
    </row>
    <row r="60" spans="2:23" ht="15.75" thickBot="1">
      <c r="B60" s="3497" t="s">
        <v>900</v>
      </c>
      <c r="C60" s="3498">
        <f t="shared" ref="C60:E60" si="18">SUM(C24/C22)*100-100</f>
        <v>-0.53490990990991349</v>
      </c>
      <c r="D60" s="3499">
        <f t="shared" si="18"/>
        <v>-1.8012111186203583</v>
      </c>
      <c r="E60" s="4032">
        <f t="shared" si="18"/>
        <v>-0.5806845965770151</v>
      </c>
      <c r="F60" s="4033"/>
      <c r="G60" s="4031">
        <f>SUM(G24/G22)*100-100</f>
        <v>-3.9070306277604772</v>
      </c>
      <c r="H60" s="4025"/>
      <c r="I60" s="4032">
        <f>SUM(I24/I22)*100-100</f>
        <v>0</v>
      </c>
      <c r="J60" s="4044"/>
      <c r="K60" s="4024">
        <f t="shared" si="15"/>
        <v>1.4563808002447018</v>
      </c>
      <c r="L60" s="4025"/>
      <c r="M60" s="4024">
        <f>SUM(M24/M22)*100-100</f>
        <v>0</v>
      </c>
      <c r="N60" s="4024"/>
      <c r="O60" s="4031">
        <f>SUM(O24/O22)*100-100</f>
        <v>-4.025281168893585</v>
      </c>
      <c r="P60" s="4025"/>
    </row>
    <row r="61" spans="2:23">
      <c r="B61" s="1505" t="s">
        <v>316</v>
      </c>
      <c r="J61" s="320"/>
    </row>
    <row r="62" spans="2:23">
      <c r="B62" s="359"/>
      <c r="J62" s="320"/>
    </row>
    <row r="63" spans="2:23">
      <c r="B63" s="359"/>
      <c r="J63" s="320"/>
    </row>
    <row r="64" spans="2:23" ht="15.75" thickBot="1">
      <c r="B64" s="359"/>
      <c r="J64" s="320"/>
    </row>
    <row r="65" spans="2:24" ht="23.25" customHeight="1">
      <c r="B65" s="311" t="s">
        <v>52</v>
      </c>
      <c r="C65" s="311"/>
      <c r="E65" s="4021" t="s">
        <v>51</v>
      </c>
      <c r="F65" s="4022"/>
      <c r="G65" s="4022"/>
      <c r="H65" s="4022"/>
      <c r="I65" s="4022"/>
      <c r="J65" s="4022"/>
      <c r="K65" s="4022"/>
      <c r="L65" s="4022"/>
      <c r="M65" s="4022"/>
      <c r="N65" s="4022"/>
      <c r="O65" s="4022"/>
      <c r="P65" s="4022"/>
      <c r="Q65" s="4023"/>
      <c r="R65" s="313"/>
      <c r="S65" s="313"/>
      <c r="T65" s="313"/>
    </row>
    <row r="66" spans="2:24" ht="17.45" customHeight="1" thickBot="1">
      <c r="B66" s="464"/>
      <c r="C66" s="315"/>
      <c r="E66" s="4026" t="s">
        <v>317</v>
      </c>
      <c r="F66" s="4027"/>
      <c r="G66" s="4027"/>
      <c r="H66" s="4027"/>
      <c r="I66" s="4027"/>
      <c r="J66" s="4027"/>
      <c r="K66" s="4027"/>
      <c r="L66" s="4027"/>
      <c r="M66" s="4027"/>
      <c r="N66" s="4027"/>
      <c r="O66" s="4027"/>
      <c r="P66" s="4027"/>
      <c r="Q66" s="4028"/>
      <c r="R66" s="316"/>
      <c r="S66" s="316"/>
      <c r="T66" s="316"/>
    </row>
    <row r="67" spans="2:24" ht="15.75" thickBot="1">
      <c r="B67" s="322"/>
      <c r="C67" s="4042" t="s">
        <v>308</v>
      </c>
      <c r="D67" s="4043"/>
      <c r="E67" s="4018" t="s">
        <v>318</v>
      </c>
      <c r="F67" s="4019"/>
      <c r="G67" s="4019"/>
      <c r="H67" s="4020"/>
      <c r="I67" s="4018" t="s">
        <v>319</v>
      </c>
      <c r="J67" s="3996"/>
      <c r="K67" s="3996"/>
      <c r="L67" s="3997"/>
      <c r="M67" s="4018" t="s">
        <v>320</v>
      </c>
      <c r="N67" s="3841"/>
      <c r="O67" s="3841"/>
      <c r="P67" s="3842"/>
      <c r="Q67" s="3995" t="s">
        <v>321</v>
      </c>
      <c r="R67" s="3996"/>
      <c r="S67" s="3996"/>
      <c r="T67" s="3997"/>
    </row>
    <row r="68" spans="2:24" ht="36">
      <c r="B68" s="646" t="s">
        <v>234</v>
      </c>
      <c r="C68" s="965" t="s">
        <v>311</v>
      </c>
      <c r="D68" s="655" t="s">
        <v>312</v>
      </c>
      <c r="E68" s="657" t="s">
        <v>313</v>
      </c>
      <c r="F68" s="323" t="s">
        <v>109</v>
      </c>
      <c r="G68" s="324" t="s">
        <v>314</v>
      </c>
      <c r="H68" s="327" t="s">
        <v>109</v>
      </c>
      <c r="I68" s="326" t="s">
        <v>313</v>
      </c>
      <c r="J68" s="323" t="s">
        <v>109</v>
      </c>
      <c r="K68" s="324" t="s">
        <v>314</v>
      </c>
      <c r="L68" s="327" t="s">
        <v>109</v>
      </c>
      <c r="M68" s="326" t="s">
        <v>313</v>
      </c>
      <c r="N68" s="323" t="s">
        <v>109</v>
      </c>
      <c r="O68" s="324" t="s">
        <v>314</v>
      </c>
      <c r="P68" s="327" t="s">
        <v>109</v>
      </c>
      <c r="Q68" s="326" t="s">
        <v>313</v>
      </c>
      <c r="R68" s="323" t="s">
        <v>109</v>
      </c>
      <c r="S68" s="324" t="s">
        <v>314</v>
      </c>
      <c r="T68" s="327" t="s">
        <v>109</v>
      </c>
    </row>
    <row r="69" spans="2:24">
      <c r="B69" s="649" t="s">
        <v>239</v>
      </c>
      <c r="C69" s="966">
        <v>3185</v>
      </c>
      <c r="D69" s="346">
        <v>117889</v>
      </c>
      <c r="E69" s="334">
        <v>1571</v>
      </c>
      <c r="F69" s="2635">
        <v>49.324960753532181</v>
      </c>
      <c r="G69" s="330">
        <v>48470</v>
      </c>
      <c r="H69" s="347">
        <v>41.114947111265678</v>
      </c>
      <c r="I69" s="334">
        <v>467</v>
      </c>
      <c r="J69" s="335">
        <v>14.662480376766091</v>
      </c>
      <c r="K69" s="348">
        <v>24543</v>
      </c>
      <c r="L69" s="336">
        <v>20.818736268863084</v>
      </c>
      <c r="M69" s="334">
        <v>1116</v>
      </c>
      <c r="N69" s="335">
        <v>35.039246467817897</v>
      </c>
      <c r="O69" s="330">
        <v>43520</v>
      </c>
      <c r="P69" s="347">
        <v>36.916082077208223</v>
      </c>
      <c r="Q69" s="334">
        <v>31</v>
      </c>
      <c r="R69" s="335">
        <v>0.9733124018838305</v>
      </c>
      <c r="S69" s="330">
        <v>1356</v>
      </c>
      <c r="T69" s="347">
        <v>1.1502345426630134</v>
      </c>
    </row>
    <row r="70" spans="2:24">
      <c r="B70" s="648" t="s">
        <v>124</v>
      </c>
      <c r="C70" s="967">
        <v>3230</v>
      </c>
      <c r="D70" s="338">
        <v>121797</v>
      </c>
      <c r="E70" s="342">
        <v>1589</v>
      </c>
      <c r="F70" s="2630">
        <v>49.195046439628484</v>
      </c>
      <c r="G70" s="2638">
        <v>49805</v>
      </c>
      <c r="H70" s="350">
        <v>40.891811785183542</v>
      </c>
      <c r="I70" s="342">
        <v>480</v>
      </c>
      <c r="J70" s="2630">
        <v>14.860681114551083</v>
      </c>
      <c r="K70" s="2631">
        <v>25352</v>
      </c>
      <c r="L70" s="2639">
        <v>20.814962601706117</v>
      </c>
      <c r="M70" s="342">
        <v>1128</v>
      </c>
      <c r="N70" s="2630">
        <v>34.922600619195052</v>
      </c>
      <c r="O70" s="2638">
        <v>44967</v>
      </c>
      <c r="P70" s="350">
        <v>36.919628562279861</v>
      </c>
      <c r="Q70" s="342">
        <v>33</v>
      </c>
      <c r="R70" s="2630">
        <v>1.021671826625387</v>
      </c>
      <c r="S70" s="2638">
        <v>1673</v>
      </c>
      <c r="T70" s="350">
        <v>1.3735970508304802</v>
      </c>
    </row>
    <row r="71" spans="2:24">
      <c r="B71" s="647" t="s">
        <v>240</v>
      </c>
      <c r="C71" s="966">
        <v>3243</v>
      </c>
      <c r="D71" s="346">
        <v>124864</v>
      </c>
      <c r="E71" s="334">
        <v>1587</v>
      </c>
      <c r="F71" s="2635">
        <v>48.936170212765958</v>
      </c>
      <c r="G71" s="330">
        <v>51340</v>
      </c>
      <c r="H71" s="347">
        <v>41.116735007688362</v>
      </c>
      <c r="I71" s="334">
        <v>477</v>
      </c>
      <c r="J71" s="335">
        <v>14.708603145235893</v>
      </c>
      <c r="K71" s="348">
        <v>25741</v>
      </c>
      <c r="L71" s="336">
        <v>20.615229369554076</v>
      </c>
      <c r="M71" s="334">
        <v>1145</v>
      </c>
      <c r="N71" s="335">
        <v>35.306814677767498</v>
      </c>
      <c r="O71" s="330">
        <v>45962</v>
      </c>
      <c r="P71" s="347">
        <v>36.809648898001022</v>
      </c>
      <c r="Q71" s="334">
        <v>34</v>
      </c>
      <c r="R71" s="335">
        <v>1.0484119642306506</v>
      </c>
      <c r="S71" s="330">
        <v>1821</v>
      </c>
      <c r="T71" s="347">
        <v>1.458386724756535</v>
      </c>
      <c r="U71" s="470"/>
    </row>
    <row r="72" spans="2:24">
      <c r="B72" s="625" t="s">
        <v>128</v>
      </c>
      <c r="C72" s="967">
        <v>3248</v>
      </c>
      <c r="D72" s="338">
        <v>127582</v>
      </c>
      <c r="E72" s="342">
        <v>1583</v>
      </c>
      <c r="F72" s="2630">
        <v>48.737684729064043</v>
      </c>
      <c r="G72" s="2638">
        <v>52203</v>
      </c>
      <c r="H72" s="350">
        <v>40.917214027057106</v>
      </c>
      <c r="I72" s="342">
        <v>498</v>
      </c>
      <c r="J72" s="2630">
        <v>15.332512315270936</v>
      </c>
      <c r="K72" s="2631">
        <v>28125</v>
      </c>
      <c r="L72" s="2639">
        <v>22.044645796428963</v>
      </c>
      <c r="M72" s="342">
        <v>1133</v>
      </c>
      <c r="N72" s="2630">
        <v>34.883004926108377</v>
      </c>
      <c r="O72" s="2638">
        <v>45538</v>
      </c>
      <c r="P72" s="350">
        <v>35.693122854321139</v>
      </c>
      <c r="Q72" s="342">
        <v>34</v>
      </c>
      <c r="R72" s="2630">
        <v>1.0467980295566501</v>
      </c>
      <c r="S72" s="2638">
        <v>1716</v>
      </c>
      <c r="T72" s="350">
        <v>1.3450173221927857</v>
      </c>
    </row>
    <row r="73" spans="2:24">
      <c r="B73" s="647" t="s">
        <v>315</v>
      </c>
      <c r="C73" s="966">
        <v>3310</v>
      </c>
      <c r="D73" s="346">
        <v>131468</v>
      </c>
      <c r="E73" s="334">
        <v>1589</v>
      </c>
      <c r="F73" s="2635">
        <v>48.006042296072508</v>
      </c>
      <c r="G73" s="330">
        <v>53940</v>
      </c>
      <c r="H73" s="347">
        <v>41.028995649131353</v>
      </c>
      <c r="I73" s="334">
        <v>528</v>
      </c>
      <c r="J73" s="335">
        <v>15.951661631419938</v>
      </c>
      <c r="K73" s="348">
        <v>28845</v>
      </c>
      <c r="L73" s="336">
        <v>21.94070039857608</v>
      </c>
      <c r="M73" s="334">
        <v>1159</v>
      </c>
      <c r="N73" s="335">
        <v>35.015105740181269</v>
      </c>
      <c r="O73" s="330">
        <v>46987</v>
      </c>
      <c r="P73" s="347">
        <v>35.740256184014363</v>
      </c>
      <c r="Q73" s="334">
        <v>34</v>
      </c>
      <c r="R73" s="335">
        <v>1.0271903323262841</v>
      </c>
      <c r="S73" s="330">
        <v>1696</v>
      </c>
      <c r="T73" s="347">
        <v>1.2900477682782121</v>
      </c>
    </row>
    <row r="74" spans="2:24">
      <c r="B74" s="625" t="s">
        <v>132</v>
      </c>
      <c r="C74" s="968">
        <v>3337</v>
      </c>
      <c r="D74" s="338">
        <v>135127</v>
      </c>
      <c r="E74" s="342">
        <v>1601</v>
      </c>
      <c r="F74" s="2630">
        <v>47.977225052442314</v>
      </c>
      <c r="G74" s="2640">
        <v>55287</v>
      </c>
      <c r="H74" s="350">
        <v>40.914843073553023</v>
      </c>
      <c r="I74" s="352">
        <v>543</v>
      </c>
      <c r="J74" s="2630">
        <v>16.272100689241835</v>
      </c>
      <c r="K74" s="2631">
        <v>29932</v>
      </c>
      <c r="L74" s="2639">
        <v>22.151013491012158</v>
      </c>
      <c r="M74" s="352">
        <v>1161</v>
      </c>
      <c r="N74" s="2630">
        <v>34.79172909799221</v>
      </c>
      <c r="O74" s="2640">
        <v>48198</v>
      </c>
      <c r="P74" s="350">
        <v>35.668667253768675</v>
      </c>
      <c r="Q74" s="352">
        <v>32</v>
      </c>
      <c r="R74" s="2630">
        <v>0.95894516032364407</v>
      </c>
      <c r="S74" s="2638">
        <v>1710</v>
      </c>
      <c r="T74" s="350">
        <v>1.2654761816661362</v>
      </c>
      <c r="U74" s="470"/>
    </row>
    <row r="75" spans="2:24">
      <c r="B75" s="2655" t="s">
        <v>477</v>
      </c>
      <c r="C75" s="2657">
        <v>3364</v>
      </c>
      <c r="D75" s="2642">
        <v>136829</v>
      </c>
      <c r="E75" s="2658">
        <v>1597</v>
      </c>
      <c r="F75" s="2644">
        <f t="shared" ref="F75:F83" si="19">SUM(E75/$C75)*100</f>
        <v>47.473246135552913</v>
      </c>
      <c r="G75" s="2659">
        <v>55386</v>
      </c>
      <c r="H75" s="2637">
        <f t="shared" ref="H75:H87" si="20">SUM(G75/$D75)*100</f>
        <v>40.478261187321401</v>
      </c>
      <c r="I75" s="2658">
        <v>560</v>
      </c>
      <c r="J75" s="2635">
        <f t="shared" ref="J75:J82" si="21">SUM(I75/$C75)*100</f>
        <v>16.646848989298455</v>
      </c>
      <c r="K75" s="2659">
        <v>30886</v>
      </c>
      <c r="L75" s="2637">
        <f t="shared" ref="L75:L87" si="22">SUM(K75/$D75)*100</f>
        <v>22.572700231676031</v>
      </c>
      <c r="M75" s="2658">
        <v>1174</v>
      </c>
      <c r="N75" s="2635">
        <f t="shared" ref="N75:N83" si="23">SUM(M75/$C75)*100</f>
        <v>34.898929845422117</v>
      </c>
      <c r="O75" s="2653">
        <v>49035</v>
      </c>
      <c r="P75" s="2637">
        <f t="shared" ref="P75:P87" si="24">SUM(O75/$D75)*100</f>
        <v>35.836701284084512</v>
      </c>
      <c r="Q75" s="2658">
        <v>33</v>
      </c>
      <c r="R75" s="2644">
        <f t="shared" ref="R75:R80" si="25">SUM(Q75/$C75)*100</f>
        <v>0.98097502972651607</v>
      </c>
      <c r="S75" s="2659">
        <v>1522</v>
      </c>
      <c r="T75" s="2637">
        <f t="shared" ref="T75:T85" si="26">SUM(S75/$D75)*100</f>
        <v>1.1123372969180509</v>
      </c>
      <c r="U75" s="470"/>
      <c r="V75" s="470"/>
    </row>
    <row r="76" spans="2:24">
      <c r="B76" s="625" t="s">
        <v>593</v>
      </c>
      <c r="C76" s="968">
        <v>3343</v>
      </c>
      <c r="D76" s="338">
        <v>137861</v>
      </c>
      <c r="E76" s="692">
        <v>1576</v>
      </c>
      <c r="F76" s="2646">
        <f t="shared" si="19"/>
        <v>47.143284475022433</v>
      </c>
      <c r="G76" s="2651">
        <v>55965</v>
      </c>
      <c r="H76" s="350">
        <f t="shared" si="20"/>
        <v>40.595237231704395</v>
      </c>
      <c r="I76" s="692">
        <v>571</v>
      </c>
      <c r="J76" s="2630">
        <f t="shared" si="21"/>
        <v>17.080466646724499</v>
      </c>
      <c r="K76" s="2651">
        <v>31766</v>
      </c>
      <c r="L76" s="350">
        <f t="shared" si="22"/>
        <v>23.042049600684749</v>
      </c>
      <c r="M76" s="692">
        <v>1161</v>
      </c>
      <c r="N76" s="2630">
        <f t="shared" si="23"/>
        <v>34.729285073287464</v>
      </c>
      <c r="O76" s="2656">
        <v>48500</v>
      </c>
      <c r="P76" s="350">
        <f t="shared" si="24"/>
        <v>35.180362829226539</v>
      </c>
      <c r="Q76" s="692">
        <v>35</v>
      </c>
      <c r="R76" s="2646">
        <f t="shared" si="25"/>
        <v>1.0469638049655998</v>
      </c>
      <c r="S76" s="2651">
        <v>1630</v>
      </c>
      <c r="T76" s="350">
        <f t="shared" si="26"/>
        <v>1.1823503383843146</v>
      </c>
      <c r="U76" s="470"/>
      <c r="V76" s="470"/>
    </row>
    <row r="77" spans="2:24">
      <c r="B77" s="2655" t="s">
        <v>510</v>
      </c>
      <c r="C77" s="905">
        <v>3339</v>
      </c>
      <c r="D77" s="346">
        <v>137884</v>
      </c>
      <c r="E77" s="726">
        <v>1573</v>
      </c>
      <c r="F77" s="650">
        <f t="shared" si="19"/>
        <v>47.109913147648996</v>
      </c>
      <c r="G77" s="2653">
        <v>56190</v>
      </c>
      <c r="H77" s="336">
        <f t="shared" si="20"/>
        <v>40.751646311392186</v>
      </c>
      <c r="I77" s="726">
        <v>583</v>
      </c>
      <c r="J77" s="335">
        <f t="shared" si="21"/>
        <v>17.460317460317459</v>
      </c>
      <c r="K77" s="727">
        <v>32289</v>
      </c>
      <c r="L77" s="347">
        <f t="shared" si="22"/>
        <v>23.417510371036524</v>
      </c>
      <c r="M77" s="726">
        <v>1146</v>
      </c>
      <c r="N77" s="335">
        <f t="shared" si="23"/>
        <v>34.321653189577717</v>
      </c>
      <c r="O77" s="728">
        <v>47755</v>
      </c>
      <c r="P77" s="347">
        <f t="shared" si="24"/>
        <v>34.634185257172696</v>
      </c>
      <c r="Q77" s="726">
        <v>37</v>
      </c>
      <c r="R77" s="2635">
        <f t="shared" si="25"/>
        <v>1.1081162024558251</v>
      </c>
      <c r="S77" s="2653">
        <v>1650</v>
      </c>
      <c r="T77" s="336">
        <f t="shared" si="26"/>
        <v>1.1966580603985959</v>
      </c>
      <c r="U77" s="470"/>
      <c r="V77" s="470"/>
    </row>
    <row r="78" spans="2:24">
      <c r="B78" s="625" t="s">
        <v>501</v>
      </c>
      <c r="C78" s="968">
        <v>3331</v>
      </c>
      <c r="D78" s="338">
        <v>138664</v>
      </c>
      <c r="E78" s="692">
        <v>1567</v>
      </c>
      <c r="F78" s="2646">
        <f t="shared" si="19"/>
        <v>47.042930051035725</v>
      </c>
      <c r="G78" s="2656">
        <v>56279</v>
      </c>
      <c r="H78" s="2639">
        <f t="shared" si="20"/>
        <v>40.586597819188832</v>
      </c>
      <c r="I78" s="692">
        <v>589</v>
      </c>
      <c r="J78" s="2630">
        <f t="shared" si="21"/>
        <v>17.682377664365056</v>
      </c>
      <c r="K78" s="2651">
        <v>32759</v>
      </c>
      <c r="L78" s="350">
        <f t="shared" si="22"/>
        <v>23.624733167945539</v>
      </c>
      <c r="M78" s="692">
        <v>1141</v>
      </c>
      <c r="N78" s="2630">
        <f t="shared" si="23"/>
        <v>34.253977784449113</v>
      </c>
      <c r="O78" s="2652">
        <v>48036</v>
      </c>
      <c r="P78" s="350">
        <f t="shared" si="24"/>
        <v>34.642012346391276</v>
      </c>
      <c r="Q78" s="692">
        <v>34</v>
      </c>
      <c r="R78" s="2630">
        <f t="shared" si="25"/>
        <v>1.020714500150105</v>
      </c>
      <c r="S78" s="2649">
        <v>1590</v>
      </c>
      <c r="T78" s="2639">
        <f t="shared" si="26"/>
        <v>1.1466566664743554</v>
      </c>
      <c r="U78" s="470"/>
      <c r="V78" s="470"/>
    </row>
    <row r="79" spans="2:24">
      <c r="B79" s="2655" t="s">
        <v>433</v>
      </c>
      <c r="C79" s="905">
        <v>3346</v>
      </c>
      <c r="D79" s="346">
        <v>140562</v>
      </c>
      <c r="E79" s="726">
        <v>1559</v>
      </c>
      <c r="F79" s="650">
        <f t="shared" si="19"/>
        <v>46.592946802151822</v>
      </c>
      <c r="G79" s="903">
        <v>56439</v>
      </c>
      <c r="H79" s="336">
        <f t="shared" si="20"/>
        <v>40.152388269944936</v>
      </c>
      <c r="I79" s="726">
        <v>595</v>
      </c>
      <c r="J79" s="335">
        <f t="shared" si="21"/>
        <v>17.782426778242677</v>
      </c>
      <c r="K79" s="727">
        <v>33131</v>
      </c>
      <c r="L79" s="347">
        <f t="shared" si="22"/>
        <v>23.570381753247677</v>
      </c>
      <c r="M79" s="726">
        <v>1154</v>
      </c>
      <c r="N79" s="335">
        <f t="shared" si="23"/>
        <v>34.488942020322774</v>
      </c>
      <c r="O79" s="728">
        <v>49222</v>
      </c>
      <c r="P79" s="347">
        <f t="shared" si="24"/>
        <v>35.017999174741391</v>
      </c>
      <c r="Q79" s="726">
        <v>38</v>
      </c>
      <c r="R79" s="335">
        <f t="shared" si="25"/>
        <v>1.1356843992827257</v>
      </c>
      <c r="S79" s="904">
        <v>1770</v>
      </c>
      <c r="T79" s="336">
        <f t="shared" si="26"/>
        <v>1.2592308020659921</v>
      </c>
      <c r="U79" s="470"/>
      <c r="V79" s="470"/>
      <c r="X79" s="320"/>
    </row>
    <row r="80" spans="2:24">
      <c r="B80" s="625" t="s">
        <v>213</v>
      </c>
      <c r="C80" s="968">
        <v>3374</v>
      </c>
      <c r="D80" s="338">
        <v>142181</v>
      </c>
      <c r="E80" s="692">
        <v>1559</v>
      </c>
      <c r="F80" s="2646">
        <f t="shared" si="19"/>
        <v>46.206283343212803</v>
      </c>
      <c r="G80" s="2656">
        <v>56632</v>
      </c>
      <c r="H80" s="2639">
        <f t="shared" si="20"/>
        <v>39.8309197431443</v>
      </c>
      <c r="I80" s="692">
        <v>607</v>
      </c>
      <c r="J80" s="2630">
        <f t="shared" si="21"/>
        <v>17.990515708358032</v>
      </c>
      <c r="K80" s="2651">
        <v>33314</v>
      </c>
      <c r="L80" s="350">
        <f t="shared" si="22"/>
        <v>23.43069749122597</v>
      </c>
      <c r="M80" s="692">
        <v>1166</v>
      </c>
      <c r="N80" s="2630">
        <f t="shared" si="23"/>
        <v>34.558387670420863</v>
      </c>
      <c r="O80" s="2652">
        <v>50315</v>
      </c>
      <c r="P80" s="350">
        <f t="shared" si="24"/>
        <v>35.387991363121657</v>
      </c>
      <c r="Q80" s="692">
        <v>42</v>
      </c>
      <c r="R80" s="2630">
        <f t="shared" si="25"/>
        <v>1.2448132780082988</v>
      </c>
      <c r="S80" s="2649">
        <v>1920</v>
      </c>
      <c r="T80" s="2639">
        <f t="shared" si="26"/>
        <v>1.3503914025080708</v>
      </c>
      <c r="U80" s="470"/>
      <c r="V80" s="470"/>
    </row>
    <row r="81" spans="2:23">
      <c r="B81" s="2158" t="s">
        <v>703</v>
      </c>
      <c r="C81" s="905">
        <v>3381</v>
      </c>
      <c r="D81" s="346">
        <v>143426</v>
      </c>
      <c r="E81" s="728">
        <v>1541</v>
      </c>
      <c r="F81" s="335">
        <f t="shared" si="19"/>
        <v>45.57823129251701</v>
      </c>
      <c r="G81" s="727">
        <v>56427</v>
      </c>
      <c r="H81" s="347">
        <f t="shared" si="20"/>
        <v>39.342239203491694</v>
      </c>
      <c r="I81" s="726">
        <v>618</v>
      </c>
      <c r="J81" s="335">
        <f t="shared" si="21"/>
        <v>18.278615794143743</v>
      </c>
      <c r="K81" s="727">
        <v>34558</v>
      </c>
      <c r="L81" s="347">
        <f t="shared" si="22"/>
        <v>24.094655083457674</v>
      </c>
      <c r="M81" s="728">
        <v>1177</v>
      </c>
      <c r="N81" s="650">
        <f t="shared" si="23"/>
        <v>34.812185743862763</v>
      </c>
      <c r="O81" s="727">
        <v>50383</v>
      </c>
      <c r="P81" s="347">
        <f t="shared" si="24"/>
        <v>35.128219430228832</v>
      </c>
      <c r="Q81" s="726">
        <v>45</v>
      </c>
      <c r="R81" s="335">
        <f t="shared" ref="R81:R86" si="27">SUM(Q81/$C81)*100</f>
        <v>1.3309671694764862</v>
      </c>
      <c r="S81" s="727">
        <v>2048</v>
      </c>
      <c r="T81" s="347">
        <f t="shared" si="26"/>
        <v>1.4279140462677617</v>
      </c>
      <c r="U81" s="470"/>
      <c r="V81" s="470"/>
    </row>
    <row r="82" spans="2:23">
      <c r="B82" s="625" t="s">
        <v>663</v>
      </c>
      <c r="C82" s="2660">
        <v>3379</v>
      </c>
      <c r="D82" s="338">
        <v>144292</v>
      </c>
      <c r="E82" s="2652">
        <v>1550</v>
      </c>
      <c r="F82" s="2630">
        <f t="shared" si="19"/>
        <v>45.871559633027523</v>
      </c>
      <c r="G82" s="2651">
        <v>57122</v>
      </c>
      <c r="H82" s="350">
        <f t="shared" si="20"/>
        <v>39.587780334322069</v>
      </c>
      <c r="I82" s="692">
        <v>620</v>
      </c>
      <c r="J82" s="2630">
        <f t="shared" si="21"/>
        <v>18.348623853211009</v>
      </c>
      <c r="K82" s="2651">
        <v>34754</v>
      </c>
      <c r="L82" s="350">
        <f t="shared" si="22"/>
        <v>24.085881407146619</v>
      </c>
      <c r="M82" s="2652">
        <v>1163</v>
      </c>
      <c r="N82" s="2646">
        <f t="shared" si="23"/>
        <v>34.418467002071615</v>
      </c>
      <c r="O82" s="2651">
        <v>50351</v>
      </c>
      <c r="P82" s="350">
        <f t="shared" si="24"/>
        <v>34.895212485792698</v>
      </c>
      <c r="Q82" s="692">
        <v>46</v>
      </c>
      <c r="R82" s="2630">
        <f t="shared" si="27"/>
        <v>1.3613495116898491</v>
      </c>
      <c r="S82" s="2651">
        <v>2065</v>
      </c>
      <c r="T82" s="350">
        <f t="shared" si="26"/>
        <v>1.4311257727386133</v>
      </c>
      <c r="U82" s="470"/>
      <c r="V82" s="470"/>
      <c r="W82" s="470"/>
    </row>
    <row r="83" spans="2:23">
      <c r="B83" s="647" t="s">
        <v>758</v>
      </c>
      <c r="C83" s="725">
        <v>3392</v>
      </c>
      <c r="D83" s="1758">
        <v>144581</v>
      </c>
      <c r="E83" s="726">
        <v>1551</v>
      </c>
      <c r="F83" s="335">
        <f t="shared" si="19"/>
        <v>45.725235849056602</v>
      </c>
      <c r="G83" s="903">
        <v>56599</v>
      </c>
      <c r="H83" s="333">
        <f t="shared" si="20"/>
        <v>39.146914186511367</v>
      </c>
      <c r="I83" s="726">
        <v>636</v>
      </c>
      <c r="J83" s="335">
        <f t="shared" ref="J83:J90" si="28">SUM(I83/$C83)*100</f>
        <v>18.75</v>
      </c>
      <c r="K83" s="727">
        <v>35986</v>
      </c>
      <c r="L83" s="347">
        <f t="shared" si="22"/>
        <v>24.889854130210747</v>
      </c>
      <c r="M83" s="726">
        <v>1162</v>
      </c>
      <c r="N83" s="650">
        <f t="shared" si="23"/>
        <v>34.257075471698109</v>
      </c>
      <c r="O83" s="903">
        <v>50167</v>
      </c>
      <c r="P83" s="347">
        <f t="shared" si="24"/>
        <v>34.698196858508382</v>
      </c>
      <c r="Q83" s="2394">
        <v>43</v>
      </c>
      <c r="R83" s="335">
        <f t="shared" si="27"/>
        <v>1.2676886792452831</v>
      </c>
      <c r="S83" s="728">
        <v>1829</v>
      </c>
      <c r="T83" s="347">
        <f t="shared" si="26"/>
        <v>1.2650348247695062</v>
      </c>
      <c r="U83" s="470"/>
      <c r="V83" s="470"/>
      <c r="W83" s="1760"/>
    </row>
    <row r="84" spans="2:23">
      <c r="B84" s="625" t="s">
        <v>745</v>
      </c>
      <c r="C84" s="469">
        <f>SUM(E84,I84,M84,Q84)</f>
        <v>3351</v>
      </c>
      <c r="D84" s="2648">
        <f>SUM(G84,K84,O84,S84)</f>
        <v>143711</v>
      </c>
      <c r="E84" s="692">
        <v>1537</v>
      </c>
      <c r="F84" s="2630">
        <f t="shared" ref="F84:F90" si="29">SUM(E84/$C84)*100</f>
        <v>45.866905401372726</v>
      </c>
      <c r="G84" s="2649">
        <v>55863</v>
      </c>
      <c r="H84" s="2650">
        <f t="shared" si="20"/>
        <v>38.871763469741353</v>
      </c>
      <c r="I84" s="692">
        <v>636</v>
      </c>
      <c r="J84" s="2630">
        <f t="shared" si="28"/>
        <v>18.979409131602505</v>
      </c>
      <c r="K84" s="2651">
        <v>36254</v>
      </c>
      <c r="L84" s="350">
        <f t="shared" si="22"/>
        <v>25.227018112740151</v>
      </c>
      <c r="M84" s="692">
        <v>1135</v>
      </c>
      <c r="N84" s="2630">
        <f t="shared" ref="N84:N90" si="30">SUM(M84/$C84)*100</f>
        <v>33.870486421963591</v>
      </c>
      <c r="O84" s="2649">
        <v>49810</v>
      </c>
      <c r="P84" s="350">
        <f t="shared" si="24"/>
        <v>34.659838147393032</v>
      </c>
      <c r="Q84" s="2395">
        <v>43</v>
      </c>
      <c r="R84" s="2630">
        <f t="shared" si="27"/>
        <v>1.2831990450611759</v>
      </c>
      <c r="S84" s="2652">
        <v>1784</v>
      </c>
      <c r="T84" s="350">
        <f t="shared" si="26"/>
        <v>1.2413802701254602</v>
      </c>
      <c r="U84" s="470"/>
      <c r="V84" s="470"/>
      <c r="W84" s="470"/>
    </row>
    <row r="85" spans="2:23">
      <c r="B85" s="647" t="s">
        <v>827</v>
      </c>
      <c r="C85" s="725">
        <f>SUM(E85,I85,M85,Q85)</f>
        <v>3336</v>
      </c>
      <c r="D85" s="1758">
        <f>SUM(G85,K85,O85,S85)</f>
        <v>144315</v>
      </c>
      <c r="E85" s="726">
        <v>1522</v>
      </c>
      <c r="F85" s="335">
        <f t="shared" si="29"/>
        <v>45.623501199040767</v>
      </c>
      <c r="G85" s="903">
        <v>55924</v>
      </c>
      <c r="H85" s="333">
        <f t="shared" si="20"/>
        <v>38.751342549284551</v>
      </c>
      <c r="I85" s="726">
        <v>638</v>
      </c>
      <c r="J85" s="335">
        <f t="shared" si="28"/>
        <v>19.124700239808153</v>
      </c>
      <c r="K85" s="727">
        <v>36789</v>
      </c>
      <c r="L85" s="347">
        <f t="shared" si="22"/>
        <v>25.492152582891592</v>
      </c>
      <c r="M85" s="726">
        <v>1132</v>
      </c>
      <c r="N85" s="650">
        <f t="shared" si="30"/>
        <v>33.932853717026376</v>
      </c>
      <c r="O85" s="903">
        <v>49724</v>
      </c>
      <c r="P85" s="347">
        <f t="shared" si="24"/>
        <v>34.455184838720854</v>
      </c>
      <c r="Q85" s="2394">
        <v>44</v>
      </c>
      <c r="R85" s="335">
        <f t="shared" si="27"/>
        <v>1.3189448441247003</v>
      </c>
      <c r="S85" s="728">
        <v>1878</v>
      </c>
      <c r="T85" s="347">
        <f t="shared" si="26"/>
        <v>1.3013200291030038</v>
      </c>
      <c r="U85" s="470"/>
      <c r="V85" s="470"/>
      <c r="W85" s="470"/>
    </row>
    <row r="86" spans="2:23">
      <c r="B86" s="625" t="s">
        <v>770</v>
      </c>
      <c r="C86" s="469">
        <f>SUM(E86,I86,M86,Q86)</f>
        <v>3321</v>
      </c>
      <c r="D86" s="2648">
        <f>SUM(G86,K86,O86,S86)</f>
        <v>143006</v>
      </c>
      <c r="E86" s="692">
        <v>1512</v>
      </c>
      <c r="F86" s="2630">
        <f t="shared" si="29"/>
        <v>45.528455284552841</v>
      </c>
      <c r="G86" s="2649">
        <v>55360</v>
      </c>
      <c r="H86" s="2650">
        <f t="shared" si="20"/>
        <v>38.711662447729466</v>
      </c>
      <c r="I86" s="692">
        <v>658</v>
      </c>
      <c r="J86" s="2630">
        <f t="shared" si="28"/>
        <v>19.813309244203552</v>
      </c>
      <c r="K86" s="2651">
        <v>38142</v>
      </c>
      <c r="L86" s="350">
        <f t="shared" si="22"/>
        <v>26.671608184271989</v>
      </c>
      <c r="M86" s="692">
        <v>1106</v>
      </c>
      <c r="N86" s="2630">
        <f t="shared" si="30"/>
        <v>33.303221921108097</v>
      </c>
      <c r="O86" s="2649">
        <v>47760</v>
      </c>
      <c r="P86" s="350">
        <f t="shared" si="24"/>
        <v>33.397200117477588</v>
      </c>
      <c r="Q86" s="2395">
        <v>45</v>
      </c>
      <c r="R86" s="2630">
        <f t="shared" si="27"/>
        <v>1.3550135501355014</v>
      </c>
      <c r="S86" s="2652">
        <v>1744</v>
      </c>
      <c r="T86" s="350">
        <f>SUM(S86/$D86)*100</f>
        <v>1.2195292505209572</v>
      </c>
      <c r="U86" s="470"/>
      <c r="V86" s="470"/>
      <c r="W86" s="470"/>
    </row>
    <row r="87" spans="2:23">
      <c r="B87" s="625" t="s">
        <v>847</v>
      </c>
      <c r="C87" s="469">
        <v>3320</v>
      </c>
      <c r="D87" s="2648">
        <v>142036</v>
      </c>
      <c r="E87" s="692">
        <v>1517</v>
      </c>
      <c r="F87" s="2630">
        <f t="shared" si="29"/>
        <v>45.692771084337345</v>
      </c>
      <c r="G87" s="2649">
        <v>55259</v>
      </c>
      <c r="H87" s="2650">
        <f t="shared" si="20"/>
        <v>38.904925511842073</v>
      </c>
      <c r="I87" s="692">
        <v>653</v>
      </c>
      <c r="J87" s="2630">
        <f t="shared" si="28"/>
        <v>19.668674698795179</v>
      </c>
      <c r="K87" s="2651">
        <v>37427</v>
      </c>
      <c r="L87" s="350">
        <f t="shared" si="22"/>
        <v>26.350361880086737</v>
      </c>
      <c r="M87" s="692">
        <v>1108</v>
      </c>
      <c r="N87" s="2630">
        <f t="shared" si="30"/>
        <v>33.373493975903614</v>
      </c>
      <c r="O87" s="2649">
        <v>47846</v>
      </c>
      <c r="P87" s="350">
        <f t="shared" si="24"/>
        <v>33.685826128587124</v>
      </c>
      <c r="Q87" s="2395">
        <v>42</v>
      </c>
      <c r="R87" s="2630">
        <f t="shared" ref="R87:R90" si="31">SUM(Q87/$C87)*100</f>
        <v>1.2650602409638554</v>
      </c>
      <c r="S87" s="2652">
        <v>1504</v>
      </c>
      <c r="T87" s="350">
        <f t="shared" ref="T87" si="32">SUM(S87/$D87)*100</f>
        <v>1.0588864794840744</v>
      </c>
      <c r="U87" s="470"/>
      <c r="V87" s="470"/>
      <c r="W87" s="470"/>
    </row>
    <row r="88" spans="2:23">
      <c r="B88" s="625" t="s">
        <v>844</v>
      </c>
      <c r="C88" s="469">
        <v>3272</v>
      </c>
      <c r="D88" s="2648">
        <v>138110</v>
      </c>
      <c r="E88" s="692">
        <v>1491</v>
      </c>
      <c r="F88" s="2630">
        <f t="shared" si="29"/>
        <v>45.568459657701709</v>
      </c>
      <c r="G88" s="2649">
        <v>52772</v>
      </c>
      <c r="H88" s="2650">
        <f>SUM(G88/$D88)*100</f>
        <v>38.210122366229818</v>
      </c>
      <c r="I88" s="692">
        <v>645</v>
      </c>
      <c r="J88" s="2630">
        <f t="shared" si="28"/>
        <v>19.712713936430319</v>
      </c>
      <c r="K88" s="2661">
        <v>36790</v>
      </c>
      <c r="L88" s="2650">
        <f>SUM(K88/$D88)*100</f>
        <v>26.638186952429223</v>
      </c>
      <c r="M88" s="692">
        <v>1093</v>
      </c>
      <c r="N88" s="2630">
        <f t="shared" si="30"/>
        <v>33.404645476772615</v>
      </c>
      <c r="O88" s="2649">
        <v>47044</v>
      </c>
      <c r="P88" s="2650">
        <f>SUM(O88/$D88)*100</f>
        <v>34.062703642024474</v>
      </c>
      <c r="Q88" s="2395">
        <v>43</v>
      </c>
      <c r="R88" s="2630">
        <f t="shared" si="31"/>
        <v>1.3141809290953546</v>
      </c>
      <c r="S88" s="2652">
        <v>1504</v>
      </c>
      <c r="T88" s="1547">
        <f>SUM(S88/$D88)*100</f>
        <v>1.0889870393164869</v>
      </c>
      <c r="U88" s="470"/>
      <c r="V88" s="470"/>
      <c r="W88" s="470"/>
    </row>
    <row r="89" spans="2:23">
      <c r="B89" s="2158" t="s">
        <v>907</v>
      </c>
      <c r="C89" s="725">
        <v>3280</v>
      </c>
      <c r="D89" s="1758">
        <v>135798</v>
      </c>
      <c r="E89" s="726">
        <v>1490</v>
      </c>
      <c r="F89" s="335">
        <f t="shared" si="29"/>
        <v>45.426829268292686</v>
      </c>
      <c r="G89" s="904">
        <v>51515</v>
      </c>
      <c r="H89" s="333">
        <f>SUM(G89/$D89)*100</f>
        <v>37.935021134331876</v>
      </c>
      <c r="I89" s="726">
        <v>648</v>
      </c>
      <c r="J89" s="335">
        <f t="shared" si="28"/>
        <v>19.756097560975611</v>
      </c>
      <c r="K89" s="727">
        <v>36318</v>
      </c>
      <c r="L89" s="2637">
        <f>SUM(K89/$D89)*100</f>
        <v>26.744134670613708</v>
      </c>
      <c r="M89" s="726">
        <v>1097</v>
      </c>
      <c r="N89" s="335">
        <f t="shared" si="30"/>
        <v>33.445121951219512</v>
      </c>
      <c r="O89" s="904">
        <v>46455</v>
      </c>
      <c r="P89" s="333">
        <f>SUM(O89/$D89)*100</f>
        <v>34.208898511023726</v>
      </c>
      <c r="Q89" s="2394">
        <v>45</v>
      </c>
      <c r="R89" s="335">
        <f t="shared" si="31"/>
        <v>1.3719512195121952</v>
      </c>
      <c r="S89" s="728">
        <v>1510</v>
      </c>
      <c r="T89" s="2637">
        <f>SUM(S89/$D89)*100</f>
        <v>1.1119456840306927</v>
      </c>
      <c r="U89" s="470"/>
      <c r="V89" s="470"/>
      <c r="W89" s="470"/>
    </row>
    <row r="90" spans="2:23" ht="15.75" thickBot="1">
      <c r="B90" s="3496" t="s">
        <v>900</v>
      </c>
      <c r="C90" s="368">
        <v>3253</v>
      </c>
      <c r="D90" s="3500">
        <v>132714</v>
      </c>
      <c r="E90" s="3501">
        <v>1478</v>
      </c>
      <c r="F90" s="354">
        <f t="shared" si="29"/>
        <v>45.434983092529976</v>
      </c>
      <c r="G90" s="3502">
        <v>49986</v>
      </c>
      <c r="H90" s="3503">
        <f>SUM(G90/$D90)*100</f>
        <v>37.664451376644514</v>
      </c>
      <c r="I90" s="3501">
        <v>658</v>
      </c>
      <c r="J90" s="354">
        <f t="shared" si="28"/>
        <v>20.227482324008609</v>
      </c>
      <c r="K90" s="3504">
        <v>36073</v>
      </c>
      <c r="L90" s="357">
        <f>SUM(K90/$D90)*100</f>
        <v>27.181005771810057</v>
      </c>
      <c r="M90" s="3501">
        <v>1074</v>
      </c>
      <c r="N90" s="354">
        <f t="shared" si="30"/>
        <v>33.015677835843839</v>
      </c>
      <c r="O90" s="3502">
        <v>45197</v>
      </c>
      <c r="P90" s="3503">
        <f>SUM(O90/$D90)*100</f>
        <v>34.055939840559397</v>
      </c>
      <c r="Q90" s="3505">
        <v>43</v>
      </c>
      <c r="R90" s="354">
        <f t="shared" si="31"/>
        <v>1.3218567476175838</v>
      </c>
      <c r="S90" s="3506">
        <v>1458</v>
      </c>
      <c r="T90" s="357">
        <f>SUM(S90/$D90)*100</f>
        <v>1.0986030109860301</v>
      </c>
      <c r="U90" s="3223"/>
      <c r="V90" s="470"/>
      <c r="W90" s="470"/>
    </row>
    <row r="91" spans="2:23" ht="12.75" customHeight="1" thickBot="1">
      <c r="B91" s="359" t="s">
        <v>316</v>
      </c>
      <c r="C91" s="359"/>
      <c r="L91" s="320"/>
    </row>
    <row r="92" spans="2:23" ht="15.75" thickBot="1">
      <c r="B92" s="1759"/>
    </row>
    <row r="93" spans="2:23" ht="24" customHeight="1">
      <c r="B93" s="4014" t="s">
        <v>326</v>
      </c>
      <c r="C93" s="4015"/>
      <c r="D93" s="4015"/>
      <c r="E93" s="4015"/>
      <c r="F93" s="4015"/>
      <c r="G93" s="4015"/>
      <c r="H93" s="4015"/>
      <c r="I93" s="4015"/>
      <c r="J93" s="4015"/>
      <c r="K93" s="4015"/>
      <c r="L93" s="4015"/>
      <c r="M93" s="4015"/>
      <c r="N93" s="4015"/>
      <c r="O93" s="4015"/>
      <c r="P93" s="4015"/>
      <c r="Q93" s="4015"/>
      <c r="R93" s="4015"/>
      <c r="S93" s="4015"/>
      <c r="T93" s="4015"/>
    </row>
    <row r="94" spans="2:23" ht="24" customHeight="1">
      <c r="B94" s="1676"/>
      <c r="C94" s="1431"/>
      <c r="D94" s="1431"/>
      <c r="E94" s="1431"/>
      <c r="F94" s="1431"/>
      <c r="G94" s="1431"/>
      <c r="H94" s="1431"/>
      <c r="I94" s="1431"/>
      <c r="J94" s="1431"/>
      <c r="K94" s="1431"/>
      <c r="L94" s="1431"/>
      <c r="M94" s="1431"/>
      <c r="N94" s="1431"/>
      <c r="O94" s="1431"/>
      <c r="P94" s="1431"/>
      <c r="Q94" s="1431"/>
      <c r="R94" s="1431"/>
      <c r="S94" s="1431"/>
      <c r="T94" s="1431"/>
    </row>
    <row r="95" spans="2:23" ht="24" customHeight="1">
      <c r="B95" s="1676"/>
      <c r="C95" s="1431"/>
      <c r="D95" s="1431"/>
      <c r="E95" s="1431"/>
      <c r="F95" s="1431"/>
      <c r="G95" s="1431"/>
      <c r="H95" s="1431"/>
      <c r="I95" s="1431"/>
      <c r="J95" s="1431"/>
      <c r="K95" s="1431"/>
      <c r="L95" s="1431"/>
      <c r="M95" s="1431"/>
      <c r="N95" s="1431"/>
      <c r="O95" s="1431"/>
      <c r="P95" s="1431"/>
      <c r="Q95" s="1431"/>
      <c r="R95" s="1431"/>
      <c r="S95" s="1431"/>
      <c r="T95" s="1431"/>
    </row>
    <row r="96" spans="2:23" ht="24" customHeight="1">
      <c r="B96" s="1676"/>
      <c r="C96" s="1431"/>
      <c r="D96" s="1431"/>
      <c r="E96" s="1431"/>
      <c r="F96" s="1431"/>
      <c r="G96" s="1431"/>
      <c r="H96" s="1431"/>
      <c r="I96" s="1431"/>
      <c r="J96" s="1431"/>
      <c r="K96" s="1431"/>
      <c r="L96" s="1431"/>
      <c r="M96" s="1431"/>
      <c r="N96" s="1431"/>
      <c r="O96" s="1431"/>
      <c r="P96" s="1431"/>
      <c r="Q96" s="1431"/>
      <c r="R96" s="1431"/>
      <c r="S96" s="1431"/>
      <c r="T96" s="1431"/>
    </row>
    <row r="97" spans="2:23" ht="24" customHeight="1">
      <c r="B97" s="1676"/>
      <c r="C97" s="1431"/>
      <c r="D97" s="1431"/>
      <c r="E97" s="1431"/>
      <c r="F97" s="1431"/>
      <c r="G97" s="1431"/>
      <c r="H97" s="1431"/>
      <c r="I97" s="1431"/>
      <c r="J97" s="1431"/>
      <c r="K97" s="1431"/>
      <c r="L97" s="1431"/>
      <c r="M97" s="1431"/>
      <c r="N97" s="1431"/>
      <c r="O97" s="1431"/>
      <c r="P97" s="1431"/>
      <c r="Q97" s="1431"/>
      <c r="R97" s="1431"/>
      <c r="S97" s="1431"/>
      <c r="T97" s="1431"/>
    </row>
    <row r="98" spans="2:23" ht="15.75" thickBot="1"/>
    <row r="99" spans="2:23" ht="15" customHeight="1">
      <c r="B99" s="311" t="s">
        <v>53</v>
      </c>
      <c r="C99" s="311"/>
      <c r="E99" s="4021" t="s">
        <v>51</v>
      </c>
      <c r="F99" s="4022"/>
      <c r="G99" s="4022"/>
      <c r="H99" s="4022"/>
      <c r="I99" s="4022"/>
      <c r="J99" s="4022"/>
      <c r="K99" s="4022"/>
      <c r="L99" s="4022"/>
      <c r="M99" s="4022"/>
      <c r="N99" s="4022"/>
      <c r="O99" s="4022"/>
      <c r="P99" s="4022"/>
      <c r="Q99" s="4023"/>
      <c r="R99" s="313"/>
      <c r="S99" s="313"/>
      <c r="T99" s="313"/>
    </row>
    <row r="100" spans="2:23" ht="15.75" customHeight="1" thickBot="1">
      <c r="B100" s="464"/>
      <c r="C100" s="315"/>
      <c r="E100" s="4026" t="s">
        <v>322</v>
      </c>
      <c r="F100" s="4027"/>
      <c r="G100" s="4027"/>
      <c r="H100" s="4027"/>
      <c r="I100" s="4027"/>
      <c r="J100" s="4027"/>
      <c r="K100" s="4027"/>
      <c r="L100" s="4027"/>
      <c r="M100" s="4027"/>
      <c r="N100" s="4027"/>
      <c r="O100" s="4027"/>
      <c r="P100" s="4027"/>
      <c r="Q100" s="4028"/>
      <c r="R100" s="316"/>
      <c r="S100" s="471"/>
      <c r="T100" s="316"/>
    </row>
    <row r="101" spans="2:23" ht="23.25" customHeight="1" thickBot="1">
      <c r="B101" s="658"/>
      <c r="C101" s="4016" t="s">
        <v>323</v>
      </c>
      <c r="D101" s="4017"/>
      <c r="E101" s="4018" t="s">
        <v>318</v>
      </c>
      <c r="F101" s="4019"/>
      <c r="G101" s="4019"/>
      <c r="H101" s="4020"/>
      <c r="I101" s="4018" t="s">
        <v>319</v>
      </c>
      <c r="J101" s="3996"/>
      <c r="K101" s="3996"/>
      <c r="L101" s="3997"/>
      <c r="M101" s="4018" t="s">
        <v>320</v>
      </c>
      <c r="N101" s="3996"/>
      <c r="O101" s="3996"/>
      <c r="P101" s="3997"/>
      <c r="Q101" s="3995" t="s">
        <v>321</v>
      </c>
      <c r="R101" s="3996"/>
      <c r="S101" s="3996"/>
      <c r="T101" s="3997"/>
    </row>
    <row r="102" spans="2:23" s="369" customFormat="1" ht="28.5" customHeight="1">
      <c r="B102" s="646" t="s">
        <v>234</v>
      </c>
      <c r="C102" s="902" t="s">
        <v>311</v>
      </c>
      <c r="D102" s="655" t="s">
        <v>312</v>
      </c>
      <c r="E102" s="657" t="s">
        <v>313</v>
      </c>
      <c r="F102" s="323" t="s">
        <v>109</v>
      </c>
      <c r="G102" s="324" t="s">
        <v>314</v>
      </c>
      <c r="H102" s="327" t="s">
        <v>109</v>
      </c>
      <c r="I102" s="326" t="s">
        <v>313</v>
      </c>
      <c r="J102" s="323" t="s">
        <v>109</v>
      </c>
      <c r="K102" s="324" t="s">
        <v>314</v>
      </c>
      <c r="L102" s="327" t="s">
        <v>109</v>
      </c>
      <c r="M102" s="326" t="s">
        <v>313</v>
      </c>
      <c r="N102" s="323" t="s">
        <v>109</v>
      </c>
      <c r="O102" s="324" t="s">
        <v>314</v>
      </c>
      <c r="P102" s="327" t="s">
        <v>109</v>
      </c>
      <c r="Q102" s="326" t="s">
        <v>313</v>
      </c>
      <c r="R102" s="323" t="s">
        <v>109</v>
      </c>
      <c r="S102" s="324" t="s">
        <v>314</v>
      </c>
      <c r="T102" s="327" t="s">
        <v>109</v>
      </c>
    </row>
    <row r="103" spans="2:23">
      <c r="B103" s="647" t="s">
        <v>240</v>
      </c>
      <c r="C103" s="366">
        <v>191</v>
      </c>
      <c r="D103" s="346">
        <v>77528</v>
      </c>
      <c r="E103" s="334">
        <v>19</v>
      </c>
      <c r="F103" s="2635">
        <v>9.9476439790575917</v>
      </c>
      <c r="G103" s="330">
        <v>4402</v>
      </c>
      <c r="H103" s="347">
        <v>5.6779486121143332</v>
      </c>
      <c r="I103" s="334">
        <v>87</v>
      </c>
      <c r="J103" s="335">
        <v>45.549738219895289</v>
      </c>
      <c r="K103" s="348">
        <v>47665</v>
      </c>
      <c r="L103" s="336">
        <v>61.481013311319778</v>
      </c>
      <c r="M103" s="334">
        <v>83</v>
      </c>
      <c r="N103" s="335">
        <v>43.455497382198956</v>
      </c>
      <c r="O103" s="330">
        <v>24879</v>
      </c>
      <c r="P103" s="347">
        <v>32.09034155401919</v>
      </c>
      <c r="Q103" s="334">
        <v>2</v>
      </c>
      <c r="R103" s="335">
        <v>1.0471204188481675</v>
      </c>
      <c r="S103" s="330">
        <v>582</v>
      </c>
      <c r="T103" s="347">
        <v>0.75069652254669283</v>
      </c>
    </row>
    <row r="104" spans="2:23">
      <c r="B104" s="647" t="s">
        <v>128</v>
      </c>
      <c r="C104" s="367">
        <v>195</v>
      </c>
      <c r="D104" s="338">
        <v>78395</v>
      </c>
      <c r="E104" s="342">
        <v>19</v>
      </c>
      <c r="F104" s="2630">
        <v>9.7435897435897445</v>
      </c>
      <c r="G104" s="2638">
        <v>4422</v>
      </c>
      <c r="H104" s="350">
        <v>5.6406658587920147</v>
      </c>
      <c r="I104" s="342">
        <v>90</v>
      </c>
      <c r="J104" s="2630">
        <v>46.153846153846153</v>
      </c>
      <c r="K104" s="2631">
        <v>48327</v>
      </c>
      <c r="L104" s="2639">
        <v>61.645513106703234</v>
      </c>
      <c r="M104" s="342">
        <v>84</v>
      </c>
      <c r="N104" s="2630">
        <v>43.07692307692308</v>
      </c>
      <c r="O104" s="2638">
        <v>25064</v>
      </c>
      <c r="P104" s="350">
        <v>31.971426749154919</v>
      </c>
      <c r="Q104" s="342">
        <v>2</v>
      </c>
      <c r="R104" s="2630">
        <v>1.0256410256410255</v>
      </c>
      <c r="S104" s="2638">
        <v>582</v>
      </c>
      <c r="T104" s="350">
        <v>0.74239428534983098</v>
      </c>
    </row>
    <row r="105" spans="2:23">
      <c r="B105" s="647" t="s">
        <v>315</v>
      </c>
      <c r="C105" s="366">
        <v>195</v>
      </c>
      <c r="D105" s="346">
        <v>78633</v>
      </c>
      <c r="E105" s="334">
        <v>20</v>
      </c>
      <c r="F105" s="2635">
        <v>10.256410256410255</v>
      </c>
      <c r="G105" s="330">
        <v>5141</v>
      </c>
      <c r="H105" s="347">
        <v>6.5379675199979657</v>
      </c>
      <c r="I105" s="334">
        <v>91</v>
      </c>
      <c r="J105" s="335">
        <v>46.666666666666664</v>
      </c>
      <c r="K105" s="348">
        <v>48483</v>
      </c>
      <c r="L105" s="336">
        <v>61.657319446034109</v>
      </c>
      <c r="M105" s="334">
        <v>82</v>
      </c>
      <c r="N105" s="335">
        <v>42.051282051282051</v>
      </c>
      <c r="O105" s="330">
        <v>24427</v>
      </c>
      <c r="P105" s="347">
        <v>31.064565767553066</v>
      </c>
      <c r="Q105" s="334">
        <v>2</v>
      </c>
      <c r="R105" s="335">
        <v>1.0256410256410255</v>
      </c>
      <c r="S105" s="330">
        <v>582</v>
      </c>
      <c r="T105" s="347">
        <v>0.74014726641486395</v>
      </c>
    </row>
    <row r="106" spans="2:23">
      <c r="B106" s="625" t="s">
        <v>132</v>
      </c>
      <c r="C106" s="469">
        <v>208</v>
      </c>
      <c r="D106" s="338">
        <v>85903</v>
      </c>
      <c r="E106" s="342">
        <v>21</v>
      </c>
      <c r="F106" s="2630">
        <f t="shared" ref="F106:F115" si="33">SUM(E106/$C106)*100</f>
        <v>10.096153846153847</v>
      </c>
      <c r="G106" s="2640">
        <v>5759</v>
      </c>
      <c r="H106" s="350">
        <f t="shared" ref="H106:H122" si="34">SUM(G106/$D106)*100</f>
        <v>6.7040731988405531</v>
      </c>
      <c r="I106" s="352">
        <v>104</v>
      </c>
      <c r="J106" s="2630">
        <f t="shared" ref="J106:J115" si="35">SUM(I106/$C106)*100</f>
        <v>50</v>
      </c>
      <c r="K106" s="2631">
        <v>55173</v>
      </c>
      <c r="L106" s="2639">
        <f t="shared" ref="L106:L122" si="36">SUM(K106/$D106)*100</f>
        <v>64.227093349475567</v>
      </c>
      <c r="M106" s="352">
        <v>81</v>
      </c>
      <c r="N106" s="2630">
        <f t="shared" ref="N106:N115" si="37">SUM(M106/$C106)*100</f>
        <v>38.942307692307693</v>
      </c>
      <c r="O106" s="2640">
        <v>24389</v>
      </c>
      <c r="P106" s="350">
        <f t="shared" ref="P106:P122" si="38">SUM(O106/$D106)*100</f>
        <v>28.39132509923984</v>
      </c>
      <c r="Q106" s="352">
        <v>2</v>
      </c>
      <c r="R106" s="2630">
        <f t="shared" ref="R106:R112" si="39">SUM(Q106/$C106)*100</f>
        <v>0.96153846153846156</v>
      </c>
      <c r="S106" s="2638">
        <v>582</v>
      </c>
      <c r="T106" s="350">
        <f t="shared" ref="T106:T115" si="40">SUM(S106/$D106)*100</f>
        <v>0.67750835244403573</v>
      </c>
      <c r="V106" s="470"/>
    </row>
    <row r="107" spans="2:23">
      <c r="B107" s="647" t="s">
        <v>477</v>
      </c>
      <c r="C107" s="2641">
        <v>210</v>
      </c>
      <c r="D107" s="2642">
        <v>85930</v>
      </c>
      <c r="E107" s="2643">
        <v>23</v>
      </c>
      <c r="F107" s="2644">
        <f t="shared" si="33"/>
        <v>10.952380952380953</v>
      </c>
      <c r="G107" s="2645">
        <v>6121</v>
      </c>
      <c r="H107" s="2637">
        <f t="shared" si="34"/>
        <v>7.1232398463865936</v>
      </c>
      <c r="I107" s="2643">
        <v>100</v>
      </c>
      <c r="J107" s="2644">
        <f t="shared" si="35"/>
        <v>47.619047619047613</v>
      </c>
      <c r="K107" s="2636">
        <v>52209</v>
      </c>
      <c r="L107" s="2637">
        <f t="shared" si="36"/>
        <v>60.757593389968577</v>
      </c>
      <c r="M107" s="2643">
        <v>85</v>
      </c>
      <c r="N107" s="2644">
        <f t="shared" si="37"/>
        <v>40.476190476190474</v>
      </c>
      <c r="O107" s="2636">
        <v>27018</v>
      </c>
      <c r="P107" s="2637">
        <f t="shared" si="38"/>
        <v>31.441871290585361</v>
      </c>
      <c r="Q107" s="2643">
        <v>2</v>
      </c>
      <c r="R107" s="2644">
        <f t="shared" si="39"/>
        <v>0.95238095238095244</v>
      </c>
      <c r="S107" s="2636">
        <v>582</v>
      </c>
      <c r="T107" s="2637">
        <f t="shared" si="40"/>
        <v>0.67729547305946702</v>
      </c>
      <c r="U107" s="470"/>
      <c r="V107" s="470"/>
    </row>
    <row r="108" spans="2:23">
      <c r="B108" s="625" t="s">
        <v>593</v>
      </c>
      <c r="C108" s="469">
        <v>255</v>
      </c>
      <c r="D108" s="338">
        <v>97029</v>
      </c>
      <c r="E108" s="342">
        <v>35</v>
      </c>
      <c r="F108" s="2646">
        <f t="shared" si="33"/>
        <v>13.725490196078432</v>
      </c>
      <c r="G108" s="2647">
        <v>9335</v>
      </c>
      <c r="H108" s="350">
        <f t="shared" si="34"/>
        <v>9.6208350080903635</v>
      </c>
      <c r="I108" s="342">
        <v>127</v>
      </c>
      <c r="J108" s="2646">
        <f t="shared" si="35"/>
        <v>49.803921568627452</v>
      </c>
      <c r="K108" s="2631">
        <v>60653</v>
      </c>
      <c r="L108" s="350">
        <f t="shared" si="36"/>
        <v>62.510177369652375</v>
      </c>
      <c r="M108" s="342">
        <v>91</v>
      </c>
      <c r="N108" s="2646">
        <f t="shared" si="37"/>
        <v>35.686274509803923</v>
      </c>
      <c r="O108" s="2631">
        <v>26459</v>
      </c>
      <c r="P108" s="350">
        <f t="shared" si="38"/>
        <v>27.269166950087087</v>
      </c>
      <c r="Q108" s="342">
        <v>2</v>
      </c>
      <c r="R108" s="2646">
        <f t="shared" si="39"/>
        <v>0.78431372549019607</v>
      </c>
      <c r="S108" s="2631">
        <v>582</v>
      </c>
      <c r="T108" s="350">
        <f t="shared" si="40"/>
        <v>0.59982067217017587</v>
      </c>
      <c r="U108" s="470"/>
      <c r="V108" s="470"/>
    </row>
    <row r="109" spans="2:23">
      <c r="B109" s="647" t="s">
        <v>510</v>
      </c>
      <c r="C109" s="725">
        <v>221</v>
      </c>
      <c r="D109" s="346">
        <v>89883</v>
      </c>
      <c r="E109" s="334">
        <v>28</v>
      </c>
      <c r="F109" s="650">
        <f t="shared" si="33"/>
        <v>12.669683257918551</v>
      </c>
      <c r="G109" s="2636">
        <v>7972</v>
      </c>
      <c r="H109" s="336">
        <f t="shared" si="34"/>
        <v>8.8693078780192032</v>
      </c>
      <c r="I109" s="334">
        <v>106</v>
      </c>
      <c r="J109" s="650">
        <f t="shared" si="35"/>
        <v>47.963800904977376</v>
      </c>
      <c r="K109" s="348">
        <v>55108</v>
      </c>
      <c r="L109" s="347">
        <f t="shared" si="36"/>
        <v>61.310815170833202</v>
      </c>
      <c r="M109" s="334">
        <v>85</v>
      </c>
      <c r="N109" s="2635">
        <f t="shared" si="37"/>
        <v>38.461538461538467</v>
      </c>
      <c r="O109" s="332">
        <v>26221</v>
      </c>
      <c r="P109" s="336">
        <f t="shared" si="38"/>
        <v>29.172368523525027</v>
      </c>
      <c r="Q109" s="334">
        <v>2</v>
      </c>
      <c r="R109" s="2635">
        <f t="shared" si="39"/>
        <v>0.90497737556561098</v>
      </c>
      <c r="S109" s="332">
        <v>582</v>
      </c>
      <c r="T109" s="336">
        <f t="shared" si="40"/>
        <v>0.64750842762257599</v>
      </c>
      <c r="U109" s="470"/>
      <c r="V109" s="1760"/>
    </row>
    <row r="110" spans="2:23">
      <c r="B110" s="625" t="s">
        <v>501</v>
      </c>
      <c r="C110" s="469">
        <v>235</v>
      </c>
      <c r="D110" s="338">
        <v>98096</v>
      </c>
      <c r="E110" s="342">
        <v>33</v>
      </c>
      <c r="F110" s="2646">
        <f t="shared" si="33"/>
        <v>14.042553191489363</v>
      </c>
      <c r="G110" s="2631">
        <v>9721</v>
      </c>
      <c r="H110" s="2639">
        <f t="shared" si="34"/>
        <v>9.9096803131626174</v>
      </c>
      <c r="I110" s="342">
        <v>114</v>
      </c>
      <c r="J110" s="2646">
        <f t="shared" si="35"/>
        <v>48.51063829787234</v>
      </c>
      <c r="K110" s="2631">
        <v>61396</v>
      </c>
      <c r="L110" s="350">
        <f t="shared" si="36"/>
        <v>62.58766922198663</v>
      </c>
      <c r="M110" s="342">
        <v>86</v>
      </c>
      <c r="N110" s="2630">
        <f t="shared" si="37"/>
        <v>36.595744680851062</v>
      </c>
      <c r="O110" s="2640">
        <v>26397</v>
      </c>
      <c r="P110" s="2639">
        <f t="shared" si="38"/>
        <v>26.909354102104061</v>
      </c>
      <c r="Q110" s="342">
        <v>2</v>
      </c>
      <c r="R110" s="2630">
        <f t="shared" si="39"/>
        <v>0.85106382978723405</v>
      </c>
      <c r="S110" s="2640">
        <v>582</v>
      </c>
      <c r="T110" s="2639">
        <f t="shared" si="40"/>
        <v>0.59329636274669706</v>
      </c>
      <c r="U110" s="470"/>
      <c r="V110" s="470"/>
    </row>
    <row r="111" spans="2:23">
      <c r="B111" s="647" t="s">
        <v>433</v>
      </c>
      <c r="C111" s="725">
        <v>242</v>
      </c>
      <c r="D111" s="346">
        <v>99736</v>
      </c>
      <c r="E111" s="334">
        <v>32</v>
      </c>
      <c r="F111" s="650">
        <f t="shared" si="33"/>
        <v>13.223140495867769</v>
      </c>
      <c r="G111" s="348">
        <v>8902</v>
      </c>
      <c r="H111" s="336">
        <f t="shared" si="34"/>
        <v>8.9255634876072829</v>
      </c>
      <c r="I111" s="334">
        <v>118</v>
      </c>
      <c r="J111" s="650">
        <f t="shared" si="35"/>
        <v>48.760330578512395</v>
      </c>
      <c r="K111" s="348">
        <v>62499</v>
      </c>
      <c r="L111" s="347">
        <f t="shared" si="36"/>
        <v>62.664434106039948</v>
      </c>
      <c r="M111" s="334">
        <v>90</v>
      </c>
      <c r="N111" s="335">
        <f t="shared" si="37"/>
        <v>37.190082644628099</v>
      </c>
      <c r="O111" s="332">
        <v>27753</v>
      </c>
      <c r="P111" s="336">
        <f t="shared" si="38"/>
        <v>27.826461859308576</v>
      </c>
      <c r="Q111" s="334">
        <v>2</v>
      </c>
      <c r="R111" s="335">
        <f t="shared" si="39"/>
        <v>0.82644628099173556</v>
      </c>
      <c r="S111" s="332">
        <v>582</v>
      </c>
      <c r="T111" s="336">
        <f t="shared" si="40"/>
        <v>0.58354054704419667</v>
      </c>
      <c r="U111" s="470"/>
      <c r="V111" s="470"/>
    </row>
    <row r="112" spans="2:23">
      <c r="B112" s="625" t="s">
        <v>213</v>
      </c>
      <c r="C112" s="469">
        <v>249</v>
      </c>
      <c r="D112" s="338">
        <v>106713</v>
      </c>
      <c r="E112" s="342">
        <v>31</v>
      </c>
      <c r="F112" s="2646">
        <f t="shared" si="33"/>
        <v>12.449799196787147</v>
      </c>
      <c r="G112" s="2631">
        <v>9261</v>
      </c>
      <c r="H112" s="2639">
        <f t="shared" si="34"/>
        <v>8.6784178122627988</v>
      </c>
      <c r="I112" s="342">
        <v>126</v>
      </c>
      <c r="J112" s="2646">
        <f t="shared" si="35"/>
        <v>50.602409638554214</v>
      </c>
      <c r="K112" s="2631">
        <v>67294</v>
      </c>
      <c r="L112" s="350">
        <f t="shared" si="36"/>
        <v>63.060732994105685</v>
      </c>
      <c r="M112" s="342">
        <v>90</v>
      </c>
      <c r="N112" s="2630">
        <f t="shared" si="37"/>
        <v>36.144578313253014</v>
      </c>
      <c r="O112" s="2640">
        <v>29576</v>
      </c>
      <c r="P112" s="2639">
        <f t="shared" si="38"/>
        <v>27.715461096586168</v>
      </c>
      <c r="Q112" s="342">
        <v>2</v>
      </c>
      <c r="R112" s="2630">
        <f t="shared" si="39"/>
        <v>0.80321285140562237</v>
      </c>
      <c r="S112" s="2640">
        <v>582</v>
      </c>
      <c r="T112" s="2639">
        <f t="shared" si="40"/>
        <v>0.54538809704534597</v>
      </c>
      <c r="U112" s="470"/>
      <c r="V112" s="470"/>
      <c r="W112" s="320"/>
    </row>
    <row r="113" spans="2:23">
      <c r="B113" s="2158" t="s">
        <v>703</v>
      </c>
      <c r="C113" s="725">
        <v>249</v>
      </c>
      <c r="D113" s="346">
        <v>105732</v>
      </c>
      <c r="E113" s="334">
        <v>32</v>
      </c>
      <c r="F113" s="650">
        <f t="shared" si="33"/>
        <v>12.851405622489958</v>
      </c>
      <c r="G113" s="348">
        <v>9918</v>
      </c>
      <c r="H113" s="347">
        <f t="shared" si="34"/>
        <v>9.3803200544773571</v>
      </c>
      <c r="I113" s="334">
        <v>123</v>
      </c>
      <c r="J113" s="650">
        <f t="shared" si="35"/>
        <v>49.397590361445779</v>
      </c>
      <c r="K113" s="348">
        <v>65015</v>
      </c>
      <c r="L113" s="347">
        <f t="shared" si="36"/>
        <v>61.49037188363031</v>
      </c>
      <c r="M113" s="334">
        <v>92</v>
      </c>
      <c r="N113" s="650">
        <f t="shared" si="37"/>
        <v>36.947791164658632</v>
      </c>
      <c r="O113" s="348">
        <v>30217</v>
      </c>
      <c r="P113" s="347">
        <f t="shared" si="38"/>
        <v>28.578859758635041</v>
      </c>
      <c r="Q113" s="334">
        <v>2</v>
      </c>
      <c r="R113" s="650">
        <f t="shared" ref="R113:R118" si="41">SUM(Q113/$C113)*100</f>
        <v>0.80321285140562237</v>
      </c>
      <c r="S113" s="363">
        <v>582</v>
      </c>
      <c r="T113" s="347">
        <f t="shared" si="40"/>
        <v>0.55044830325729199</v>
      </c>
      <c r="U113" s="470"/>
      <c r="V113" s="1760"/>
      <c r="W113" s="320"/>
    </row>
    <row r="114" spans="2:23">
      <c r="B114" s="625" t="s">
        <v>663</v>
      </c>
      <c r="C114" s="469">
        <v>256</v>
      </c>
      <c r="D114" s="338">
        <v>110165</v>
      </c>
      <c r="E114" s="342">
        <v>32</v>
      </c>
      <c r="F114" s="2646">
        <f t="shared" si="33"/>
        <v>12.5</v>
      </c>
      <c r="G114" s="2631">
        <v>9539</v>
      </c>
      <c r="H114" s="350">
        <f t="shared" si="34"/>
        <v>8.658829936912813</v>
      </c>
      <c r="I114" s="342">
        <v>130</v>
      </c>
      <c r="J114" s="2646">
        <f t="shared" si="35"/>
        <v>50.78125</v>
      </c>
      <c r="K114" s="2631">
        <v>69017</v>
      </c>
      <c r="L114" s="350">
        <f t="shared" si="36"/>
        <v>62.648754141514992</v>
      </c>
      <c r="M114" s="342">
        <v>92</v>
      </c>
      <c r="N114" s="2646">
        <f t="shared" si="37"/>
        <v>35.9375</v>
      </c>
      <c r="O114" s="2631">
        <v>31027</v>
      </c>
      <c r="P114" s="350">
        <f t="shared" si="38"/>
        <v>28.164117460173376</v>
      </c>
      <c r="Q114" s="342">
        <v>2</v>
      </c>
      <c r="R114" s="2646">
        <f t="shared" si="41"/>
        <v>0.78125</v>
      </c>
      <c r="S114" s="2647">
        <v>582</v>
      </c>
      <c r="T114" s="350">
        <f t="shared" si="40"/>
        <v>0.52829846139881087</v>
      </c>
      <c r="U114" s="470"/>
      <c r="V114" s="470"/>
    </row>
    <row r="115" spans="2:23">
      <c r="B115" s="647" t="s">
        <v>758</v>
      </c>
      <c r="C115" s="725">
        <v>261</v>
      </c>
      <c r="D115" s="346">
        <v>112406</v>
      </c>
      <c r="E115" s="334">
        <v>34</v>
      </c>
      <c r="F115" s="650">
        <f t="shared" si="33"/>
        <v>13.026819923371647</v>
      </c>
      <c r="G115" s="348">
        <v>10179</v>
      </c>
      <c r="H115" s="347">
        <f t="shared" si="34"/>
        <v>9.0555664288383184</v>
      </c>
      <c r="I115" s="1779">
        <v>136</v>
      </c>
      <c r="J115" s="650">
        <f t="shared" si="35"/>
        <v>52.107279693486589</v>
      </c>
      <c r="K115" s="348">
        <v>72200</v>
      </c>
      <c r="L115" s="347">
        <f t="shared" si="36"/>
        <v>64.231446719925984</v>
      </c>
      <c r="M115" s="334">
        <v>89</v>
      </c>
      <c r="N115" s="335">
        <f t="shared" si="37"/>
        <v>34.099616858237546</v>
      </c>
      <c r="O115" s="332">
        <v>29445</v>
      </c>
      <c r="P115" s="347">
        <f t="shared" si="38"/>
        <v>26.195220895681725</v>
      </c>
      <c r="Q115" s="334">
        <v>2</v>
      </c>
      <c r="R115" s="335">
        <f t="shared" si="41"/>
        <v>0.76628352490421447</v>
      </c>
      <c r="S115" s="330">
        <v>582</v>
      </c>
      <c r="T115" s="347">
        <f t="shared" si="40"/>
        <v>0.51776595555397398</v>
      </c>
      <c r="U115" s="470"/>
      <c r="V115" s="470"/>
    </row>
    <row r="116" spans="2:23">
      <c r="B116" s="625" t="s">
        <v>745</v>
      </c>
      <c r="C116" s="469">
        <f>SUM(E116,I116,M116,Q116)</f>
        <v>261</v>
      </c>
      <c r="D116" s="2648">
        <f>SUM(G116,K116,O116,S116)</f>
        <v>112575</v>
      </c>
      <c r="E116" s="342">
        <v>31</v>
      </c>
      <c r="F116" s="2646">
        <f t="shared" ref="F116:F122" si="42">SUM(E116/$C116)*100</f>
        <v>11.877394636015326</v>
      </c>
      <c r="G116" s="2631">
        <v>8917</v>
      </c>
      <c r="H116" s="2639">
        <f t="shared" si="34"/>
        <v>7.9209415944925601</v>
      </c>
      <c r="I116" s="342">
        <v>139</v>
      </c>
      <c r="J116" s="2646">
        <f t="shared" ref="J116:J122" si="43">SUM(I116/$C116)*100</f>
        <v>53.256704980842919</v>
      </c>
      <c r="K116" s="2631">
        <v>73755</v>
      </c>
      <c r="L116" s="350">
        <f t="shared" si="36"/>
        <v>65.516322451698869</v>
      </c>
      <c r="M116" s="342">
        <v>89</v>
      </c>
      <c r="N116" s="2630">
        <f t="shared" ref="N116:N122" si="44">SUM(M116/$C116)*100</f>
        <v>34.099616858237546</v>
      </c>
      <c r="O116" s="2640">
        <v>29321</v>
      </c>
      <c r="P116" s="2639">
        <f t="shared" si="38"/>
        <v>26.045747279591385</v>
      </c>
      <c r="Q116" s="342">
        <v>2</v>
      </c>
      <c r="R116" s="2630">
        <f t="shared" si="41"/>
        <v>0.76628352490421447</v>
      </c>
      <c r="S116" s="2638">
        <v>582</v>
      </c>
      <c r="T116" s="350">
        <f>SUM(S116/$D116)*100</f>
        <v>0.51698867421718853</v>
      </c>
      <c r="U116" s="470"/>
      <c r="V116" s="470"/>
    </row>
    <row r="117" spans="2:23">
      <c r="B117" s="647" t="s">
        <v>827</v>
      </c>
      <c r="C117" s="725">
        <f>SUM(E117,I117,M117,Q117)</f>
        <v>262</v>
      </c>
      <c r="D117" s="1758">
        <f>SUM(G117,K117,O117,S117)</f>
        <v>111379</v>
      </c>
      <c r="E117" s="726">
        <v>33</v>
      </c>
      <c r="F117" s="335">
        <f t="shared" si="42"/>
        <v>12.595419847328243</v>
      </c>
      <c r="G117" s="903">
        <v>9318</v>
      </c>
      <c r="H117" s="333">
        <f t="shared" si="34"/>
        <v>8.3660295028685834</v>
      </c>
      <c r="I117" s="726">
        <v>138</v>
      </c>
      <c r="J117" s="335">
        <f t="shared" si="43"/>
        <v>52.671755725190842</v>
      </c>
      <c r="K117" s="727">
        <v>72888</v>
      </c>
      <c r="L117" s="347">
        <f t="shared" si="36"/>
        <v>65.441420734608855</v>
      </c>
      <c r="M117" s="726">
        <v>89</v>
      </c>
      <c r="N117" s="650">
        <f t="shared" si="44"/>
        <v>33.969465648854964</v>
      </c>
      <c r="O117" s="903">
        <v>28591</v>
      </c>
      <c r="P117" s="347">
        <f t="shared" si="38"/>
        <v>25.670009606837912</v>
      </c>
      <c r="Q117" s="2394">
        <v>2</v>
      </c>
      <c r="R117" s="335">
        <f t="shared" si="41"/>
        <v>0.76335877862595414</v>
      </c>
      <c r="S117" s="728">
        <v>582</v>
      </c>
      <c r="T117" s="347">
        <f>SUM(S117/$D117)*100</f>
        <v>0.52254015568464429</v>
      </c>
      <c r="U117" s="470"/>
      <c r="V117" s="470"/>
    </row>
    <row r="118" spans="2:23">
      <c r="B118" s="625" t="s">
        <v>770</v>
      </c>
      <c r="C118" s="469">
        <f>SUM(E118,I118,M118,Q118)</f>
        <v>265</v>
      </c>
      <c r="D118" s="2648">
        <f>SUM(G118,K118,O118,S118)</f>
        <v>110855</v>
      </c>
      <c r="E118" s="692">
        <v>37</v>
      </c>
      <c r="F118" s="2630">
        <f t="shared" si="42"/>
        <v>13.962264150943396</v>
      </c>
      <c r="G118" s="2649">
        <v>12226</v>
      </c>
      <c r="H118" s="2650">
        <f t="shared" si="34"/>
        <v>11.028821433403996</v>
      </c>
      <c r="I118" s="692">
        <v>137</v>
      </c>
      <c r="J118" s="2630">
        <f t="shared" si="43"/>
        <v>51.698113207547166</v>
      </c>
      <c r="K118" s="2651">
        <v>71050</v>
      </c>
      <c r="L118" s="350">
        <f t="shared" si="36"/>
        <v>64.092733751296734</v>
      </c>
      <c r="M118" s="692">
        <v>87</v>
      </c>
      <c r="N118" s="2630">
        <f t="shared" si="44"/>
        <v>32.830188679245282</v>
      </c>
      <c r="O118" s="2649">
        <v>26579</v>
      </c>
      <c r="P118" s="350">
        <f t="shared" si="38"/>
        <v>23.976365522529431</v>
      </c>
      <c r="Q118" s="2395">
        <v>4</v>
      </c>
      <c r="R118" s="2630">
        <f t="shared" si="41"/>
        <v>1.5094339622641511</v>
      </c>
      <c r="S118" s="2652">
        <v>1000</v>
      </c>
      <c r="T118" s="350">
        <f t="shared" ref="T118:T122" si="45">SUM(S118/$D118)*100</f>
        <v>0.90207929276983445</v>
      </c>
      <c r="U118" s="470"/>
      <c r="V118" s="470"/>
    </row>
    <row r="119" spans="2:23">
      <c r="B119" s="647" t="s">
        <v>847</v>
      </c>
      <c r="C119" s="725">
        <v>273</v>
      </c>
      <c r="D119" s="1758">
        <v>115293</v>
      </c>
      <c r="E119" s="726">
        <v>39</v>
      </c>
      <c r="F119" s="335">
        <f t="shared" si="42"/>
        <v>14.285714285714285</v>
      </c>
      <c r="G119" s="2653">
        <v>12861</v>
      </c>
      <c r="H119" s="333">
        <f t="shared" si="34"/>
        <v>11.155057115349587</v>
      </c>
      <c r="I119" s="726">
        <v>143</v>
      </c>
      <c r="J119" s="335">
        <f t="shared" si="43"/>
        <v>52.380952380952387</v>
      </c>
      <c r="K119" s="727">
        <v>74522</v>
      </c>
      <c r="L119" s="347">
        <f t="shared" si="36"/>
        <v>64.637055155126504</v>
      </c>
      <c r="M119" s="2654">
        <v>87</v>
      </c>
      <c r="N119" s="335">
        <f t="shared" si="44"/>
        <v>31.868131868131865</v>
      </c>
      <c r="O119" s="2653">
        <v>26910</v>
      </c>
      <c r="P119" s="2637">
        <f t="shared" si="38"/>
        <v>23.340532382711874</v>
      </c>
      <c r="Q119" s="2654">
        <v>4</v>
      </c>
      <c r="R119" s="2635">
        <f t="shared" ref="R119:R122" si="46">SUM(Q119/$C119)*100</f>
        <v>1.4652014652014651</v>
      </c>
      <c r="S119" s="728">
        <v>1000</v>
      </c>
      <c r="T119" s="347">
        <f t="shared" si="45"/>
        <v>0.86735534681203541</v>
      </c>
      <c r="U119" s="470"/>
      <c r="V119" s="470"/>
    </row>
    <row r="120" spans="2:23">
      <c r="B120" s="625" t="s">
        <v>844</v>
      </c>
      <c r="C120" s="725">
        <v>270</v>
      </c>
      <c r="D120" s="338">
        <v>117689</v>
      </c>
      <c r="E120" s="2395">
        <v>36</v>
      </c>
      <c r="F120" s="2630">
        <f t="shared" si="42"/>
        <v>13.333333333333334</v>
      </c>
      <c r="G120" s="2656">
        <v>11737</v>
      </c>
      <c r="H120" s="350">
        <f t="shared" si="34"/>
        <v>9.972894663052621</v>
      </c>
      <c r="I120" s="2395">
        <v>146</v>
      </c>
      <c r="J120" s="2630">
        <f t="shared" si="43"/>
        <v>54.074074074074076</v>
      </c>
      <c r="K120" s="2656">
        <v>78661</v>
      </c>
      <c r="L120" s="350">
        <f t="shared" si="36"/>
        <v>66.838022245069624</v>
      </c>
      <c r="M120" s="726">
        <v>84</v>
      </c>
      <c r="N120" s="335">
        <f t="shared" si="44"/>
        <v>31.111111111111111</v>
      </c>
      <c r="O120" s="904">
        <v>26291</v>
      </c>
      <c r="P120" s="333">
        <f t="shared" si="38"/>
        <v>22.339386008887832</v>
      </c>
      <c r="Q120" s="2394">
        <v>4</v>
      </c>
      <c r="R120" s="335">
        <f t="shared" si="46"/>
        <v>1.4814814814814816</v>
      </c>
      <c r="S120" s="727">
        <v>1000</v>
      </c>
      <c r="T120" s="350">
        <f t="shared" si="45"/>
        <v>0.84969708298991398</v>
      </c>
      <c r="U120" s="470"/>
      <c r="V120" s="470"/>
      <c r="W120" s="320"/>
    </row>
    <row r="121" spans="2:23">
      <c r="B121" s="2655" t="s">
        <v>908</v>
      </c>
      <c r="C121" s="2641">
        <v>268</v>
      </c>
      <c r="D121" s="3228">
        <v>117195</v>
      </c>
      <c r="E121" s="2658">
        <v>36</v>
      </c>
      <c r="F121" s="2635">
        <f t="shared" si="42"/>
        <v>13.432835820895523</v>
      </c>
      <c r="G121" s="3229">
        <v>11737</v>
      </c>
      <c r="H121" s="3230">
        <f t="shared" si="34"/>
        <v>10.014932377661163</v>
      </c>
      <c r="I121" s="2658">
        <v>145</v>
      </c>
      <c r="J121" s="2635">
        <f t="shared" si="43"/>
        <v>54.104477611940297</v>
      </c>
      <c r="K121" s="3231">
        <v>78369</v>
      </c>
      <c r="L121" s="2637">
        <f t="shared" si="36"/>
        <v>66.870600281581986</v>
      </c>
      <c r="M121" s="2654">
        <v>83</v>
      </c>
      <c r="N121" s="2635">
        <f t="shared" si="44"/>
        <v>30.970149253731343</v>
      </c>
      <c r="O121" s="2653">
        <v>26098</v>
      </c>
      <c r="P121" s="2637">
        <f t="shared" si="38"/>
        <v>22.268868125773285</v>
      </c>
      <c r="Q121" s="2654">
        <v>4</v>
      </c>
      <c r="R121" s="2635">
        <f t="shared" si="46"/>
        <v>1.4925373134328357</v>
      </c>
      <c r="S121" s="2653">
        <v>1000</v>
      </c>
      <c r="T121" s="2637">
        <f t="shared" si="45"/>
        <v>0.85327872349502976</v>
      </c>
      <c r="U121" s="470"/>
      <c r="V121" s="470"/>
    </row>
    <row r="122" spans="2:23" ht="15.75" thickBot="1">
      <c r="B122" s="3497" t="s">
        <v>900</v>
      </c>
      <c r="C122" s="368">
        <v>270</v>
      </c>
      <c r="D122" s="3500">
        <v>119403</v>
      </c>
      <c r="E122" s="356">
        <v>35</v>
      </c>
      <c r="F122" s="354">
        <f t="shared" si="42"/>
        <v>12.962962962962962</v>
      </c>
      <c r="G122" s="355">
        <v>11560</v>
      </c>
      <c r="H122" s="496">
        <f t="shared" si="34"/>
        <v>9.6814987898126503</v>
      </c>
      <c r="I122" s="509">
        <v>149</v>
      </c>
      <c r="J122" s="354">
        <f t="shared" si="43"/>
        <v>55.185185185185183</v>
      </c>
      <c r="K122" s="355">
        <v>81003</v>
      </c>
      <c r="L122" s="357">
        <f t="shared" si="36"/>
        <v>67.840004019999498</v>
      </c>
      <c r="M122" s="356">
        <v>82</v>
      </c>
      <c r="N122" s="354">
        <f t="shared" si="44"/>
        <v>30.37037037037037</v>
      </c>
      <c r="O122" s="353">
        <v>25840</v>
      </c>
      <c r="P122" s="358">
        <f t="shared" si="38"/>
        <v>21.640997294875337</v>
      </c>
      <c r="Q122" s="356">
        <v>4</v>
      </c>
      <c r="R122" s="354">
        <f t="shared" si="46"/>
        <v>1.4814814814814816</v>
      </c>
      <c r="S122" s="353">
        <v>1000</v>
      </c>
      <c r="T122" s="3507">
        <f t="shared" si="45"/>
        <v>0.83749989531251312</v>
      </c>
      <c r="U122" s="470"/>
    </row>
    <row r="123" spans="2:23" ht="14.25" customHeight="1">
      <c r="B123" s="359" t="s">
        <v>316</v>
      </c>
      <c r="C123" s="359"/>
    </row>
    <row r="124" spans="2:23" ht="24.75" customHeight="1">
      <c r="B124" s="4014" t="s">
        <v>434</v>
      </c>
      <c r="C124" s="4015"/>
      <c r="D124" s="4015"/>
      <c r="E124" s="4015"/>
      <c r="F124" s="4015"/>
      <c r="G124" s="4015"/>
      <c r="H124" s="4015"/>
      <c r="I124" s="4015"/>
      <c r="J124" s="4015"/>
      <c r="K124" s="4015"/>
      <c r="L124" s="4015"/>
      <c r="M124" s="4015"/>
      <c r="N124" s="4015"/>
      <c r="O124" s="4015"/>
      <c r="P124" s="4015"/>
      <c r="Q124" s="4015"/>
      <c r="R124" s="4015"/>
      <c r="S124" s="4015"/>
      <c r="T124" s="4015"/>
    </row>
    <row r="125" spans="2:23" ht="24.75" customHeight="1" thickBot="1">
      <c r="B125" s="1676"/>
      <c r="C125" s="1431"/>
      <c r="D125" s="1431"/>
      <c r="E125" s="1431"/>
      <c r="F125" s="1431"/>
      <c r="G125" s="1431"/>
      <c r="H125" s="1431"/>
      <c r="I125" s="1431"/>
      <c r="J125" s="1431"/>
      <c r="K125" s="1431"/>
      <c r="L125" s="1431"/>
      <c r="M125" s="1431"/>
      <c r="N125" s="1431"/>
      <c r="O125" s="1431"/>
      <c r="P125" s="1431"/>
      <c r="Q125" s="1431"/>
      <c r="R125" s="1431"/>
      <c r="S125" s="1431"/>
      <c r="T125" s="1431"/>
    </row>
    <row r="126" spans="2:23">
      <c r="B126" s="311" t="s">
        <v>54</v>
      </c>
      <c r="C126" s="311"/>
      <c r="E126" s="4021" t="s">
        <v>51</v>
      </c>
      <c r="F126" s="4029"/>
      <c r="G126" s="4029"/>
      <c r="H126" s="4029"/>
      <c r="I126" s="4029"/>
      <c r="J126" s="4029"/>
      <c r="K126" s="4029"/>
      <c r="L126" s="4029"/>
      <c r="M126" s="4029"/>
      <c r="N126" s="4029"/>
      <c r="O126" s="4029"/>
      <c r="P126" s="4029"/>
      <c r="Q126" s="4030"/>
      <c r="R126" s="361"/>
      <c r="S126" s="361"/>
      <c r="T126" s="361"/>
    </row>
    <row r="127" spans="2:23" ht="15.75" customHeight="1" thickBot="1">
      <c r="B127" s="464"/>
      <c r="C127" s="315"/>
      <c r="E127" s="4026" t="s">
        <v>324</v>
      </c>
      <c r="F127" s="4027"/>
      <c r="G127" s="4027"/>
      <c r="H127" s="4027"/>
      <c r="I127" s="4027"/>
      <c r="J127" s="4027"/>
      <c r="K127" s="4027"/>
      <c r="L127" s="4027"/>
      <c r="M127" s="4027"/>
      <c r="N127" s="4027"/>
      <c r="O127" s="4027"/>
      <c r="P127" s="4027"/>
      <c r="Q127" s="4028"/>
      <c r="R127" s="316"/>
      <c r="S127" s="316"/>
      <c r="T127" s="316"/>
    </row>
    <row r="128" spans="2:23" ht="19.5" customHeight="1" thickBot="1">
      <c r="B128" s="322"/>
      <c r="C128" s="4016" t="s">
        <v>325</v>
      </c>
      <c r="D128" s="4017"/>
      <c r="E128" s="4018" t="s">
        <v>318</v>
      </c>
      <c r="F128" s="4019"/>
      <c r="G128" s="4019"/>
      <c r="H128" s="4020"/>
      <c r="I128" s="4018" t="s">
        <v>319</v>
      </c>
      <c r="J128" s="3996"/>
      <c r="K128" s="3996"/>
      <c r="L128" s="3997"/>
      <c r="M128" s="4018" t="s">
        <v>320</v>
      </c>
      <c r="N128" s="3996"/>
      <c r="O128" s="3996"/>
      <c r="P128" s="3997"/>
      <c r="Q128" s="3995" t="s">
        <v>321</v>
      </c>
      <c r="R128" s="3996"/>
      <c r="S128" s="3996"/>
      <c r="T128" s="3997"/>
    </row>
    <row r="129" spans="2:22" ht="36">
      <c r="B129" s="731" t="s">
        <v>234</v>
      </c>
      <c r="C129" s="902" t="s">
        <v>311</v>
      </c>
      <c r="D129" s="655" t="s">
        <v>312</v>
      </c>
      <c r="E129" s="657" t="s">
        <v>313</v>
      </c>
      <c r="F129" s="323" t="s">
        <v>109</v>
      </c>
      <c r="G129" s="324" t="s">
        <v>314</v>
      </c>
      <c r="H129" s="327" t="s">
        <v>109</v>
      </c>
      <c r="I129" s="326" t="s">
        <v>313</v>
      </c>
      <c r="J129" s="323" t="s">
        <v>109</v>
      </c>
      <c r="K129" s="324" t="s">
        <v>314</v>
      </c>
      <c r="L129" s="327" t="s">
        <v>109</v>
      </c>
      <c r="M129" s="326" t="s">
        <v>313</v>
      </c>
      <c r="N129" s="323" t="s">
        <v>109</v>
      </c>
      <c r="O129" s="324" t="s">
        <v>314</v>
      </c>
      <c r="P129" s="327" t="s">
        <v>109</v>
      </c>
      <c r="Q129" s="326" t="s">
        <v>313</v>
      </c>
      <c r="R129" s="323" t="s">
        <v>109</v>
      </c>
      <c r="S129" s="324" t="s">
        <v>314</v>
      </c>
      <c r="T129" s="327" t="s">
        <v>109</v>
      </c>
    </row>
    <row r="130" spans="2:22">
      <c r="B130" s="345" t="s">
        <v>239</v>
      </c>
      <c r="C130" s="366">
        <v>5</v>
      </c>
      <c r="D130" s="346">
        <v>24284</v>
      </c>
      <c r="E130" s="334">
        <v>0</v>
      </c>
      <c r="F130" s="331">
        <v>0</v>
      </c>
      <c r="G130" s="330">
        <v>0</v>
      </c>
      <c r="H130" s="347">
        <v>0</v>
      </c>
      <c r="I130" s="334">
        <v>4</v>
      </c>
      <c r="J130" s="335">
        <v>80</v>
      </c>
      <c r="K130" s="348">
        <v>22684</v>
      </c>
      <c r="L130" s="336">
        <v>93.411299621149723</v>
      </c>
      <c r="M130" s="334">
        <v>1</v>
      </c>
      <c r="N130" s="335">
        <v>20</v>
      </c>
      <c r="O130" s="330">
        <v>1600</v>
      </c>
      <c r="P130" s="347">
        <v>6.5887003788502723</v>
      </c>
      <c r="Q130" s="334">
        <v>0</v>
      </c>
      <c r="R130" s="335">
        <v>0</v>
      </c>
      <c r="S130" s="330">
        <v>0</v>
      </c>
      <c r="T130" s="347">
        <v>0</v>
      </c>
    </row>
    <row r="131" spans="2:22">
      <c r="B131" s="337" t="s">
        <v>124</v>
      </c>
      <c r="C131" s="367">
        <v>5</v>
      </c>
      <c r="D131" s="338">
        <v>24284</v>
      </c>
      <c r="E131" s="342">
        <v>0</v>
      </c>
      <c r="F131" s="343">
        <v>0</v>
      </c>
      <c r="G131" s="349">
        <v>0</v>
      </c>
      <c r="H131" s="350">
        <v>0</v>
      </c>
      <c r="I131" s="342">
        <v>4</v>
      </c>
      <c r="J131" s="343">
        <v>80</v>
      </c>
      <c r="K131" s="340">
        <v>22684</v>
      </c>
      <c r="L131" s="344">
        <v>93.411299621149723</v>
      </c>
      <c r="M131" s="342">
        <v>1</v>
      </c>
      <c r="N131" s="343">
        <v>20</v>
      </c>
      <c r="O131" s="349">
        <v>1600</v>
      </c>
      <c r="P131" s="350">
        <v>6.5887003788502723</v>
      </c>
      <c r="Q131" s="342">
        <v>0</v>
      </c>
      <c r="R131" s="343">
        <v>0</v>
      </c>
      <c r="S131" s="349">
        <v>0</v>
      </c>
      <c r="T131" s="350">
        <v>0</v>
      </c>
    </row>
    <row r="132" spans="2:22">
      <c r="B132" s="329" t="s">
        <v>240</v>
      </c>
      <c r="C132" s="366">
        <v>5</v>
      </c>
      <c r="D132" s="346">
        <v>24284</v>
      </c>
      <c r="E132" s="334">
        <v>0</v>
      </c>
      <c r="F132" s="331">
        <v>0</v>
      </c>
      <c r="G132" s="330">
        <v>0</v>
      </c>
      <c r="H132" s="347">
        <v>0</v>
      </c>
      <c r="I132" s="334">
        <v>4</v>
      </c>
      <c r="J132" s="335">
        <v>80</v>
      </c>
      <c r="K132" s="348">
        <v>22684</v>
      </c>
      <c r="L132" s="336">
        <v>93.411299621149723</v>
      </c>
      <c r="M132" s="334">
        <v>1</v>
      </c>
      <c r="N132" s="335">
        <v>20</v>
      </c>
      <c r="O132" s="330">
        <v>1600</v>
      </c>
      <c r="P132" s="347">
        <v>6.5887003788502723</v>
      </c>
      <c r="Q132" s="334">
        <v>0</v>
      </c>
      <c r="R132" s="335">
        <v>0</v>
      </c>
      <c r="S132" s="330">
        <v>0</v>
      </c>
      <c r="T132" s="347">
        <v>0</v>
      </c>
    </row>
    <row r="133" spans="2:22">
      <c r="B133" s="351" t="s">
        <v>128</v>
      </c>
      <c r="C133" s="367">
        <v>9</v>
      </c>
      <c r="D133" s="338">
        <v>39612</v>
      </c>
      <c r="E133" s="342">
        <v>0</v>
      </c>
      <c r="F133" s="343">
        <v>0</v>
      </c>
      <c r="G133" s="349">
        <v>0</v>
      </c>
      <c r="H133" s="350">
        <v>0</v>
      </c>
      <c r="I133" s="342">
        <v>8</v>
      </c>
      <c r="J133" s="343">
        <v>88.888888888888886</v>
      </c>
      <c r="K133" s="340">
        <v>38012</v>
      </c>
      <c r="L133" s="344">
        <v>95.960819953549432</v>
      </c>
      <c r="M133" s="342">
        <v>1</v>
      </c>
      <c r="N133" s="343">
        <v>11.111111111111111</v>
      </c>
      <c r="O133" s="349">
        <v>1600</v>
      </c>
      <c r="P133" s="350">
        <v>4.0391800464505705</v>
      </c>
      <c r="Q133" s="342">
        <v>0</v>
      </c>
      <c r="R133" s="343">
        <v>0</v>
      </c>
      <c r="S133" s="349">
        <v>0</v>
      </c>
      <c r="T133" s="350">
        <v>0</v>
      </c>
    </row>
    <row r="134" spans="2:22">
      <c r="B134" s="329" t="s">
        <v>315</v>
      </c>
      <c r="C134" s="366">
        <v>10</v>
      </c>
      <c r="D134" s="346">
        <v>41612</v>
      </c>
      <c r="E134" s="334">
        <v>1</v>
      </c>
      <c r="F134" s="331">
        <v>10</v>
      </c>
      <c r="G134" s="330">
        <v>2000</v>
      </c>
      <c r="H134" s="347">
        <v>4.8063058733057771</v>
      </c>
      <c r="I134" s="334">
        <v>8</v>
      </c>
      <c r="J134" s="335">
        <v>80</v>
      </c>
      <c r="K134" s="348">
        <v>38012</v>
      </c>
      <c r="L134" s="336">
        <v>91.348649428049598</v>
      </c>
      <c r="M134" s="334">
        <v>1</v>
      </c>
      <c r="N134" s="335">
        <v>10</v>
      </c>
      <c r="O134" s="330">
        <v>1600</v>
      </c>
      <c r="P134" s="347">
        <v>3.8450446986446214</v>
      </c>
      <c r="Q134" s="334">
        <v>0</v>
      </c>
      <c r="R134" s="335">
        <v>0</v>
      </c>
      <c r="S134" s="330">
        <v>0</v>
      </c>
      <c r="T134" s="347">
        <v>0</v>
      </c>
    </row>
    <row r="135" spans="2:22">
      <c r="B135" s="351" t="s">
        <v>132</v>
      </c>
      <c r="C135" s="469">
        <v>11</v>
      </c>
      <c r="D135" s="338">
        <v>44562</v>
      </c>
      <c r="E135" s="342">
        <v>2</v>
      </c>
      <c r="F135" s="343">
        <v>18.181818181818183</v>
      </c>
      <c r="G135" s="339">
        <v>4950</v>
      </c>
      <c r="H135" s="350">
        <v>11.108119025178404</v>
      </c>
      <c r="I135" s="352">
        <v>8</v>
      </c>
      <c r="J135" s="343">
        <v>72.727272727272734</v>
      </c>
      <c r="K135" s="340">
        <v>38012</v>
      </c>
      <c r="L135" s="344">
        <v>85.301377855572014</v>
      </c>
      <c r="M135" s="352">
        <v>1</v>
      </c>
      <c r="N135" s="343">
        <v>9.0909090909090917</v>
      </c>
      <c r="O135" s="339">
        <v>1600</v>
      </c>
      <c r="P135" s="350">
        <v>3.5905031192495849</v>
      </c>
      <c r="Q135" s="352">
        <v>0</v>
      </c>
      <c r="R135" s="343">
        <v>0</v>
      </c>
      <c r="S135" s="349">
        <v>0</v>
      </c>
      <c r="T135" s="350">
        <v>0</v>
      </c>
    </row>
    <row r="136" spans="2:22">
      <c r="B136" s="329" t="s">
        <v>477</v>
      </c>
      <c r="C136" s="654">
        <v>11</v>
      </c>
      <c r="D136" s="656">
        <v>44562</v>
      </c>
      <c r="E136" s="645">
        <v>2</v>
      </c>
      <c r="F136" s="331">
        <f t="shared" ref="F136:F149" si="47">SUM(E136/$C136)*100</f>
        <v>18.181818181818183</v>
      </c>
      <c r="G136" s="494">
        <v>4950</v>
      </c>
      <c r="H136" s="347">
        <f t="shared" ref="H136:H149" si="48">SUM(G136/$D136)*100</f>
        <v>11.108119025178404</v>
      </c>
      <c r="I136" s="645">
        <v>8</v>
      </c>
      <c r="J136" s="331">
        <f t="shared" ref="J136:J144" si="49">SUM(I136/$C136)*100</f>
        <v>72.727272727272734</v>
      </c>
      <c r="K136" s="653">
        <v>38012</v>
      </c>
      <c r="L136" s="495">
        <f t="shared" ref="L136:L144" si="50">SUM(K136/$D136)*100</f>
        <v>85.301377855572014</v>
      </c>
      <c r="M136" s="645">
        <v>1</v>
      </c>
      <c r="N136" s="651">
        <f t="shared" ref="N136:N144" si="51">SUM(M136/$C136)*100</f>
        <v>9.0909090909090917</v>
      </c>
      <c r="O136" s="652">
        <v>1600</v>
      </c>
      <c r="P136" s="495">
        <f t="shared" ref="P136:P144" si="52">SUM(O136/$D136)*100</f>
        <v>3.5905031192495849</v>
      </c>
      <c r="Q136" s="334">
        <v>0</v>
      </c>
      <c r="R136" s="650">
        <f t="shared" ref="R136:R141" si="53">SUM(Q136/$C136)*100</f>
        <v>0</v>
      </c>
      <c r="S136" s="363">
        <v>0</v>
      </c>
      <c r="T136" s="347">
        <f t="shared" ref="T136:T144" si="54">SUM(S136/$D136)*100</f>
        <v>0</v>
      </c>
      <c r="V136" s="470"/>
    </row>
    <row r="137" spans="2:22">
      <c r="B137" s="351" t="s">
        <v>593</v>
      </c>
      <c r="C137" s="469">
        <v>11</v>
      </c>
      <c r="D137" s="338">
        <v>44562</v>
      </c>
      <c r="E137" s="342">
        <v>2</v>
      </c>
      <c r="F137" s="341">
        <f t="shared" si="47"/>
        <v>18.181818181818183</v>
      </c>
      <c r="G137" s="364">
        <v>4950</v>
      </c>
      <c r="H137" s="350">
        <f t="shared" si="48"/>
        <v>11.108119025178404</v>
      </c>
      <c r="I137" s="342">
        <v>8</v>
      </c>
      <c r="J137" s="341">
        <f t="shared" si="49"/>
        <v>72.727272727272734</v>
      </c>
      <c r="K137" s="340">
        <v>38012</v>
      </c>
      <c r="L137" s="350">
        <f t="shared" si="50"/>
        <v>85.301377855572014</v>
      </c>
      <c r="M137" s="342">
        <v>1</v>
      </c>
      <c r="N137" s="341">
        <f t="shared" si="51"/>
        <v>9.0909090909090917</v>
      </c>
      <c r="O137" s="340">
        <v>1600</v>
      </c>
      <c r="P137" s="350">
        <f t="shared" si="52"/>
        <v>3.5905031192495849</v>
      </c>
      <c r="Q137" s="342">
        <v>0</v>
      </c>
      <c r="R137" s="341">
        <f t="shared" si="53"/>
        <v>0</v>
      </c>
      <c r="S137" s="364">
        <v>0</v>
      </c>
      <c r="T137" s="350">
        <f t="shared" si="54"/>
        <v>0</v>
      </c>
      <c r="U137" s="320"/>
      <c r="V137" s="470"/>
    </row>
    <row r="138" spans="2:22">
      <c r="B138" s="329" t="s">
        <v>510</v>
      </c>
      <c r="C138" s="725">
        <v>11</v>
      </c>
      <c r="D138" s="346">
        <v>44562</v>
      </c>
      <c r="E138" s="334">
        <v>2</v>
      </c>
      <c r="F138" s="650">
        <f t="shared" si="47"/>
        <v>18.181818181818183</v>
      </c>
      <c r="G138" s="652">
        <v>4950</v>
      </c>
      <c r="H138" s="336">
        <f t="shared" si="48"/>
        <v>11.108119025178404</v>
      </c>
      <c r="I138" s="334">
        <v>8</v>
      </c>
      <c r="J138" s="650">
        <f t="shared" si="49"/>
        <v>72.727272727272734</v>
      </c>
      <c r="K138" s="348">
        <v>38012</v>
      </c>
      <c r="L138" s="347">
        <f t="shared" si="50"/>
        <v>85.301377855572014</v>
      </c>
      <c r="M138" s="334">
        <v>1</v>
      </c>
      <c r="N138" s="331">
        <f t="shared" si="51"/>
        <v>9.0909090909090917</v>
      </c>
      <c r="O138" s="332">
        <v>1600</v>
      </c>
      <c r="P138" s="336">
        <f t="shared" si="52"/>
        <v>3.5905031192495849</v>
      </c>
      <c r="Q138" s="334">
        <v>0</v>
      </c>
      <c r="R138" s="650">
        <f t="shared" si="53"/>
        <v>0</v>
      </c>
      <c r="S138" s="363">
        <v>0</v>
      </c>
      <c r="T138" s="347">
        <f t="shared" si="54"/>
        <v>0</v>
      </c>
      <c r="U138" s="320"/>
      <c r="V138" s="470"/>
    </row>
    <row r="139" spans="2:22">
      <c r="B139" s="625" t="s">
        <v>501</v>
      </c>
      <c r="C139" s="469">
        <v>11</v>
      </c>
      <c r="D139" s="338">
        <v>44562</v>
      </c>
      <c r="E139" s="342">
        <v>2</v>
      </c>
      <c r="F139" s="341">
        <f t="shared" si="47"/>
        <v>18.181818181818183</v>
      </c>
      <c r="G139" s="340">
        <v>4950</v>
      </c>
      <c r="H139" s="344">
        <f t="shared" si="48"/>
        <v>11.108119025178404</v>
      </c>
      <c r="I139" s="342">
        <v>8</v>
      </c>
      <c r="J139" s="341">
        <f t="shared" si="49"/>
        <v>72.727272727272734</v>
      </c>
      <c r="K139" s="340">
        <v>38012</v>
      </c>
      <c r="L139" s="350">
        <f t="shared" si="50"/>
        <v>85.301377855572014</v>
      </c>
      <c r="M139" s="342">
        <v>1</v>
      </c>
      <c r="N139" s="343">
        <f t="shared" si="51"/>
        <v>9.0909090909090917</v>
      </c>
      <c r="O139" s="339">
        <v>1600</v>
      </c>
      <c r="P139" s="344">
        <f t="shared" si="52"/>
        <v>3.5905031192495849</v>
      </c>
      <c r="Q139" s="342">
        <v>0</v>
      </c>
      <c r="R139" s="341">
        <f t="shared" si="53"/>
        <v>0</v>
      </c>
      <c r="S139" s="340">
        <v>0</v>
      </c>
      <c r="T139" s="350">
        <f t="shared" si="54"/>
        <v>0</v>
      </c>
      <c r="U139" s="320"/>
      <c r="V139" s="470"/>
    </row>
    <row r="140" spans="2:22">
      <c r="B140" s="329" t="s">
        <v>433</v>
      </c>
      <c r="C140" s="725">
        <v>11</v>
      </c>
      <c r="D140" s="346">
        <v>44562</v>
      </c>
      <c r="E140" s="334">
        <v>2</v>
      </c>
      <c r="F140" s="650">
        <f t="shared" si="47"/>
        <v>18.181818181818183</v>
      </c>
      <c r="G140" s="348">
        <v>4950</v>
      </c>
      <c r="H140" s="336">
        <f t="shared" si="48"/>
        <v>11.108119025178404</v>
      </c>
      <c r="I140" s="334">
        <v>8</v>
      </c>
      <c r="J140" s="650">
        <f t="shared" si="49"/>
        <v>72.727272727272734</v>
      </c>
      <c r="K140" s="348">
        <v>38012</v>
      </c>
      <c r="L140" s="347">
        <f t="shared" si="50"/>
        <v>85.301377855572014</v>
      </c>
      <c r="M140" s="334">
        <v>1</v>
      </c>
      <c r="N140" s="335">
        <f t="shared" si="51"/>
        <v>9.0909090909090917</v>
      </c>
      <c r="O140" s="332">
        <v>1600</v>
      </c>
      <c r="P140" s="336">
        <f t="shared" si="52"/>
        <v>3.5905031192495849</v>
      </c>
      <c r="Q140" s="334">
        <v>0</v>
      </c>
      <c r="R140" s="650">
        <f t="shared" si="53"/>
        <v>0</v>
      </c>
      <c r="S140" s="348">
        <v>0</v>
      </c>
      <c r="T140" s="347">
        <f t="shared" si="54"/>
        <v>0</v>
      </c>
      <c r="U140" s="320"/>
      <c r="V140" s="470"/>
    </row>
    <row r="141" spans="2:22">
      <c r="B141" s="351" t="s">
        <v>213</v>
      </c>
      <c r="C141" s="469">
        <v>11</v>
      </c>
      <c r="D141" s="338">
        <v>44562</v>
      </c>
      <c r="E141" s="342">
        <v>2</v>
      </c>
      <c r="F141" s="341">
        <f t="shared" si="47"/>
        <v>18.181818181818183</v>
      </c>
      <c r="G141" s="340">
        <v>4950</v>
      </c>
      <c r="H141" s="344">
        <f t="shared" si="48"/>
        <v>11.108119025178404</v>
      </c>
      <c r="I141" s="342">
        <v>8</v>
      </c>
      <c r="J141" s="341">
        <f t="shared" si="49"/>
        <v>72.727272727272734</v>
      </c>
      <c r="K141" s="340">
        <v>38012</v>
      </c>
      <c r="L141" s="350">
        <f t="shared" si="50"/>
        <v>85.301377855572014</v>
      </c>
      <c r="M141" s="342">
        <v>1</v>
      </c>
      <c r="N141" s="343">
        <f t="shared" si="51"/>
        <v>9.0909090909090917</v>
      </c>
      <c r="O141" s="339">
        <v>1600</v>
      </c>
      <c r="P141" s="344">
        <f t="shared" si="52"/>
        <v>3.5905031192495849</v>
      </c>
      <c r="Q141" s="342">
        <v>0</v>
      </c>
      <c r="R141" s="341">
        <f t="shared" si="53"/>
        <v>0</v>
      </c>
      <c r="S141" s="340">
        <v>0</v>
      </c>
      <c r="T141" s="350">
        <f t="shared" si="54"/>
        <v>0</v>
      </c>
      <c r="U141" s="320"/>
      <c r="V141" s="470"/>
    </row>
    <row r="142" spans="2:22">
      <c r="B142" s="2158" t="s">
        <v>704</v>
      </c>
      <c r="C142" s="725">
        <v>11</v>
      </c>
      <c r="D142" s="1429">
        <v>44562</v>
      </c>
      <c r="E142" s="334">
        <v>2</v>
      </c>
      <c r="F142" s="335">
        <f t="shared" si="47"/>
        <v>18.181818181818183</v>
      </c>
      <c r="G142" s="363">
        <v>4950</v>
      </c>
      <c r="H142" s="347">
        <f t="shared" si="48"/>
        <v>11.108119025178404</v>
      </c>
      <c r="I142" s="334">
        <v>8</v>
      </c>
      <c r="J142" s="335">
        <f t="shared" si="49"/>
        <v>72.727272727272734</v>
      </c>
      <c r="K142" s="363">
        <v>38012</v>
      </c>
      <c r="L142" s="347">
        <f t="shared" si="50"/>
        <v>85.301377855572014</v>
      </c>
      <c r="M142" s="334">
        <v>1</v>
      </c>
      <c r="N142" s="335">
        <f t="shared" si="51"/>
        <v>9.0909090909090917</v>
      </c>
      <c r="O142" s="363">
        <v>1600</v>
      </c>
      <c r="P142" s="347">
        <f t="shared" si="52"/>
        <v>3.5905031192495849</v>
      </c>
      <c r="Q142" s="334">
        <v>0</v>
      </c>
      <c r="R142" s="335">
        <v>0</v>
      </c>
      <c r="S142" s="348">
        <v>0</v>
      </c>
      <c r="T142" s="347">
        <f t="shared" si="54"/>
        <v>0</v>
      </c>
      <c r="U142" s="320"/>
      <c r="V142" s="470"/>
    </row>
    <row r="143" spans="2:22">
      <c r="B143" s="625" t="s">
        <v>663</v>
      </c>
      <c r="C143" s="469">
        <v>11</v>
      </c>
      <c r="D143" s="1491">
        <v>44562</v>
      </c>
      <c r="E143" s="342">
        <v>2</v>
      </c>
      <c r="F143" s="343">
        <f t="shared" si="47"/>
        <v>18.181818181818183</v>
      </c>
      <c r="G143" s="364">
        <v>4950</v>
      </c>
      <c r="H143" s="350">
        <f t="shared" si="48"/>
        <v>11.108119025178404</v>
      </c>
      <c r="I143" s="342">
        <v>8</v>
      </c>
      <c r="J143" s="343">
        <f t="shared" si="49"/>
        <v>72.727272727272734</v>
      </c>
      <c r="K143" s="364">
        <v>38012</v>
      </c>
      <c r="L143" s="350">
        <f t="shared" si="50"/>
        <v>85.301377855572014</v>
      </c>
      <c r="M143" s="342">
        <v>1</v>
      </c>
      <c r="N143" s="343">
        <f t="shared" si="51"/>
        <v>9.0909090909090917</v>
      </c>
      <c r="O143" s="364">
        <v>1600</v>
      </c>
      <c r="P143" s="350">
        <f t="shared" si="52"/>
        <v>3.5905031192495849</v>
      </c>
      <c r="Q143" s="342">
        <v>0</v>
      </c>
      <c r="R143" s="343">
        <v>0</v>
      </c>
      <c r="S143" s="340">
        <v>0</v>
      </c>
      <c r="T143" s="350">
        <f t="shared" si="54"/>
        <v>0</v>
      </c>
      <c r="U143" s="320"/>
      <c r="V143" s="470"/>
    </row>
    <row r="144" spans="2:22">
      <c r="B144" s="647" t="s">
        <v>758</v>
      </c>
      <c r="C144" s="725">
        <v>10</v>
      </c>
      <c r="D144" s="346">
        <v>41612</v>
      </c>
      <c r="E144" s="1779">
        <v>1</v>
      </c>
      <c r="F144" s="335">
        <f t="shared" si="47"/>
        <v>10</v>
      </c>
      <c r="G144" s="363">
        <v>2000</v>
      </c>
      <c r="H144" s="347">
        <f t="shared" si="48"/>
        <v>4.8063058733057771</v>
      </c>
      <c r="I144" s="334">
        <v>8</v>
      </c>
      <c r="J144" s="335">
        <f t="shared" si="49"/>
        <v>80</v>
      </c>
      <c r="K144" s="348">
        <v>38012</v>
      </c>
      <c r="L144" s="347">
        <f t="shared" si="50"/>
        <v>91.348649428049598</v>
      </c>
      <c r="M144" s="1779">
        <v>1</v>
      </c>
      <c r="N144" s="335">
        <f t="shared" si="51"/>
        <v>10</v>
      </c>
      <c r="O144" s="363">
        <v>1600</v>
      </c>
      <c r="P144" s="347">
        <f t="shared" si="52"/>
        <v>3.8450446986446214</v>
      </c>
      <c r="Q144" s="1779">
        <v>0</v>
      </c>
      <c r="R144" s="335">
        <f t="shared" ref="R144" si="55">SUM(Q144/$C144)*100</f>
        <v>0</v>
      </c>
      <c r="S144" s="348">
        <v>0</v>
      </c>
      <c r="T144" s="347">
        <f t="shared" si="54"/>
        <v>0</v>
      </c>
      <c r="U144" s="320"/>
      <c r="V144" s="470"/>
    </row>
    <row r="145" spans="2:22">
      <c r="B145" s="625" t="s">
        <v>745</v>
      </c>
      <c r="C145" s="469">
        <f>SUM(E145,I145,M145,Q145)</f>
        <v>10</v>
      </c>
      <c r="D145" s="338">
        <f>SUM(G145,K145,O145,S145)</f>
        <v>41612</v>
      </c>
      <c r="E145" s="352">
        <v>1</v>
      </c>
      <c r="F145" s="341">
        <f t="shared" si="47"/>
        <v>10</v>
      </c>
      <c r="G145" s="340">
        <v>2000</v>
      </c>
      <c r="H145" s="344">
        <f t="shared" si="48"/>
        <v>4.8063058733057771</v>
      </c>
      <c r="I145" s="342">
        <v>8</v>
      </c>
      <c r="J145" s="343">
        <f t="shared" ref="J145:J146" si="56">SUM(I145/$C145)*100</f>
        <v>80</v>
      </c>
      <c r="K145" s="340">
        <v>38012</v>
      </c>
      <c r="L145" s="350">
        <f>SUM(K145/$D145)*100</f>
        <v>91.348649428049598</v>
      </c>
      <c r="M145" s="352">
        <v>1</v>
      </c>
      <c r="N145" s="343">
        <f t="shared" ref="N145:N149" si="57">SUM(M145/$C145)*100</f>
        <v>10</v>
      </c>
      <c r="O145" s="340">
        <v>1600</v>
      </c>
      <c r="P145" s="344">
        <f t="shared" ref="P145:P149" si="58">SUM(O145/$D145)*100</f>
        <v>3.8450446986446214</v>
      </c>
      <c r="Q145" s="342">
        <v>0</v>
      </c>
      <c r="R145" s="343">
        <f t="shared" ref="R145:R149" si="59">SUM(Q145/$C145)*100</f>
        <v>0</v>
      </c>
      <c r="S145" s="340">
        <v>0</v>
      </c>
      <c r="T145" s="350">
        <f t="shared" ref="T145:T149" si="60">SUM(S145/$D145)*100</f>
        <v>0</v>
      </c>
      <c r="U145" s="320"/>
      <c r="V145" s="470"/>
    </row>
    <row r="146" spans="2:22">
      <c r="B146" s="647" t="s">
        <v>827</v>
      </c>
      <c r="C146" s="725">
        <f>SUM(E146,I146,M146,Q146)</f>
        <v>9</v>
      </c>
      <c r="D146" s="346">
        <f>SUM(G146,K146,O146,S146)</f>
        <v>40012</v>
      </c>
      <c r="E146" s="1779">
        <v>1</v>
      </c>
      <c r="F146" s="335">
        <f t="shared" si="47"/>
        <v>11.111111111111111</v>
      </c>
      <c r="G146" s="363">
        <v>2000</v>
      </c>
      <c r="H146" s="347">
        <f t="shared" si="48"/>
        <v>4.9985004498650403</v>
      </c>
      <c r="I146" s="334">
        <v>8</v>
      </c>
      <c r="J146" s="335">
        <f t="shared" si="56"/>
        <v>88.888888888888886</v>
      </c>
      <c r="K146" s="348">
        <v>38012</v>
      </c>
      <c r="L146" s="347">
        <f>SUM(K146/$D146)*100</f>
        <v>95.001499550134966</v>
      </c>
      <c r="M146" s="1779">
        <v>0</v>
      </c>
      <c r="N146" s="335">
        <f t="shared" si="57"/>
        <v>0</v>
      </c>
      <c r="O146" s="363">
        <v>0</v>
      </c>
      <c r="P146" s="347">
        <f t="shared" si="58"/>
        <v>0</v>
      </c>
      <c r="Q146" s="1779">
        <v>0</v>
      </c>
      <c r="R146" s="335">
        <f t="shared" si="59"/>
        <v>0</v>
      </c>
      <c r="S146" s="348">
        <v>0</v>
      </c>
      <c r="T146" s="347">
        <f t="shared" si="60"/>
        <v>0</v>
      </c>
      <c r="U146" s="320"/>
      <c r="V146" s="470"/>
    </row>
    <row r="147" spans="2:22">
      <c r="B147" s="625" t="s">
        <v>770</v>
      </c>
      <c r="C147" s="469">
        <f>SUM(E147,I147,M147,Q147)</f>
        <v>10</v>
      </c>
      <c r="D147" s="338">
        <f>SUM(G147,K147,O147,S147)</f>
        <v>41612</v>
      </c>
      <c r="E147" s="352">
        <v>1</v>
      </c>
      <c r="F147" s="341">
        <f t="shared" si="47"/>
        <v>10</v>
      </c>
      <c r="G147" s="340">
        <v>2000</v>
      </c>
      <c r="H147" s="344">
        <f t="shared" si="48"/>
        <v>4.8063058733057771</v>
      </c>
      <c r="I147" s="342">
        <v>8</v>
      </c>
      <c r="J147" s="343">
        <f t="shared" ref="J147" si="61">SUM(I147/$C147)*100</f>
        <v>80</v>
      </c>
      <c r="K147" s="340">
        <v>38012</v>
      </c>
      <c r="L147" s="350">
        <f t="shared" ref="L147" si="62">SUM(K147/$D147)*100</f>
        <v>91.348649428049598</v>
      </c>
      <c r="M147" s="352">
        <v>1</v>
      </c>
      <c r="N147" s="343">
        <f t="shared" si="57"/>
        <v>10</v>
      </c>
      <c r="O147" s="340">
        <v>1600</v>
      </c>
      <c r="P147" s="344">
        <f t="shared" si="58"/>
        <v>3.8450446986446214</v>
      </c>
      <c r="Q147" s="342">
        <v>0</v>
      </c>
      <c r="R147" s="343">
        <f t="shared" si="59"/>
        <v>0</v>
      </c>
      <c r="S147" s="340">
        <v>0</v>
      </c>
      <c r="T147" s="350">
        <f t="shared" si="60"/>
        <v>0</v>
      </c>
      <c r="U147" s="320"/>
      <c r="V147" s="470"/>
    </row>
    <row r="148" spans="2:22">
      <c r="B148" s="647" t="s">
        <v>847</v>
      </c>
      <c r="C148" s="725">
        <v>10</v>
      </c>
      <c r="D148" s="1429">
        <v>41612</v>
      </c>
      <c r="E148" s="2634">
        <v>1</v>
      </c>
      <c r="F148" s="2635">
        <f t="shared" si="47"/>
        <v>10</v>
      </c>
      <c r="G148" s="2636">
        <v>2000</v>
      </c>
      <c r="H148" s="2637">
        <f t="shared" si="48"/>
        <v>4.8063058733057771</v>
      </c>
      <c r="I148" s="2634">
        <v>8</v>
      </c>
      <c r="J148" s="2635">
        <f t="shared" ref="J148:J149" si="63">SUM(I148/$C148)*100</f>
        <v>80</v>
      </c>
      <c r="K148" s="2636">
        <v>38012</v>
      </c>
      <c r="L148" s="347">
        <f t="shared" ref="L148:L149" si="64">SUM(K148/$D148)*100</f>
        <v>91.348649428049598</v>
      </c>
      <c r="M148" s="2634">
        <v>1</v>
      </c>
      <c r="N148" s="2635">
        <f t="shared" si="57"/>
        <v>10</v>
      </c>
      <c r="O148" s="2636">
        <v>1600</v>
      </c>
      <c r="P148" s="336">
        <f t="shared" si="58"/>
        <v>3.8450446986446214</v>
      </c>
      <c r="Q148" s="2634">
        <v>0</v>
      </c>
      <c r="R148" s="2635">
        <f t="shared" si="59"/>
        <v>0</v>
      </c>
      <c r="S148" s="2636">
        <v>0</v>
      </c>
      <c r="T148" s="2637">
        <f t="shared" si="60"/>
        <v>0</v>
      </c>
      <c r="U148" s="320"/>
      <c r="V148" s="470"/>
    </row>
    <row r="149" spans="2:22" ht="15.75" thickBot="1">
      <c r="B149" s="625" t="s">
        <v>844</v>
      </c>
      <c r="C149" s="368">
        <v>10</v>
      </c>
      <c r="D149" s="2633">
        <v>41612</v>
      </c>
      <c r="E149" s="356">
        <v>1</v>
      </c>
      <c r="F149" s="2157">
        <f t="shared" si="47"/>
        <v>10</v>
      </c>
      <c r="G149" s="355">
        <v>2000</v>
      </c>
      <c r="H149" s="496">
        <f t="shared" si="48"/>
        <v>4.8063058733057771</v>
      </c>
      <c r="I149" s="509">
        <v>8</v>
      </c>
      <c r="J149" s="2157">
        <f t="shared" si="63"/>
        <v>80</v>
      </c>
      <c r="K149" s="355">
        <v>38012</v>
      </c>
      <c r="L149" s="357">
        <f t="shared" si="64"/>
        <v>91.348649428049598</v>
      </c>
      <c r="M149" s="356">
        <v>1</v>
      </c>
      <c r="N149" s="354">
        <f t="shared" si="57"/>
        <v>10</v>
      </c>
      <c r="O149" s="353">
        <v>1600</v>
      </c>
      <c r="P149" s="357">
        <f t="shared" si="58"/>
        <v>3.8450446986446214</v>
      </c>
      <c r="Q149" s="509">
        <v>0</v>
      </c>
      <c r="R149" s="2157">
        <f t="shared" si="59"/>
        <v>0</v>
      </c>
      <c r="S149" s="355">
        <v>0</v>
      </c>
      <c r="T149" s="496">
        <f t="shared" si="60"/>
        <v>0</v>
      </c>
      <c r="U149" s="320"/>
      <c r="V149" s="470"/>
    </row>
    <row r="150" spans="2:22">
      <c r="B150" s="647" t="s">
        <v>907</v>
      </c>
      <c r="C150" s="725">
        <v>10</v>
      </c>
      <c r="D150" s="1429">
        <v>41612</v>
      </c>
      <c r="E150" s="3224">
        <v>1</v>
      </c>
      <c r="F150" s="1430">
        <f t="shared" ref="F150:F151" si="65">SUM(E150/$C150)*100</f>
        <v>10</v>
      </c>
      <c r="G150" s="3225">
        <v>2000</v>
      </c>
      <c r="H150" s="3227">
        <f t="shared" ref="H150:H151" si="66">SUM(G150/$D150)*100</f>
        <v>4.8063058733057771</v>
      </c>
      <c r="I150" s="3224">
        <v>8</v>
      </c>
      <c r="J150" s="1430">
        <f t="shared" ref="J150:J151" si="67">SUM(I150/$C150)*100</f>
        <v>80</v>
      </c>
      <c r="K150" s="3225">
        <v>38012</v>
      </c>
      <c r="L150" s="3227">
        <f t="shared" ref="L150:L151" si="68">SUM(K150/$D150)*100</f>
        <v>91.348649428049598</v>
      </c>
      <c r="M150" s="3224">
        <v>1</v>
      </c>
      <c r="N150" s="1430">
        <f t="shared" ref="N150:N151" si="69">SUM(M150/$C150)*100</f>
        <v>10</v>
      </c>
      <c r="O150" s="3225">
        <v>1600</v>
      </c>
      <c r="P150" s="3226">
        <f t="shared" ref="P150:P151" si="70">SUM(O150/$D150)*100</f>
        <v>3.8450446986446214</v>
      </c>
      <c r="Q150" s="3224">
        <v>0</v>
      </c>
      <c r="R150" s="1430">
        <f t="shared" ref="R150:R151" si="71">SUM(Q150/$C150)*100</f>
        <v>0</v>
      </c>
      <c r="S150" s="3225">
        <v>0</v>
      </c>
      <c r="T150" s="3227">
        <f t="shared" ref="T150:T151" si="72">SUM(S150/$D150)*100</f>
        <v>0</v>
      </c>
      <c r="U150" s="320"/>
      <c r="V150" s="470"/>
    </row>
    <row r="151" spans="2:22" ht="15.75" thickBot="1">
      <c r="B151" s="625" t="s">
        <v>900</v>
      </c>
      <c r="C151" s="368">
        <v>10</v>
      </c>
      <c r="D151" s="3232">
        <v>39937</v>
      </c>
      <c r="E151" s="356">
        <v>1</v>
      </c>
      <c r="F151" s="354">
        <f t="shared" si="65"/>
        <v>10</v>
      </c>
      <c r="G151" s="355">
        <v>2000</v>
      </c>
      <c r="H151" s="357">
        <f t="shared" si="66"/>
        <v>5.0078874226907377</v>
      </c>
      <c r="I151" s="356">
        <v>8</v>
      </c>
      <c r="J151" s="354">
        <f t="shared" si="67"/>
        <v>80</v>
      </c>
      <c r="K151" s="355">
        <v>36337</v>
      </c>
      <c r="L151" s="357">
        <f t="shared" si="68"/>
        <v>90.985802639156674</v>
      </c>
      <c r="M151" s="356">
        <v>1</v>
      </c>
      <c r="N151" s="354">
        <f t="shared" si="69"/>
        <v>10</v>
      </c>
      <c r="O151" s="355">
        <v>1600</v>
      </c>
      <c r="P151" s="496">
        <f t="shared" si="70"/>
        <v>4.0063099381525902</v>
      </c>
      <c r="Q151" s="356">
        <v>0</v>
      </c>
      <c r="R151" s="354">
        <f t="shared" si="71"/>
        <v>0</v>
      </c>
      <c r="S151" s="355">
        <v>0</v>
      </c>
      <c r="T151" s="357">
        <f t="shared" si="72"/>
        <v>0</v>
      </c>
      <c r="U151" s="320"/>
    </row>
    <row r="152" spans="2:22" ht="13.7" customHeight="1">
      <c r="B152" s="359" t="s">
        <v>316</v>
      </c>
      <c r="C152" s="359"/>
    </row>
    <row r="153" spans="2:22" s="320" customFormat="1">
      <c r="B153" s="319"/>
      <c r="C153" s="319"/>
      <c r="D153" s="319"/>
      <c r="E153" s="319"/>
      <c r="F153" s="319"/>
      <c r="G153" s="319"/>
      <c r="H153" s="319"/>
      <c r="O153" s="319"/>
      <c r="S153" s="319"/>
    </row>
    <row r="154" spans="2:22">
      <c r="B154" s="4014" t="s">
        <v>327</v>
      </c>
      <c r="C154" s="4015"/>
      <c r="D154" s="4015"/>
      <c r="E154" s="4015"/>
      <c r="F154" s="4015"/>
      <c r="G154" s="4015"/>
      <c r="H154" s="4015"/>
      <c r="I154" s="4015"/>
      <c r="J154" s="4015"/>
      <c r="K154" s="4015"/>
      <c r="L154" s="4015"/>
      <c r="M154" s="4015"/>
      <c r="N154" s="4015"/>
      <c r="O154" s="4015"/>
      <c r="P154" s="4015"/>
      <c r="Q154" s="4015"/>
      <c r="R154" s="4015"/>
      <c r="S154" s="4015"/>
      <c r="T154" s="4015"/>
    </row>
    <row r="156" spans="2:22">
      <c r="K156" s="470"/>
    </row>
    <row r="160" spans="2:22">
      <c r="B160" s="314"/>
      <c r="C160" s="314"/>
      <c r="D160" s="314"/>
      <c r="E160" s="314"/>
      <c r="F160" s="314"/>
      <c r="G160" s="319"/>
      <c r="H160" s="314"/>
      <c r="O160" s="314"/>
      <c r="S160" s="314"/>
    </row>
    <row r="161" spans="7:7">
      <c r="G161" s="319"/>
    </row>
    <row r="184" spans="2:20">
      <c r="B184" s="314"/>
      <c r="C184" s="314"/>
      <c r="D184" s="314"/>
      <c r="E184" s="314"/>
      <c r="F184" s="314"/>
      <c r="G184" s="314"/>
      <c r="H184" s="314"/>
      <c r="O184" s="314"/>
      <c r="S184" s="314"/>
      <c r="T184" s="365"/>
    </row>
  </sheetData>
  <mergeCells count="164">
    <mergeCell ref="I56:J56"/>
    <mergeCell ref="K56:L56"/>
    <mergeCell ref="M56:N56"/>
    <mergeCell ref="K49:L49"/>
    <mergeCell ref="B31:S31"/>
    <mergeCell ref="I47:J47"/>
    <mergeCell ref="I55:J55"/>
    <mergeCell ref="K55:L55"/>
    <mergeCell ref="M55:N55"/>
    <mergeCell ref="O55:P55"/>
    <mergeCell ref="E53:F53"/>
    <mergeCell ref="O52:P52"/>
    <mergeCell ref="K50:L50"/>
    <mergeCell ref="E42:F42"/>
    <mergeCell ref="E43:F43"/>
    <mergeCell ref="I42:J42"/>
    <mergeCell ref="I43:J43"/>
    <mergeCell ref="M43:N43"/>
    <mergeCell ref="G41:H41"/>
    <mergeCell ref="K47:L47"/>
    <mergeCell ref="I53:J53"/>
    <mergeCell ref="I51:J51"/>
    <mergeCell ref="K51:L51"/>
    <mergeCell ref="M51:N51"/>
    <mergeCell ref="M53:N53"/>
    <mergeCell ref="M49:N49"/>
    <mergeCell ref="O53:P53"/>
    <mergeCell ref="G47:H47"/>
    <mergeCell ref="I3:L3"/>
    <mergeCell ref="M3:P3"/>
    <mergeCell ref="C39:D39"/>
    <mergeCell ref="C3:D3"/>
    <mergeCell ref="E41:F41"/>
    <mergeCell ref="O43:P43"/>
    <mergeCell ref="K41:L41"/>
    <mergeCell ref="K42:L42"/>
    <mergeCell ref="O54:P54"/>
    <mergeCell ref="I54:J54"/>
    <mergeCell ref="E3:H3"/>
    <mergeCell ref="E38:Q38"/>
    <mergeCell ref="M54:N54"/>
    <mergeCell ref="E49:F49"/>
    <mergeCell ref="M46:N46"/>
    <mergeCell ref="K43:L43"/>
    <mergeCell ref="E40:F40"/>
    <mergeCell ref="B29:S29"/>
    <mergeCell ref="E48:F48"/>
    <mergeCell ref="I50:J50"/>
    <mergeCell ref="G40:H40"/>
    <mergeCell ref="O49:P49"/>
    <mergeCell ref="O51:P51"/>
    <mergeCell ref="O44:P44"/>
    <mergeCell ref="E1:Q2"/>
    <mergeCell ref="O41:P41"/>
    <mergeCell ref="O42:P42"/>
    <mergeCell ref="B30:S30"/>
    <mergeCell ref="I41:J41"/>
    <mergeCell ref="G43:H43"/>
    <mergeCell ref="M42:N42"/>
    <mergeCell ref="Q3:T3"/>
    <mergeCell ref="E46:F46"/>
    <mergeCell ref="G46:H46"/>
    <mergeCell ref="I46:J46"/>
    <mergeCell ref="K46:L46"/>
    <mergeCell ref="I40:J40"/>
    <mergeCell ref="M40:N40"/>
    <mergeCell ref="K40:L40"/>
    <mergeCell ref="O40:P40"/>
    <mergeCell ref="G44:H44"/>
    <mergeCell ref="I44:J44"/>
    <mergeCell ref="K44:L44"/>
    <mergeCell ref="E45:F45"/>
    <mergeCell ref="G45:H45"/>
    <mergeCell ref="I45:J45"/>
    <mergeCell ref="K45:L45"/>
    <mergeCell ref="O46:P46"/>
    <mergeCell ref="B93:T93"/>
    <mergeCell ref="C67:D67"/>
    <mergeCell ref="E67:H67"/>
    <mergeCell ref="G60:H60"/>
    <mergeCell ref="I60:J60"/>
    <mergeCell ref="G57:H57"/>
    <mergeCell ref="I57:J57"/>
    <mergeCell ref="K57:L57"/>
    <mergeCell ref="O57:P57"/>
    <mergeCell ref="E59:F59"/>
    <mergeCell ref="G59:H59"/>
    <mergeCell ref="E57:F57"/>
    <mergeCell ref="I59:J59"/>
    <mergeCell ref="K59:L59"/>
    <mergeCell ref="M59:N59"/>
    <mergeCell ref="O59:P59"/>
    <mergeCell ref="M67:P67"/>
    <mergeCell ref="E66:Q66"/>
    <mergeCell ref="O60:P60"/>
    <mergeCell ref="E60:F60"/>
    <mergeCell ref="E65:Q65"/>
    <mergeCell ref="E39:H39"/>
    <mergeCell ref="I39:L39"/>
    <mergeCell ref="M39:P39"/>
    <mergeCell ref="M41:N41"/>
    <mergeCell ref="E55:F55"/>
    <mergeCell ref="G55:H55"/>
    <mergeCell ref="E51:F51"/>
    <mergeCell ref="G51:H51"/>
    <mergeCell ref="K53:L53"/>
    <mergeCell ref="E47:F47"/>
    <mergeCell ref="O56:P56"/>
    <mergeCell ref="M50:N50"/>
    <mergeCell ref="O50:P50"/>
    <mergeCell ref="M48:N48"/>
    <mergeCell ref="G49:H49"/>
    <mergeCell ref="E52:F52"/>
    <mergeCell ref="G53:H53"/>
    <mergeCell ref="E56:F56"/>
    <mergeCell ref="G56:H56"/>
    <mergeCell ref="O48:P48"/>
    <mergeCell ref="B154:T154"/>
    <mergeCell ref="C128:D128"/>
    <mergeCell ref="E128:H128"/>
    <mergeCell ref="I128:L128"/>
    <mergeCell ref="M128:P128"/>
    <mergeCell ref="Q128:T128"/>
    <mergeCell ref="I52:J52"/>
    <mergeCell ref="E99:Q99"/>
    <mergeCell ref="B124:T124"/>
    <mergeCell ref="E101:H101"/>
    <mergeCell ref="C101:D101"/>
    <mergeCell ref="M60:N60"/>
    <mergeCell ref="K60:L60"/>
    <mergeCell ref="I101:L101"/>
    <mergeCell ref="M101:P101"/>
    <mergeCell ref="Q101:T101"/>
    <mergeCell ref="E100:Q100"/>
    <mergeCell ref="G54:H54"/>
    <mergeCell ref="K52:L52"/>
    <mergeCell ref="E126:Q126"/>
    <mergeCell ref="E127:Q127"/>
    <mergeCell ref="O58:P58"/>
    <mergeCell ref="I67:L67"/>
    <mergeCell ref="Q67:T67"/>
    <mergeCell ref="G42:H42"/>
    <mergeCell ref="G52:H52"/>
    <mergeCell ref="M52:N52"/>
    <mergeCell ref="M44:N44"/>
    <mergeCell ref="I49:J49"/>
    <mergeCell ref="E58:F58"/>
    <mergeCell ref="G58:H58"/>
    <mergeCell ref="I58:J58"/>
    <mergeCell ref="K58:L58"/>
    <mergeCell ref="M58:N58"/>
    <mergeCell ref="M57:N57"/>
    <mergeCell ref="E54:F54"/>
    <mergeCell ref="K54:L54"/>
    <mergeCell ref="O45:P45"/>
    <mergeCell ref="M45:N45"/>
    <mergeCell ref="K48:L48"/>
    <mergeCell ref="M47:N47"/>
    <mergeCell ref="O47:P47"/>
    <mergeCell ref="G48:H48"/>
    <mergeCell ref="I48:J48"/>
    <mergeCell ref="E44:F44"/>
    <mergeCell ref="E50:F50"/>
    <mergeCell ref="G50:H50"/>
  </mergeCells>
  <phoneticPr fontId="30" type="noConversion"/>
  <pageMargins left="0.19685039370078741" right="0.19685039370078741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C1:X235"/>
  <sheetViews>
    <sheetView topLeftCell="A214" zoomScaleNormal="100" workbookViewId="0">
      <selection activeCell="O30" sqref="O30"/>
    </sheetView>
  </sheetViews>
  <sheetFormatPr defaultColWidth="11.42578125" defaultRowHeight="11.25"/>
  <cols>
    <col min="1" max="2" width="5.7109375" style="312" customWidth="1"/>
    <col min="3" max="3" width="5" style="491" customWidth="1"/>
    <col min="4" max="4" width="5" style="312" customWidth="1"/>
    <col min="5" max="5" width="6.140625" style="312" customWidth="1"/>
    <col min="6" max="6" width="5.28515625" style="312" customWidth="1"/>
    <col min="7" max="7" width="6" style="312" bestFit="1" customWidth="1"/>
    <col min="8" max="8" width="6.85546875" style="312" customWidth="1"/>
    <col min="9" max="9" width="5.42578125" style="312" customWidth="1"/>
    <col min="10" max="10" width="7" style="312" bestFit="1" customWidth="1"/>
    <col min="11" max="12" width="6" style="312" customWidth="1"/>
    <col min="13" max="13" width="5.42578125" style="312" customWidth="1"/>
    <col min="14" max="14" width="7" style="312" bestFit="1" customWidth="1"/>
    <col min="15" max="15" width="4.7109375" style="312" customWidth="1"/>
    <col min="16" max="16" width="6.140625" style="312" customWidth="1"/>
    <col min="17" max="17" width="6.85546875" style="312" bestFit="1" customWidth="1"/>
    <col min="18" max="18" width="5.42578125" style="312" customWidth="1"/>
    <col min="19" max="19" width="4.85546875" style="312" customWidth="1"/>
    <col min="20" max="20" width="5.7109375" style="312" customWidth="1"/>
    <col min="21" max="21" width="4.42578125" style="312" customWidth="1"/>
    <col min="22" max="22" width="4.7109375" style="312" customWidth="1"/>
    <col min="23" max="16384" width="11.42578125" style="312"/>
  </cols>
  <sheetData>
    <row r="1" spans="3:23" ht="19.5" customHeight="1">
      <c r="C1" s="1439" t="s">
        <v>485</v>
      </c>
      <c r="E1" s="4080" t="s">
        <v>51</v>
      </c>
      <c r="F1" s="4081"/>
      <c r="G1" s="4081"/>
      <c r="H1" s="4081"/>
      <c r="I1" s="4081"/>
      <c r="J1" s="4081"/>
      <c r="K1" s="4081"/>
      <c r="L1" s="4081"/>
      <c r="M1" s="4081"/>
      <c r="N1" s="4081"/>
      <c r="O1" s="4081"/>
      <c r="P1" s="4081"/>
      <c r="Q1" s="4081"/>
      <c r="R1" s="4082"/>
      <c r="S1" s="1440"/>
      <c r="T1" s="319"/>
    </row>
    <row r="2" spans="3:23" ht="18.75" customHeight="1" thickBot="1">
      <c r="E2" s="4079" t="s">
        <v>486</v>
      </c>
      <c r="F2" s="3871"/>
      <c r="G2" s="3871"/>
      <c r="H2" s="3871"/>
      <c r="I2" s="3871"/>
      <c r="J2" s="3871"/>
      <c r="K2" s="3871"/>
      <c r="L2" s="3871"/>
      <c r="M2" s="3871"/>
      <c r="N2" s="3871"/>
      <c r="O2" s="3871"/>
      <c r="P2" s="3871"/>
      <c r="Q2" s="3871"/>
      <c r="R2" s="3872"/>
    </row>
    <row r="3" spans="3:23" ht="8.4499999999999993" customHeight="1">
      <c r="C3" s="1441"/>
      <c r="D3" s="1442"/>
      <c r="J3" s="362"/>
      <c r="K3" s="1443"/>
      <c r="L3" s="1443"/>
      <c r="M3" s="1443"/>
      <c r="N3" s="1443"/>
      <c r="O3" s="1443"/>
      <c r="P3" s="1443"/>
      <c r="Q3" s="1443"/>
      <c r="R3" s="1443"/>
      <c r="S3" s="1443"/>
      <c r="T3" s="1443"/>
      <c r="U3" s="1443"/>
      <c r="V3" s="1443"/>
    </row>
    <row r="4" spans="3:23" ht="6.75" customHeight="1" thickBot="1">
      <c r="C4" s="489"/>
      <c r="D4" s="318"/>
      <c r="E4" s="319"/>
      <c r="F4" s="319"/>
      <c r="G4" s="319"/>
      <c r="H4" s="319"/>
      <c r="I4" s="319"/>
      <c r="J4" s="319"/>
      <c r="K4" s="319"/>
      <c r="L4" s="319"/>
      <c r="N4" s="319"/>
      <c r="O4" s="319"/>
      <c r="Q4" s="321"/>
      <c r="U4" s="321"/>
    </row>
    <row r="5" spans="3:23" ht="33.75" customHeight="1" thickBot="1">
      <c r="C5" s="1460"/>
      <c r="D5" s="359"/>
      <c r="E5" s="1461" t="s">
        <v>478</v>
      </c>
      <c r="F5" s="4108" t="s">
        <v>479</v>
      </c>
      <c r="G5" s="4103"/>
      <c r="H5" s="4109" t="s">
        <v>480</v>
      </c>
      <c r="I5" s="4103"/>
      <c r="J5" s="4102" t="s">
        <v>163</v>
      </c>
      <c r="K5" s="4103"/>
      <c r="L5" s="4094" t="s">
        <v>308</v>
      </c>
      <c r="M5" s="4104"/>
      <c r="N5" s="4105"/>
      <c r="O5" s="4094" t="s">
        <v>309</v>
      </c>
      <c r="P5" s="4106"/>
      <c r="Q5" s="4107"/>
      <c r="R5" s="4094" t="s">
        <v>310</v>
      </c>
      <c r="S5" s="4106"/>
      <c r="T5" s="4107"/>
      <c r="U5" s="1462"/>
      <c r="V5" s="1462"/>
    </row>
    <row r="6" spans="3:23" ht="37.5" customHeight="1" thickBot="1">
      <c r="C6" s="1460"/>
      <c r="D6" s="359"/>
      <c r="E6" s="492"/>
      <c r="F6" s="672" t="s">
        <v>311</v>
      </c>
      <c r="G6" s="492" t="s">
        <v>312</v>
      </c>
      <c r="H6" s="668" t="s">
        <v>311</v>
      </c>
      <c r="I6" s="520" t="s">
        <v>312</v>
      </c>
      <c r="J6" s="521" t="s">
        <v>311</v>
      </c>
      <c r="K6" s="523" t="s">
        <v>312</v>
      </c>
      <c r="L6" s="518" t="s">
        <v>481</v>
      </c>
      <c r="M6" s="517" t="s">
        <v>556</v>
      </c>
      <c r="N6" s="522" t="s">
        <v>173</v>
      </c>
      <c r="O6" s="518" t="s">
        <v>481</v>
      </c>
      <c r="P6" s="517" t="s">
        <v>556</v>
      </c>
      <c r="Q6" s="522" t="s">
        <v>173</v>
      </c>
      <c r="R6" s="518" t="s">
        <v>481</v>
      </c>
      <c r="S6" s="517" t="s">
        <v>556</v>
      </c>
      <c r="T6" s="522" t="s">
        <v>173</v>
      </c>
      <c r="U6" s="328"/>
      <c r="V6" s="328"/>
    </row>
    <row r="7" spans="3:23" ht="18" customHeight="1">
      <c r="C7" s="1460"/>
      <c r="D7" s="359"/>
      <c r="E7" s="2046">
        <v>2001</v>
      </c>
      <c r="F7" s="1578">
        <v>240</v>
      </c>
      <c r="G7" s="1464">
        <v>21499</v>
      </c>
      <c r="H7" s="2047">
        <v>165</v>
      </c>
      <c r="I7" s="1464">
        <v>16374</v>
      </c>
      <c r="J7" s="1465">
        <f t="shared" ref="J7:J18" si="0">SUM(F7-H7)</f>
        <v>75</v>
      </c>
      <c r="K7" s="1466">
        <f t="shared" ref="K7:K18" si="1">SUM(G7-I7)</f>
        <v>5125</v>
      </c>
      <c r="L7" s="2048">
        <v>228</v>
      </c>
      <c r="M7" s="1508">
        <v>157</v>
      </c>
      <c r="N7" s="1509">
        <f t="shared" ref="N7:N18" si="2">SUM(L7-M7)</f>
        <v>71</v>
      </c>
      <c r="O7" s="2049">
        <v>11</v>
      </c>
      <c r="P7" s="1511">
        <v>8</v>
      </c>
      <c r="Q7" s="1512">
        <f t="shared" ref="Q7:Q18" si="3">SUM(O7-P7)</f>
        <v>3</v>
      </c>
      <c r="R7" s="1510">
        <v>1</v>
      </c>
      <c r="S7" s="1513">
        <v>0</v>
      </c>
      <c r="T7" s="1512">
        <f t="shared" ref="T7:T18" si="4">SUM(R7-S7)</f>
        <v>1</v>
      </c>
      <c r="U7" s="478"/>
      <c r="V7" s="359"/>
    </row>
    <row r="8" spans="3:23" ht="18" customHeight="1">
      <c r="C8" s="1460"/>
      <c r="D8" s="359"/>
      <c r="E8" s="669">
        <v>2002</v>
      </c>
      <c r="F8" s="967">
        <v>216</v>
      </c>
      <c r="G8" s="338">
        <v>14771</v>
      </c>
      <c r="H8" s="1463">
        <v>147</v>
      </c>
      <c r="I8" s="338">
        <v>10410</v>
      </c>
      <c r="J8" s="1468">
        <f t="shared" si="0"/>
        <v>69</v>
      </c>
      <c r="K8" s="1469">
        <f t="shared" si="1"/>
        <v>4361</v>
      </c>
      <c r="L8" s="1470">
        <v>207</v>
      </c>
      <c r="M8" s="977">
        <v>141</v>
      </c>
      <c r="N8" s="1471">
        <f t="shared" si="2"/>
        <v>66</v>
      </c>
      <c r="O8" s="1470">
        <v>9</v>
      </c>
      <c r="P8" s="977">
        <v>6</v>
      </c>
      <c r="Q8" s="1467">
        <f t="shared" si="3"/>
        <v>3</v>
      </c>
      <c r="R8" s="1472">
        <v>0</v>
      </c>
      <c r="S8" s="975">
        <v>0</v>
      </c>
      <c r="T8" s="1473">
        <f t="shared" si="4"/>
        <v>0</v>
      </c>
      <c r="U8" s="478"/>
      <c r="V8" s="359"/>
    </row>
    <row r="9" spans="3:23" ht="18" customHeight="1">
      <c r="C9" s="1460"/>
      <c r="D9" s="359"/>
      <c r="E9" s="669">
        <v>2003</v>
      </c>
      <c r="F9" s="967">
        <v>252</v>
      </c>
      <c r="G9" s="338">
        <v>27183</v>
      </c>
      <c r="H9" s="1463">
        <v>124</v>
      </c>
      <c r="I9" s="338">
        <v>14329</v>
      </c>
      <c r="J9" s="1468">
        <f t="shared" si="0"/>
        <v>128</v>
      </c>
      <c r="K9" s="1469">
        <f t="shared" si="1"/>
        <v>12854</v>
      </c>
      <c r="L9" s="1470">
        <v>231</v>
      </c>
      <c r="M9" s="977">
        <v>116</v>
      </c>
      <c r="N9" s="1471">
        <f t="shared" si="2"/>
        <v>115</v>
      </c>
      <c r="O9" s="1470">
        <v>21</v>
      </c>
      <c r="P9" s="977">
        <v>7</v>
      </c>
      <c r="Q9" s="1467">
        <f t="shared" si="3"/>
        <v>14</v>
      </c>
      <c r="R9" s="1472">
        <v>0</v>
      </c>
      <c r="S9" s="975">
        <v>1</v>
      </c>
      <c r="T9" s="1473">
        <f t="shared" si="4"/>
        <v>-1</v>
      </c>
      <c r="U9" s="478"/>
      <c r="V9" s="359"/>
    </row>
    <row r="10" spans="3:23" ht="16.5" customHeight="1">
      <c r="C10" s="1460"/>
      <c r="D10" s="359"/>
      <c r="E10" s="669">
        <v>2004</v>
      </c>
      <c r="F10" s="967">
        <v>258</v>
      </c>
      <c r="G10" s="338">
        <v>23895</v>
      </c>
      <c r="H10" s="1463">
        <v>111</v>
      </c>
      <c r="I10" s="338">
        <v>7212</v>
      </c>
      <c r="J10" s="1468">
        <f t="shared" si="0"/>
        <v>147</v>
      </c>
      <c r="K10" s="1469">
        <f t="shared" si="1"/>
        <v>16683</v>
      </c>
      <c r="L10" s="1470">
        <v>248</v>
      </c>
      <c r="M10" s="977">
        <v>109</v>
      </c>
      <c r="N10" s="1471">
        <f t="shared" si="2"/>
        <v>139</v>
      </c>
      <c r="O10" s="1470">
        <v>10</v>
      </c>
      <c r="P10" s="977">
        <v>2</v>
      </c>
      <c r="Q10" s="1467">
        <f t="shared" si="3"/>
        <v>8</v>
      </c>
      <c r="R10" s="1472">
        <v>0</v>
      </c>
      <c r="S10" s="975">
        <v>0</v>
      </c>
      <c r="T10" s="1473">
        <f t="shared" si="4"/>
        <v>0</v>
      </c>
      <c r="U10" s="478"/>
      <c r="V10" s="333"/>
    </row>
    <row r="11" spans="3:23" ht="18" customHeight="1">
      <c r="C11" s="1460"/>
      <c r="D11" s="359"/>
      <c r="E11" s="670" t="s">
        <v>301</v>
      </c>
      <c r="F11" s="967">
        <v>236</v>
      </c>
      <c r="G11" s="338">
        <v>23755</v>
      </c>
      <c r="H11" s="1463">
        <v>140</v>
      </c>
      <c r="I11" s="338">
        <v>13807</v>
      </c>
      <c r="J11" s="1468">
        <f t="shared" si="0"/>
        <v>96</v>
      </c>
      <c r="K11" s="1469">
        <f t="shared" si="1"/>
        <v>9948</v>
      </c>
      <c r="L11" s="1470">
        <v>224</v>
      </c>
      <c r="M11" s="977">
        <v>134</v>
      </c>
      <c r="N11" s="1471">
        <f t="shared" si="2"/>
        <v>90</v>
      </c>
      <c r="O11" s="1470">
        <v>12</v>
      </c>
      <c r="P11" s="977">
        <v>6</v>
      </c>
      <c r="Q11" s="1467">
        <f t="shared" si="3"/>
        <v>6</v>
      </c>
      <c r="R11" s="1472">
        <v>0</v>
      </c>
      <c r="S11" s="975">
        <v>0</v>
      </c>
      <c r="T11" s="1473">
        <f t="shared" si="4"/>
        <v>0</v>
      </c>
      <c r="U11" s="717"/>
      <c r="V11" s="1474"/>
    </row>
    <row r="12" spans="3:23" ht="18" customHeight="1">
      <c r="C12" s="1460"/>
      <c r="D12" s="359"/>
      <c r="E12" s="559" t="s">
        <v>436</v>
      </c>
      <c r="F12" s="1475">
        <v>282</v>
      </c>
      <c r="G12" s="1476">
        <v>27969</v>
      </c>
      <c r="H12" s="1477">
        <v>149</v>
      </c>
      <c r="I12" s="1476">
        <v>9595</v>
      </c>
      <c r="J12" s="1478">
        <v>133</v>
      </c>
      <c r="K12" s="1479">
        <v>18374</v>
      </c>
      <c r="L12" s="1470">
        <v>275</v>
      </c>
      <c r="M12" s="977">
        <v>148</v>
      </c>
      <c r="N12" s="1471">
        <v>127</v>
      </c>
      <c r="O12" s="1470">
        <v>7</v>
      </c>
      <c r="P12" s="977">
        <v>1</v>
      </c>
      <c r="Q12" s="1480">
        <v>6</v>
      </c>
      <c r="R12" s="1472">
        <v>0</v>
      </c>
      <c r="S12" s="975">
        <v>0</v>
      </c>
      <c r="T12" s="1473">
        <v>0</v>
      </c>
      <c r="U12" s="717"/>
      <c r="V12" s="1474"/>
    </row>
    <row r="13" spans="3:23" ht="18" customHeight="1">
      <c r="C13" s="1460"/>
      <c r="D13" s="359"/>
      <c r="E13" s="559" t="s">
        <v>543</v>
      </c>
      <c r="F13" s="1475">
        <v>235</v>
      </c>
      <c r="G13" s="1476">
        <v>20474</v>
      </c>
      <c r="H13" s="1477">
        <v>138</v>
      </c>
      <c r="I13" s="1476">
        <v>9238</v>
      </c>
      <c r="J13" s="1478">
        <v>97</v>
      </c>
      <c r="K13" s="1479">
        <v>11236</v>
      </c>
      <c r="L13" s="1470">
        <v>227</v>
      </c>
      <c r="M13" s="977">
        <v>134</v>
      </c>
      <c r="N13" s="1471">
        <v>93</v>
      </c>
      <c r="O13" s="1470">
        <v>8</v>
      </c>
      <c r="P13" s="977">
        <v>4</v>
      </c>
      <c r="Q13" s="1473">
        <v>4</v>
      </c>
      <c r="R13" s="1472">
        <v>0</v>
      </c>
      <c r="S13" s="975">
        <v>0</v>
      </c>
      <c r="T13" s="1473">
        <v>0</v>
      </c>
      <c r="U13" s="717"/>
      <c r="V13" s="1474"/>
    </row>
    <row r="14" spans="3:23" ht="18" customHeight="1">
      <c r="C14" s="1460"/>
      <c r="D14" s="359"/>
      <c r="E14" s="559" t="s">
        <v>251</v>
      </c>
      <c r="F14" s="1475">
        <v>215</v>
      </c>
      <c r="G14" s="1481">
        <v>21380</v>
      </c>
      <c r="H14" s="1482">
        <v>130</v>
      </c>
      <c r="I14" s="1481">
        <v>11849</v>
      </c>
      <c r="J14" s="1824">
        <v>85</v>
      </c>
      <c r="K14" s="1825">
        <v>9531</v>
      </c>
      <c r="L14" s="1483">
        <v>203</v>
      </c>
      <c r="M14" s="1484">
        <v>124</v>
      </c>
      <c r="N14" s="1485">
        <v>79</v>
      </c>
      <c r="O14" s="1483">
        <v>12</v>
      </c>
      <c r="P14" s="1484">
        <v>6</v>
      </c>
      <c r="Q14" s="1828">
        <v>6</v>
      </c>
      <c r="R14" s="1483">
        <v>0</v>
      </c>
      <c r="S14" s="1484">
        <v>0</v>
      </c>
      <c r="T14" s="1486">
        <v>0</v>
      </c>
      <c r="U14" s="717"/>
      <c r="V14" s="1474"/>
      <c r="W14" s="1450"/>
    </row>
    <row r="15" spans="3:23" ht="18" customHeight="1">
      <c r="C15" s="1460"/>
      <c r="D15" s="359"/>
      <c r="E15" s="670" t="s">
        <v>660</v>
      </c>
      <c r="F15" s="367">
        <f t="shared" ref="F15:K15" si="5">SUM(F18:F21)</f>
        <v>239</v>
      </c>
      <c r="G15" s="1487">
        <f t="shared" si="5"/>
        <v>26256</v>
      </c>
      <c r="H15" s="367">
        <f t="shared" si="5"/>
        <v>119</v>
      </c>
      <c r="I15" s="1487">
        <f t="shared" si="5"/>
        <v>10788</v>
      </c>
      <c r="J15" s="1826">
        <f t="shared" si="5"/>
        <v>120</v>
      </c>
      <c r="K15" s="1827">
        <f t="shared" si="5"/>
        <v>15468</v>
      </c>
      <c r="L15" s="1488">
        <f t="shared" ref="L15:T15" si="6">SUM(L18:L21)</f>
        <v>222</v>
      </c>
      <c r="M15" s="1489">
        <f t="shared" si="6"/>
        <v>111</v>
      </c>
      <c r="N15" s="1490">
        <f t="shared" si="6"/>
        <v>111</v>
      </c>
      <c r="O15" s="1488">
        <f t="shared" si="6"/>
        <v>17</v>
      </c>
      <c r="P15" s="1489">
        <f t="shared" si="6"/>
        <v>8</v>
      </c>
      <c r="Q15" s="1829">
        <f t="shared" si="6"/>
        <v>9</v>
      </c>
      <c r="R15" s="1488">
        <f t="shared" si="6"/>
        <v>0</v>
      </c>
      <c r="S15" s="1489">
        <f t="shared" si="6"/>
        <v>0</v>
      </c>
      <c r="T15" s="1829">
        <f t="shared" si="6"/>
        <v>0</v>
      </c>
      <c r="U15" s="717"/>
      <c r="V15" s="1474"/>
      <c r="W15" s="1450"/>
    </row>
    <row r="16" spans="3:23" ht="18" customHeight="1">
      <c r="C16" s="1460"/>
      <c r="D16" s="359"/>
      <c r="E16" s="670" t="s">
        <v>719</v>
      </c>
      <c r="F16" s="367">
        <f>SUM(F22:F25)</f>
        <v>204</v>
      </c>
      <c r="G16" s="1487">
        <f t="shared" ref="G16:T16" si="7">SUM(G22:G25)</f>
        <v>19388</v>
      </c>
      <c r="H16" s="367">
        <f t="shared" si="7"/>
        <v>124</v>
      </c>
      <c r="I16" s="1487">
        <f t="shared" si="7"/>
        <v>9015</v>
      </c>
      <c r="J16" s="1826">
        <f t="shared" si="7"/>
        <v>80</v>
      </c>
      <c r="K16" s="1827">
        <f t="shared" si="7"/>
        <v>10373</v>
      </c>
      <c r="L16" s="1488">
        <f t="shared" si="7"/>
        <v>195</v>
      </c>
      <c r="M16" s="1489">
        <f t="shared" si="7"/>
        <v>123</v>
      </c>
      <c r="N16" s="1490">
        <f t="shared" si="7"/>
        <v>72</v>
      </c>
      <c r="O16" s="1488">
        <f t="shared" si="7"/>
        <v>9</v>
      </c>
      <c r="P16" s="1489">
        <f t="shared" si="7"/>
        <v>1</v>
      </c>
      <c r="Q16" s="1829">
        <f t="shared" si="7"/>
        <v>8</v>
      </c>
      <c r="R16" s="1488">
        <f t="shared" si="7"/>
        <v>0</v>
      </c>
      <c r="S16" s="1489">
        <f t="shared" si="7"/>
        <v>0</v>
      </c>
      <c r="T16" s="1829">
        <f t="shared" si="7"/>
        <v>0</v>
      </c>
      <c r="U16" s="717"/>
      <c r="V16" s="1474"/>
      <c r="W16" s="1450"/>
    </row>
    <row r="17" spans="3:23" ht="18" customHeight="1" thickBot="1">
      <c r="C17" s="1460"/>
      <c r="D17" s="359"/>
      <c r="E17" s="2050" t="s">
        <v>783</v>
      </c>
      <c r="F17" s="2051">
        <f>SUM(F26:F29)</f>
        <v>222</v>
      </c>
      <c r="G17" s="2052">
        <f>SUM(G26:G29)</f>
        <v>19043</v>
      </c>
      <c r="H17" s="2051">
        <f>SUM(H26:H29)</f>
        <v>139</v>
      </c>
      <c r="I17" s="2053">
        <f>SUM(I26:I29)</f>
        <v>12657</v>
      </c>
      <c r="J17" s="2054">
        <f>F17-H17</f>
        <v>83</v>
      </c>
      <c r="K17" s="2055">
        <f>G17-I17</f>
        <v>6386</v>
      </c>
      <c r="L17" s="2056">
        <f>SUM(L26:L29)</f>
        <v>215</v>
      </c>
      <c r="M17" s="2057">
        <f>SUM(M26:M29)</f>
        <v>137</v>
      </c>
      <c r="N17" s="2058">
        <f>L17-M17</f>
        <v>78</v>
      </c>
      <c r="O17" s="2056">
        <f>SUM(O26:O29)</f>
        <v>7</v>
      </c>
      <c r="P17" s="2057">
        <f>SUM(P26:P29)</f>
        <v>2</v>
      </c>
      <c r="Q17" s="2059">
        <f>O17-P17</f>
        <v>5</v>
      </c>
      <c r="R17" s="2056">
        <f>SUM(R26:R29)</f>
        <v>0</v>
      </c>
      <c r="S17" s="2057">
        <f>SUM(S26:S29)</f>
        <v>0</v>
      </c>
      <c r="T17" s="2059">
        <f>R17-S17</f>
        <v>0</v>
      </c>
      <c r="U17" s="717"/>
      <c r="V17" s="1474"/>
      <c r="W17" s="1450"/>
    </row>
    <row r="18" spans="3:23" ht="18" customHeight="1">
      <c r="C18" s="1460"/>
      <c r="D18" s="359"/>
      <c r="E18" s="1438" t="s">
        <v>430</v>
      </c>
      <c r="F18" s="469">
        <v>76</v>
      </c>
      <c r="G18" s="1491">
        <v>9472</v>
      </c>
      <c r="H18" s="469">
        <v>49</v>
      </c>
      <c r="I18" s="1492">
        <v>4530</v>
      </c>
      <c r="J18" s="1493">
        <f t="shared" si="0"/>
        <v>27</v>
      </c>
      <c r="K18" s="1469">
        <f t="shared" si="1"/>
        <v>4942</v>
      </c>
      <c r="L18" s="342">
        <v>71</v>
      </c>
      <c r="M18" s="340">
        <v>48</v>
      </c>
      <c r="N18" s="1494">
        <f t="shared" si="2"/>
        <v>23</v>
      </c>
      <c r="O18" s="342">
        <v>5</v>
      </c>
      <c r="P18" s="340">
        <v>1</v>
      </c>
      <c r="Q18" s="1467">
        <f t="shared" si="3"/>
        <v>4</v>
      </c>
      <c r="R18" s="342">
        <v>0</v>
      </c>
      <c r="S18" s="340">
        <v>0</v>
      </c>
      <c r="T18" s="1467">
        <f t="shared" si="4"/>
        <v>0</v>
      </c>
      <c r="U18" s="56"/>
      <c r="V18" s="478"/>
    </row>
    <row r="19" spans="3:23" s="319" customFormat="1" ht="18" customHeight="1">
      <c r="C19" s="1495"/>
      <c r="D19" s="1496"/>
      <c r="E19" s="932" t="s">
        <v>213</v>
      </c>
      <c r="F19" s="1497">
        <v>54</v>
      </c>
      <c r="G19" s="1498">
        <v>4727</v>
      </c>
      <c r="H19" s="1497">
        <v>26</v>
      </c>
      <c r="I19" s="1499">
        <v>2632</v>
      </c>
      <c r="J19" s="1500">
        <f t="shared" ref="J19:K31" si="8">SUM(F19-H19)</f>
        <v>28</v>
      </c>
      <c r="K19" s="1479">
        <f t="shared" si="8"/>
        <v>2095</v>
      </c>
      <c r="L19" s="1472">
        <v>49</v>
      </c>
      <c r="M19" s="1501">
        <v>22</v>
      </c>
      <c r="N19" s="1502">
        <f t="shared" ref="N19:N36" si="9">SUM(L19-M19)</f>
        <v>27</v>
      </c>
      <c r="O19" s="1472">
        <v>5</v>
      </c>
      <c r="P19" s="1501">
        <v>4</v>
      </c>
      <c r="Q19" s="1473">
        <f t="shared" ref="Q19:Q36" si="10">SUM(O19-P19)</f>
        <v>1</v>
      </c>
      <c r="R19" s="1472">
        <v>0</v>
      </c>
      <c r="S19" s="1501">
        <v>0</v>
      </c>
      <c r="T19" s="1473">
        <f>SUM(R19-S19)</f>
        <v>0</v>
      </c>
      <c r="U19" s="50"/>
      <c r="V19" s="478"/>
    </row>
    <row r="20" spans="3:23" s="319" customFormat="1" ht="18" customHeight="1">
      <c r="C20" s="1495"/>
      <c r="D20" s="1503"/>
      <c r="E20" s="933" t="s">
        <v>335</v>
      </c>
      <c r="F20" s="1497">
        <v>40</v>
      </c>
      <c r="G20" s="1498">
        <v>1986</v>
      </c>
      <c r="H20" s="1497">
        <v>24</v>
      </c>
      <c r="I20" s="1499">
        <v>1901</v>
      </c>
      <c r="J20" s="1500">
        <f t="shared" si="8"/>
        <v>16</v>
      </c>
      <c r="K20" s="1479">
        <f t="shared" si="8"/>
        <v>85</v>
      </c>
      <c r="L20" s="1472">
        <v>40</v>
      </c>
      <c r="M20" s="1501">
        <v>23</v>
      </c>
      <c r="N20" s="1502">
        <f t="shared" si="9"/>
        <v>17</v>
      </c>
      <c r="O20" s="1472">
        <v>0</v>
      </c>
      <c r="P20" s="1501">
        <v>1</v>
      </c>
      <c r="Q20" s="1473">
        <f t="shared" si="10"/>
        <v>-1</v>
      </c>
      <c r="R20" s="1472">
        <v>0</v>
      </c>
      <c r="S20" s="1501">
        <v>0</v>
      </c>
      <c r="T20" s="1480">
        <f>SUM(R20-S20)</f>
        <v>0</v>
      </c>
      <c r="U20" s="50"/>
      <c r="V20" s="478"/>
    </row>
    <row r="21" spans="3:23" s="319" customFormat="1" ht="18" customHeight="1" thickBot="1">
      <c r="C21" s="661"/>
      <c r="D21" s="1496"/>
      <c r="E21" s="1761" t="s">
        <v>569</v>
      </c>
      <c r="F21" s="725">
        <v>69</v>
      </c>
      <c r="G21" s="1429">
        <v>10071</v>
      </c>
      <c r="H21" s="725">
        <v>20</v>
      </c>
      <c r="I21" s="1758">
        <v>1725</v>
      </c>
      <c r="J21" s="1762">
        <f t="shared" si="8"/>
        <v>49</v>
      </c>
      <c r="K21" s="1763">
        <f t="shared" si="8"/>
        <v>8346</v>
      </c>
      <c r="L21" s="334">
        <v>62</v>
      </c>
      <c r="M21" s="652">
        <v>18</v>
      </c>
      <c r="N21" s="1764">
        <f t="shared" si="9"/>
        <v>44</v>
      </c>
      <c r="O21" s="334">
        <v>7</v>
      </c>
      <c r="P21" s="348">
        <v>2</v>
      </c>
      <c r="Q21" s="1765">
        <f t="shared" si="10"/>
        <v>5</v>
      </c>
      <c r="R21" s="334">
        <v>0</v>
      </c>
      <c r="S21" s="348">
        <v>0</v>
      </c>
      <c r="T21" s="1765">
        <v>0</v>
      </c>
      <c r="U21" s="50"/>
      <c r="V21" s="629"/>
    </row>
    <row r="22" spans="3:23" s="319" customFormat="1" ht="18" customHeight="1">
      <c r="C22" s="661"/>
      <c r="D22" s="1503"/>
      <c r="E22" s="1766" t="s">
        <v>623</v>
      </c>
      <c r="F22" s="1507">
        <v>72</v>
      </c>
      <c r="G22" s="1464">
        <v>4320</v>
      </c>
      <c r="H22" s="1507">
        <v>39</v>
      </c>
      <c r="I22" s="1464">
        <v>2249</v>
      </c>
      <c r="J22" s="1465">
        <f t="shared" si="8"/>
        <v>33</v>
      </c>
      <c r="K22" s="1466">
        <f t="shared" si="8"/>
        <v>2071</v>
      </c>
      <c r="L22" s="1768">
        <v>72</v>
      </c>
      <c r="M22" s="1769">
        <v>39</v>
      </c>
      <c r="N22" s="1770">
        <f t="shared" si="9"/>
        <v>33</v>
      </c>
      <c r="O22" s="1768">
        <v>0</v>
      </c>
      <c r="P22" s="1769">
        <v>0</v>
      </c>
      <c r="Q22" s="1774">
        <f t="shared" si="10"/>
        <v>0</v>
      </c>
      <c r="R22" s="1580">
        <v>0</v>
      </c>
      <c r="S22" s="1769">
        <v>0</v>
      </c>
      <c r="T22" s="1772">
        <v>0</v>
      </c>
      <c r="U22" s="50"/>
      <c r="V22" s="478"/>
    </row>
    <row r="23" spans="3:23" s="319" customFormat="1" ht="18" customHeight="1">
      <c r="C23" s="1503"/>
      <c r="D23" s="1496"/>
      <c r="E23" s="1767" t="s">
        <v>663</v>
      </c>
      <c r="F23" s="1497">
        <v>38</v>
      </c>
      <c r="G23" s="1476">
        <v>4863</v>
      </c>
      <c r="H23" s="1497">
        <v>37</v>
      </c>
      <c r="I23" s="1476">
        <v>3466</v>
      </c>
      <c r="J23" s="1478">
        <f t="shared" si="8"/>
        <v>1</v>
      </c>
      <c r="K23" s="1479">
        <f t="shared" si="8"/>
        <v>1397</v>
      </c>
      <c r="L23" s="1555">
        <v>34</v>
      </c>
      <c r="M23" s="1556">
        <v>37</v>
      </c>
      <c r="N23" s="1771">
        <f t="shared" si="9"/>
        <v>-3</v>
      </c>
      <c r="O23" s="1555">
        <v>4</v>
      </c>
      <c r="P23" s="1556">
        <v>0</v>
      </c>
      <c r="Q23" s="1775">
        <f t="shared" si="10"/>
        <v>4</v>
      </c>
      <c r="R23" s="1558">
        <v>0</v>
      </c>
      <c r="S23" s="1556">
        <v>0</v>
      </c>
      <c r="T23" s="1480">
        <v>0</v>
      </c>
      <c r="U23" s="50"/>
      <c r="V23" s="478"/>
    </row>
    <row r="24" spans="3:23" s="319" customFormat="1" ht="18" customHeight="1">
      <c r="C24" s="330"/>
      <c r="D24" s="1505"/>
      <c r="E24" s="1767" t="s">
        <v>676</v>
      </c>
      <c r="F24" s="1497">
        <v>39</v>
      </c>
      <c r="G24" s="1476">
        <v>3937</v>
      </c>
      <c r="H24" s="1497">
        <v>25</v>
      </c>
      <c r="I24" s="1476">
        <v>2154</v>
      </c>
      <c r="J24" s="1478">
        <f t="shared" si="8"/>
        <v>14</v>
      </c>
      <c r="K24" s="1479">
        <f t="shared" si="8"/>
        <v>1783</v>
      </c>
      <c r="L24" s="1555">
        <v>35</v>
      </c>
      <c r="M24" s="1556">
        <v>24</v>
      </c>
      <c r="N24" s="1771">
        <f t="shared" si="9"/>
        <v>11</v>
      </c>
      <c r="O24" s="1555">
        <v>4</v>
      </c>
      <c r="P24" s="1556">
        <v>1</v>
      </c>
      <c r="Q24" s="1775">
        <f t="shared" si="10"/>
        <v>3</v>
      </c>
      <c r="R24" s="1558">
        <v>0</v>
      </c>
      <c r="S24" s="1556">
        <v>0</v>
      </c>
      <c r="T24" s="1480">
        <v>0</v>
      </c>
      <c r="U24" s="50"/>
      <c r="V24" s="478"/>
    </row>
    <row r="25" spans="3:23" s="319" customFormat="1" ht="18" customHeight="1" thickBot="1">
      <c r="C25" s="330"/>
      <c r="D25" s="1506"/>
      <c r="E25" s="1782" t="s">
        <v>677</v>
      </c>
      <c r="F25" s="654">
        <v>55</v>
      </c>
      <c r="G25" s="656">
        <v>6268</v>
      </c>
      <c r="H25" s="654">
        <v>23</v>
      </c>
      <c r="I25" s="656">
        <v>1146</v>
      </c>
      <c r="J25" s="1783">
        <f t="shared" si="8"/>
        <v>32</v>
      </c>
      <c r="K25" s="1784">
        <f t="shared" si="8"/>
        <v>5122</v>
      </c>
      <c r="L25" s="1785">
        <v>54</v>
      </c>
      <c r="M25" s="1786">
        <v>23</v>
      </c>
      <c r="N25" s="1787">
        <f t="shared" si="9"/>
        <v>31</v>
      </c>
      <c r="O25" s="1785">
        <v>1</v>
      </c>
      <c r="P25" s="1786">
        <v>0</v>
      </c>
      <c r="Q25" s="1788">
        <f t="shared" si="10"/>
        <v>1</v>
      </c>
      <c r="R25" s="1789">
        <v>0</v>
      </c>
      <c r="S25" s="1786">
        <v>0</v>
      </c>
      <c r="T25" s="1790">
        <v>0</v>
      </c>
      <c r="U25" s="50"/>
      <c r="V25" s="478"/>
    </row>
    <row r="26" spans="3:23" s="319" customFormat="1" ht="18" customHeight="1">
      <c r="C26" s="330"/>
      <c r="D26" s="1506"/>
      <c r="E26" s="1766" t="s">
        <v>728</v>
      </c>
      <c r="F26" s="1507">
        <v>64</v>
      </c>
      <c r="G26" s="1464">
        <v>7063</v>
      </c>
      <c r="H26" s="1507">
        <v>51</v>
      </c>
      <c r="I26" s="1464">
        <v>3791</v>
      </c>
      <c r="J26" s="1465">
        <f t="shared" si="8"/>
        <v>13</v>
      </c>
      <c r="K26" s="1466">
        <f t="shared" si="8"/>
        <v>3272</v>
      </c>
      <c r="L26" s="1768">
        <v>63</v>
      </c>
      <c r="M26" s="1769">
        <v>50</v>
      </c>
      <c r="N26" s="1770">
        <f t="shared" si="9"/>
        <v>13</v>
      </c>
      <c r="O26" s="1768">
        <v>1</v>
      </c>
      <c r="P26" s="1769">
        <v>1</v>
      </c>
      <c r="Q26" s="1774">
        <f t="shared" si="10"/>
        <v>0</v>
      </c>
      <c r="R26" s="1580">
        <v>0</v>
      </c>
      <c r="S26" s="1769">
        <v>0</v>
      </c>
      <c r="T26" s="1772">
        <v>0</v>
      </c>
      <c r="U26" s="50"/>
      <c r="V26" s="478"/>
    </row>
    <row r="27" spans="3:23" s="319" customFormat="1" ht="18" customHeight="1">
      <c r="C27" s="330"/>
      <c r="D27" s="1506"/>
      <c r="E27" s="1767" t="s">
        <v>745</v>
      </c>
      <c r="F27" s="1497">
        <v>57</v>
      </c>
      <c r="G27" s="1476">
        <v>5095</v>
      </c>
      <c r="H27" s="1497">
        <v>25</v>
      </c>
      <c r="I27" s="1476">
        <v>1822</v>
      </c>
      <c r="J27" s="1478">
        <f t="shared" si="8"/>
        <v>32</v>
      </c>
      <c r="K27" s="1479">
        <f t="shared" si="8"/>
        <v>3273</v>
      </c>
      <c r="L27" s="1555">
        <v>53</v>
      </c>
      <c r="M27" s="1556">
        <v>25</v>
      </c>
      <c r="N27" s="1771">
        <f t="shared" si="9"/>
        <v>28</v>
      </c>
      <c r="O27" s="1555">
        <v>4</v>
      </c>
      <c r="P27" s="1556">
        <v>0</v>
      </c>
      <c r="Q27" s="1775">
        <f t="shared" si="10"/>
        <v>4</v>
      </c>
      <c r="R27" s="1558">
        <v>0</v>
      </c>
      <c r="S27" s="1556">
        <v>0</v>
      </c>
      <c r="T27" s="1480">
        <v>0</v>
      </c>
      <c r="U27" s="50"/>
      <c r="V27" s="478"/>
    </row>
    <row r="28" spans="3:23" s="319" customFormat="1" ht="18" customHeight="1">
      <c r="C28" s="330"/>
      <c r="D28" s="1506"/>
      <c r="E28" s="1767" t="s">
        <v>746</v>
      </c>
      <c r="F28" s="1497">
        <v>52</v>
      </c>
      <c r="G28" s="1476">
        <v>3861</v>
      </c>
      <c r="H28" s="1497">
        <v>29</v>
      </c>
      <c r="I28" s="1476">
        <v>5070</v>
      </c>
      <c r="J28" s="1478">
        <f t="shared" si="8"/>
        <v>23</v>
      </c>
      <c r="K28" s="1479">
        <f>SUM(G28-I28)</f>
        <v>-1209</v>
      </c>
      <c r="L28" s="1555">
        <v>51</v>
      </c>
      <c r="M28" s="1556">
        <v>28</v>
      </c>
      <c r="N28" s="1771">
        <f t="shared" si="9"/>
        <v>23</v>
      </c>
      <c r="O28" s="1555">
        <v>1</v>
      </c>
      <c r="P28" s="1556">
        <v>1</v>
      </c>
      <c r="Q28" s="1775">
        <f t="shared" si="10"/>
        <v>0</v>
      </c>
      <c r="R28" s="1558">
        <v>0</v>
      </c>
      <c r="S28" s="1556">
        <v>0</v>
      </c>
      <c r="T28" s="1480">
        <v>0</v>
      </c>
      <c r="U28" s="50"/>
      <c r="V28" s="478"/>
    </row>
    <row r="29" spans="3:23" s="319" customFormat="1" ht="18" customHeight="1" thickBot="1">
      <c r="C29" s="330"/>
      <c r="D29" s="1506"/>
      <c r="E29" s="1782" t="s">
        <v>747</v>
      </c>
      <c r="F29" s="654">
        <v>49</v>
      </c>
      <c r="G29" s="656">
        <v>3024</v>
      </c>
      <c r="H29" s="654">
        <v>34</v>
      </c>
      <c r="I29" s="656">
        <v>1974</v>
      </c>
      <c r="J29" s="1783">
        <f t="shared" si="8"/>
        <v>15</v>
      </c>
      <c r="K29" s="1784">
        <f>SUM(G29-I29)</f>
        <v>1050</v>
      </c>
      <c r="L29" s="1785">
        <v>48</v>
      </c>
      <c r="M29" s="1786">
        <v>34</v>
      </c>
      <c r="N29" s="1787">
        <f t="shared" si="9"/>
        <v>14</v>
      </c>
      <c r="O29" s="1785">
        <v>1</v>
      </c>
      <c r="P29" s="1786">
        <v>0</v>
      </c>
      <c r="Q29" s="1788">
        <f t="shared" si="10"/>
        <v>1</v>
      </c>
      <c r="R29" s="1789">
        <v>0</v>
      </c>
      <c r="S29" s="1786">
        <v>0</v>
      </c>
      <c r="T29" s="1790">
        <v>0</v>
      </c>
      <c r="U29" s="50"/>
      <c r="V29" s="478"/>
    </row>
    <row r="30" spans="3:23" s="319" customFormat="1" ht="18" customHeight="1">
      <c r="C30" s="330"/>
      <c r="D30" s="1506"/>
      <c r="E30" s="1766" t="s">
        <v>769</v>
      </c>
      <c r="F30" s="1507">
        <v>44</v>
      </c>
      <c r="G30" s="1464">
        <v>3911</v>
      </c>
      <c r="H30" s="1507">
        <v>40</v>
      </c>
      <c r="I30" s="1464">
        <v>3455</v>
      </c>
      <c r="J30" s="1465">
        <f t="shared" si="8"/>
        <v>4</v>
      </c>
      <c r="K30" s="1466">
        <f>SUM(G30-I30)</f>
        <v>456</v>
      </c>
      <c r="L30" s="1768">
        <v>40</v>
      </c>
      <c r="M30" s="1769">
        <v>36</v>
      </c>
      <c r="N30" s="1770">
        <f t="shared" si="9"/>
        <v>4</v>
      </c>
      <c r="O30" s="1768">
        <v>4</v>
      </c>
      <c r="P30" s="1769">
        <v>4</v>
      </c>
      <c r="Q30" s="1774">
        <f t="shared" si="10"/>
        <v>0</v>
      </c>
      <c r="R30" s="1580">
        <v>0</v>
      </c>
      <c r="S30" s="1769">
        <v>0</v>
      </c>
      <c r="T30" s="1772">
        <v>0</v>
      </c>
      <c r="U30" s="50"/>
      <c r="V30" s="478"/>
    </row>
    <row r="31" spans="3:23" s="319" customFormat="1" ht="18" customHeight="1">
      <c r="C31" s="330"/>
      <c r="D31" s="1506"/>
      <c r="E31" s="1767" t="s">
        <v>770</v>
      </c>
      <c r="F31" s="1497">
        <v>48</v>
      </c>
      <c r="G31" s="1476">
        <v>4902</v>
      </c>
      <c r="H31" s="1497">
        <v>29</v>
      </c>
      <c r="I31" s="1476">
        <v>1772</v>
      </c>
      <c r="J31" s="1478">
        <f t="shared" si="8"/>
        <v>19</v>
      </c>
      <c r="K31" s="1479">
        <f>SUM(G31-I31)</f>
        <v>3130</v>
      </c>
      <c r="L31" s="1555">
        <v>42</v>
      </c>
      <c r="M31" s="1556">
        <v>27</v>
      </c>
      <c r="N31" s="1771">
        <f t="shared" si="9"/>
        <v>15</v>
      </c>
      <c r="O31" s="1555">
        <v>6</v>
      </c>
      <c r="P31" s="1556">
        <v>2</v>
      </c>
      <c r="Q31" s="1775">
        <f t="shared" si="10"/>
        <v>4</v>
      </c>
      <c r="R31" s="1558">
        <v>0</v>
      </c>
      <c r="S31" s="1556">
        <v>0</v>
      </c>
      <c r="T31" s="1480">
        <v>0</v>
      </c>
      <c r="U31" s="50"/>
      <c r="V31" s="478"/>
    </row>
    <row r="32" spans="3:23" s="319" customFormat="1" ht="18" customHeight="1">
      <c r="C32" s="330"/>
      <c r="D32" s="1506"/>
      <c r="E32" s="1767" t="s">
        <v>771</v>
      </c>
      <c r="F32" s="1497">
        <v>50</v>
      </c>
      <c r="G32" s="1476">
        <v>3209</v>
      </c>
      <c r="H32" s="1497">
        <f>SUM(M32,P32,S32)</f>
        <v>24</v>
      </c>
      <c r="I32" s="1476">
        <v>2563</v>
      </c>
      <c r="J32" s="1478">
        <f>SUM(F32-H32)</f>
        <v>26</v>
      </c>
      <c r="K32" s="1479">
        <f>SUM(G32-I32)</f>
        <v>646</v>
      </c>
      <c r="L32" s="1555">
        <v>47</v>
      </c>
      <c r="M32" s="1556">
        <v>22</v>
      </c>
      <c r="N32" s="1771">
        <f t="shared" si="9"/>
        <v>25</v>
      </c>
      <c r="O32" s="1555">
        <v>3</v>
      </c>
      <c r="P32" s="1556">
        <v>2</v>
      </c>
      <c r="Q32" s="1775">
        <f t="shared" si="10"/>
        <v>1</v>
      </c>
      <c r="R32" s="1558">
        <v>0</v>
      </c>
      <c r="S32" s="1556">
        <v>0</v>
      </c>
      <c r="T32" s="1480">
        <v>0</v>
      </c>
      <c r="U32" s="50"/>
      <c r="V32" s="478"/>
    </row>
    <row r="33" spans="3:22" s="319" customFormat="1" ht="18" customHeight="1" thickBot="1">
      <c r="C33" s="330"/>
      <c r="D33" s="1506"/>
      <c r="E33" s="1782" t="s">
        <v>772</v>
      </c>
      <c r="F33" s="654">
        <v>36</v>
      </c>
      <c r="G33" s="656">
        <v>5533</v>
      </c>
      <c r="H33" s="654">
        <f t="shared" ref="H33:H34" si="11">SUM(M33,P33,S33)</f>
        <v>21</v>
      </c>
      <c r="I33" s="656">
        <v>1208</v>
      </c>
      <c r="J33" s="1783">
        <f t="shared" ref="J33:J34" si="12">SUM(F33-H33)</f>
        <v>15</v>
      </c>
      <c r="K33" s="1784">
        <f t="shared" ref="K33:K34" si="13">SUM(G33-I33)</f>
        <v>4325</v>
      </c>
      <c r="L33" s="1785">
        <v>29</v>
      </c>
      <c r="M33" s="1786">
        <v>21</v>
      </c>
      <c r="N33" s="1787">
        <f t="shared" si="9"/>
        <v>8</v>
      </c>
      <c r="O33" s="1785">
        <v>7</v>
      </c>
      <c r="P33" s="1786">
        <v>0</v>
      </c>
      <c r="Q33" s="1788">
        <f t="shared" si="10"/>
        <v>7</v>
      </c>
      <c r="R33" s="1789">
        <v>0</v>
      </c>
      <c r="S33" s="1786">
        <v>0</v>
      </c>
      <c r="T33" s="1790">
        <v>0</v>
      </c>
      <c r="U33" s="50"/>
      <c r="V33" s="478"/>
    </row>
    <row r="34" spans="3:22" s="319" customFormat="1" ht="18" customHeight="1" thickBot="1">
      <c r="C34" s="330"/>
      <c r="D34" s="1506"/>
      <c r="E34" s="1766" t="s">
        <v>837</v>
      </c>
      <c r="F34" s="1507">
        <v>11</v>
      </c>
      <c r="G34" s="1464">
        <v>1169</v>
      </c>
      <c r="H34" s="1507">
        <f t="shared" si="11"/>
        <v>14</v>
      </c>
      <c r="I34" s="1464">
        <v>953</v>
      </c>
      <c r="J34" s="1465">
        <f t="shared" si="12"/>
        <v>-3</v>
      </c>
      <c r="K34" s="1466">
        <f t="shared" si="13"/>
        <v>216</v>
      </c>
      <c r="L34" s="1768">
        <v>10</v>
      </c>
      <c r="M34" s="1769">
        <v>13</v>
      </c>
      <c r="N34" s="1770">
        <f t="shared" si="9"/>
        <v>-3</v>
      </c>
      <c r="O34" s="1768">
        <v>1</v>
      </c>
      <c r="P34" s="1769">
        <v>1</v>
      </c>
      <c r="Q34" s="1774">
        <f t="shared" si="10"/>
        <v>0</v>
      </c>
      <c r="R34" s="1580">
        <v>0</v>
      </c>
      <c r="S34" s="1769">
        <v>0</v>
      </c>
      <c r="T34" s="1772">
        <v>0</v>
      </c>
      <c r="U34" s="50"/>
      <c r="V34" s="478"/>
    </row>
    <row r="35" spans="3:22" s="319" customFormat="1" ht="18" customHeight="1" thickBot="1">
      <c r="C35" s="330"/>
      <c r="D35" s="1506"/>
      <c r="E35" s="1767" t="s">
        <v>844</v>
      </c>
      <c r="F35" s="725">
        <v>26</v>
      </c>
      <c r="G35" s="346">
        <v>2797</v>
      </c>
      <c r="H35" s="725"/>
      <c r="I35" s="346"/>
      <c r="J35" s="1465">
        <f t="shared" ref="J35:J36" si="14">SUM(F35-H35)</f>
        <v>26</v>
      </c>
      <c r="K35" s="1466">
        <f t="shared" ref="K35:K36" si="15">SUM(G35-I35)</f>
        <v>2797</v>
      </c>
      <c r="L35" s="2492">
        <v>26</v>
      </c>
      <c r="M35" s="2493"/>
      <c r="N35" s="1770">
        <f t="shared" si="9"/>
        <v>26</v>
      </c>
      <c r="O35" s="2492">
        <v>0</v>
      </c>
      <c r="P35" s="2494"/>
      <c r="Q35" s="1774">
        <f t="shared" si="10"/>
        <v>0</v>
      </c>
      <c r="R35" s="661">
        <v>0</v>
      </c>
      <c r="S35" s="2494"/>
      <c r="T35" s="1772">
        <v>0</v>
      </c>
      <c r="U35" s="50"/>
      <c r="V35" s="478"/>
    </row>
    <row r="36" spans="3:22" s="319" customFormat="1" ht="18" customHeight="1" thickBot="1">
      <c r="C36" s="330"/>
      <c r="D36" s="1506"/>
      <c r="E36" s="1767" t="s">
        <v>824</v>
      </c>
      <c r="F36" s="725">
        <v>10</v>
      </c>
      <c r="G36" s="346">
        <v>502</v>
      </c>
      <c r="H36" s="725"/>
      <c r="I36" s="346"/>
      <c r="J36" s="1465">
        <f t="shared" si="14"/>
        <v>10</v>
      </c>
      <c r="K36" s="1466">
        <f t="shared" si="15"/>
        <v>502</v>
      </c>
      <c r="L36" s="2492">
        <v>10</v>
      </c>
      <c r="M36" s="2493"/>
      <c r="N36" s="1770">
        <f t="shared" si="9"/>
        <v>10</v>
      </c>
      <c r="O36" s="2492">
        <v>0</v>
      </c>
      <c r="P36" s="2494"/>
      <c r="Q36" s="1774">
        <f t="shared" si="10"/>
        <v>0</v>
      </c>
      <c r="R36" s="661">
        <v>0</v>
      </c>
      <c r="S36" s="2494"/>
      <c r="T36" s="1772">
        <v>0</v>
      </c>
      <c r="U36" s="50"/>
      <c r="V36" s="478"/>
    </row>
    <row r="37" spans="3:22" s="319" customFormat="1" ht="4.7" customHeight="1" thickBot="1">
      <c r="C37" s="674"/>
      <c r="E37" s="2502"/>
      <c r="F37" s="2503"/>
      <c r="G37" s="2504"/>
      <c r="H37" s="2503"/>
      <c r="I37" s="2504"/>
      <c r="J37" s="2505"/>
      <c r="K37" s="2506"/>
      <c r="L37" s="2507"/>
      <c r="M37" s="2508"/>
      <c r="N37" s="2509"/>
      <c r="O37" s="2507"/>
      <c r="P37" s="2510"/>
      <c r="Q37" s="2511"/>
      <c r="R37" s="2507"/>
      <c r="S37" s="2510"/>
      <c r="T37" s="2511"/>
      <c r="U37" s="23"/>
      <c r="V37" s="390"/>
    </row>
    <row r="38" spans="3:22" ht="12.2" customHeight="1">
      <c r="E38" s="1452" t="s">
        <v>316</v>
      </c>
      <c r="S38" s="319"/>
      <c r="U38" s="3"/>
      <c r="V38" s="473"/>
    </row>
    <row r="39" spans="3:22" ht="11.25" customHeight="1">
      <c r="C39" s="1452"/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560"/>
      <c r="Q39" s="560"/>
      <c r="R39" s="560"/>
      <c r="S39" s="560"/>
      <c r="T39" s="560"/>
      <c r="U39" s="3"/>
      <c r="V39" s="473"/>
    </row>
    <row r="40" spans="3:22" ht="11.25" customHeight="1">
      <c r="C40" s="1452"/>
      <c r="F40" s="560"/>
      <c r="G40" s="560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3"/>
      <c r="V40" s="473"/>
    </row>
    <row r="41" spans="3:22" ht="11.25" customHeight="1">
      <c r="C41" s="1452"/>
      <c r="F41" s="560"/>
      <c r="G41" s="560"/>
      <c r="H41" s="560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3"/>
      <c r="V41" s="473"/>
    </row>
    <row r="42" spans="3:22" ht="11.25" customHeight="1">
      <c r="C42" s="1452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3"/>
      <c r="V42" s="473"/>
    </row>
    <row r="43" spans="3:22" ht="16.5" customHeight="1" thickBot="1">
      <c r="C43" s="1452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3"/>
      <c r="V43" s="473"/>
    </row>
    <row r="44" spans="3:22" ht="21.2" customHeight="1">
      <c r="C44" s="1439" t="s">
        <v>487</v>
      </c>
      <c r="E44" s="4080" t="s">
        <v>51</v>
      </c>
      <c r="F44" s="4081"/>
      <c r="G44" s="4081"/>
      <c r="H44" s="4081"/>
      <c r="I44" s="4081"/>
      <c r="J44" s="4081"/>
      <c r="K44" s="4081"/>
      <c r="L44" s="4081"/>
      <c r="M44" s="4081"/>
      <c r="N44" s="4081"/>
      <c r="O44" s="4081"/>
      <c r="P44" s="4081"/>
      <c r="Q44" s="4081"/>
      <c r="R44" s="4082"/>
      <c r="S44" s="1440"/>
      <c r="T44" s="319"/>
    </row>
    <row r="45" spans="3:22" ht="18" customHeight="1" thickBot="1">
      <c r="E45" s="4079" t="s">
        <v>488</v>
      </c>
      <c r="F45" s="3871"/>
      <c r="G45" s="3871"/>
      <c r="H45" s="3871"/>
      <c r="I45" s="3871"/>
      <c r="J45" s="3871"/>
      <c r="K45" s="3871"/>
      <c r="L45" s="3871"/>
      <c r="M45" s="3871"/>
      <c r="N45" s="3871"/>
      <c r="O45" s="3871"/>
      <c r="P45" s="3871"/>
      <c r="Q45" s="3871"/>
      <c r="R45" s="3872"/>
    </row>
    <row r="46" spans="3:22" ht="9" customHeight="1" thickBot="1">
      <c r="C46" s="1453"/>
      <c r="D46" s="1442"/>
      <c r="J46" s="362"/>
      <c r="K46" s="1445"/>
      <c r="L46" s="1445"/>
      <c r="M46" s="1445"/>
      <c r="N46" s="1445"/>
      <c r="O46" s="1445"/>
      <c r="P46" s="1445"/>
      <c r="Q46" s="1445"/>
      <c r="R46" s="1445"/>
      <c r="S46" s="1445"/>
      <c r="T46" s="1445"/>
      <c r="U46" s="23"/>
      <c r="V46" s="390"/>
    </row>
    <row r="47" spans="3:22" ht="37.5" customHeight="1" thickBot="1">
      <c r="E47" s="510" t="s">
        <v>478</v>
      </c>
      <c r="F47" s="4092" t="s">
        <v>479</v>
      </c>
      <c r="G47" s="4093"/>
      <c r="H47" s="4092" t="s">
        <v>480</v>
      </c>
      <c r="I47" s="4093"/>
      <c r="J47" s="4100" t="s">
        <v>163</v>
      </c>
      <c r="K47" s="4093"/>
      <c r="L47" s="4101" t="s">
        <v>308</v>
      </c>
      <c r="M47" s="3907"/>
      <c r="N47" s="3908"/>
      <c r="O47" s="4101" t="s">
        <v>309</v>
      </c>
      <c r="P47" s="3856"/>
      <c r="Q47" s="3857"/>
      <c r="R47" s="4101" t="s">
        <v>310</v>
      </c>
      <c r="S47" s="3856"/>
      <c r="T47" s="3857"/>
      <c r="U47" s="5"/>
      <c r="V47" s="1395"/>
    </row>
    <row r="48" spans="3:22" ht="34.5" customHeight="1" thickBot="1">
      <c r="E48" s="1447"/>
      <c r="F48" s="1454" t="s">
        <v>311</v>
      </c>
      <c r="G48" s="1455" t="s">
        <v>312</v>
      </c>
      <c r="H48" s="1444" t="s">
        <v>311</v>
      </c>
      <c r="I48" s="1446" t="s">
        <v>312</v>
      </c>
      <c r="J48" s="1456" t="s">
        <v>311</v>
      </c>
      <c r="K48" s="1815" t="s">
        <v>312</v>
      </c>
      <c r="L48" s="1448" t="s">
        <v>481</v>
      </c>
      <c r="M48" s="1449" t="s">
        <v>556</v>
      </c>
      <c r="N48" s="524" t="s">
        <v>173</v>
      </c>
      <c r="O48" s="1448" t="s">
        <v>481</v>
      </c>
      <c r="P48" s="1449" t="s">
        <v>556</v>
      </c>
      <c r="Q48" s="524" t="s">
        <v>173</v>
      </c>
      <c r="R48" s="1448" t="s">
        <v>481</v>
      </c>
      <c r="S48" s="1449" t="s">
        <v>556</v>
      </c>
      <c r="T48" s="524" t="s">
        <v>173</v>
      </c>
      <c r="U48" s="473"/>
      <c r="V48" s="473"/>
    </row>
    <row r="49" spans="3:20" ht="16.5" customHeight="1">
      <c r="C49" s="1460"/>
      <c r="D49" s="359"/>
      <c r="E49" s="843">
        <v>2001</v>
      </c>
      <c r="F49" s="1507" t="s">
        <v>151</v>
      </c>
      <c r="G49" s="1464" t="s">
        <v>151</v>
      </c>
      <c r="H49" s="1507" t="s">
        <v>151</v>
      </c>
      <c r="I49" s="1568" t="s">
        <v>151</v>
      </c>
      <c r="J49" s="1465" t="s">
        <v>151</v>
      </c>
      <c r="K49" s="1819" t="s">
        <v>151</v>
      </c>
      <c r="L49" s="1814" t="s">
        <v>151</v>
      </c>
      <c r="M49" s="1508" t="s">
        <v>151</v>
      </c>
      <c r="N49" s="1509" t="s">
        <v>151</v>
      </c>
      <c r="O49" s="1510" t="s">
        <v>151</v>
      </c>
      <c r="P49" s="1511" t="s">
        <v>151</v>
      </c>
      <c r="Q49" s="1512" t="s">
        <v>151</v>
      </c>
      <c r="R49" s="1510" t="s">
        <v>151</v>
      </c>
      <c r="S49" s="1513" t="s">
        <v>151</v>
      </c>
      <c r="T49" s="1512" t="s">
        <v>151</v>
      </c>
    </row>
    <row r="50" spans="3:20" ht="16.5" customHeight="1">
      <c r="C50" s="1460"/>
      <c r="D50" s="359"/>
      <c r="E50" s="501">
        <v>2002</v>
      </c>
      <c r="F50" s="1514">
        <v>-10</v>
      </c>
      <c r="G50" s="1515">
        <v>-31.294478812968038</v>
      </c>
      <c r="H50" s="1514">
        <v>-10.909090909090907</v>
      </c>
      <c r="I50" s="1816">
        <v>-36.423598387687797</v>
      </c>
      <c r="J50" s="1516">
        <v>-8</v>
      </c>
      <c r="K50" s="1820">
        <v>-14.907317073170731</v>
      </c>
      <c r="L50" s="1748">
        <v>-9.2105263157894655</v>
      </c>
      <c r="M50" s="1083">
        <v>-10.191082802547768</v>
      </c>
      <c r="N50" s="1518">
        <v>-7.0422535211267672</v>
      </c>
      <c r="O50" s="1069">
        <v>-18.181818181818173</v>
      </c>
      <c r="P50" s="1083">
        <v>-25</v>
      </c>
      <c r="Q50" s="1518">
        <v>0</v>
      </c>
      <c r="R50" s="1069">
        <v>-100</v>
      </c>
      <c r="S50" s="1084">
        <v>0</v>
      </c>
      <c r="T50" s="1518">
        <v>-100</v>
      </c>
    </row>
    <row r="51" spans="3:20" ht="16.5" customHeight="1">
      <c r="C51" s="1460"/>
      <c r="D51" s="359"/>
      <c r="E51" s="501">
        <v>2003</v>
      </c>
      <c r="F51" s="1514">
        <v>16.666666666666671</v>
      </c>
      <c r="G51" s="1515">
        <v>84.029517297407097</v>
      </c>
      <c r="H51" s="1514">
        <v>-15.646258503401356</v>
      </c>
      <c r="I51" s="1816">
        <v>37.646493756003849</v>
      </c>
      <c r="J51" s="1516">
        <v>85.507246376811594</v>
      </c>
      <c r="K51" s="1820">
        <v>194.74891080027515</v>
      </c>
      <c r="L51" s="1748">
        <v>11.594202898550733</v>
      </c>
      <c r="M51" s="1084">
        <v>-17.730496453900713</v>
      </c>
      <c r="N51" s="1518">
        <v>74.242424242424249</v>
      </c>
      <c r="O51" s="1069">
        <v>133.33333333333334</v>
      </c>
      <c r="P51" s="1083">
        <v>16.666666666666671</v>
      </c>
      <c r="Q51" s="1518">
        <v>366.66666666666669</v>
      </c>
      <c r="R51" s="1069">
        <v>0</v>
      </c>
      <c r="S51" s="1083">
        <v>0</v>
      </c>
      <c r="T51" s="1518">
        <v>0</v>
      </c>
    </row>
    <row r="52" spans="3:20" ht="16.5" customHeight="1">
      <c r="C52" s="1460"/>
      <c r="D52" s="359"/>
      <c r="E52" s="501">
        <v>2004</v>
      </c>
      <c r="F52" s="1514">
        <v>2.3809523809523796</v>
      </c>
      <c r="G52" s="1515">
        <v>-12.095795166096451</v>
      </c>
      <c r="H52" s="1514">
        <v>-10.483870967741936</v>
      </c>
      <c r="I52" s="1816">
        <v>-49.668504431572337</v>
      </c>
      <c r="J52" s="1516">
        <v>14.84375</v>
      </c>
      <c r="K52" s="1820">
        <v>29.788392718219995</v>
      </c>
      <c r="L52" s="1748">
        <v>7.3593073593073655</v>
      </c>
      <c r="M52" s="1083">
        <v>-6.0344827586206833</v>
      </c>
      <c r="N52" s="1518">
        <v>20.869565217391298</v>
      </c>
      <c r="O52" s="1069">
        <v>-52.380952380952387</v>
      </c>
      <c r="P52" s="1083">
        <v>-71.428571428571431</v>
      </c>
      <c r="Q52" s="1518">
        <v>-42.857142857142861</v>
      </c>
      <c r="R52" s="1069">
        <v>0</v>
      </c>
      <c r="S52" s="1083">
        <v>-100</v>
      </c>
      <c r="T52" s="1518">
        <v>-100</v>
      </c>
    </row>
    <row r="53" spans="3:20" ht="16.5" customHeight="1">
      <c r="C53" s="1460"/>
      <c r="D53" s="359"/>
      <c r="E53" s="502" t="s">
        <v>301</v>
      </c>
      <c r="F53" s="1514">
        <v>-8.5271317829457445</v>
      </c>
      <c r="G53" s="1515">
        <v>-0.5858966310943714</v>
      </c>
      <c r="H53" s="1514">
        <v>26.126126126126124</v>
      </c>
      <c r="I53" s="1816">
        <v>91.444814198557964</v>
      </c>
      <c r="J53" s="1516">
        <v>-34.693877551020407</v>
      </c>
      <c r="K53" s="1820">
        <v>-40.370436971767667</v>
      </c>
      <c r="L53" s="1748">
        <v>-9.6774193548387188</v>
      </c>
      <c r="M53" s="1083">
        <v>22.935779816513758</v>
      </c>
      <c r="N53" s="1518">
        <v>-35.251798561151077</v>
      </c>
      <c r="O53" s="1069">
        <v>20</v>
      </c>
      <c r="P53" s="1083">
        <v>200</v>
      </c>
      <c r="Q53" s="1518">
        <v>-25</v>
      </c>
      <c r="R53" s="1069">
        <v>0</v>
      </c>
      <c r="S53" s="1084">
        <v>0</v>
      </c>
      <c r="T53" s="1518">
        <v>0</v>
      </c>
    </row>
    <row r="54" spans="3:20" ht="16.5" customHeight="1">
      <c r="C54" s="1460"/>
      <c r="D54" s="359"/>
      <c r="E54" s="842" t="s">
        <v>436</v>
      </c>
      <c r="F54" s="1519">
        <v>19.491525423728802</v>
      </c>
      <c r="G54" s="1520">
        <v>17.739423279309619</v>
      </c>
      <c r="H54" s="1519">
        <v>6.4285714285714306</v>
      </c>
      <c r="I54" s="1817">
        <v>-30.506264938074892</v>
      </c>
      <c r="J54" s="1521">
        <v>38.541666666666686</v>
      </c>
      <c r="K54" s="1821">
        <v>84.700442299959775</v>
      </c>
      <c r="L54" s="1088">
        <v>22.767857142857139</v>
      </c>
      <c r="M54" s="1084">
        <v>10.447761194029852</v>
      </c>
      <c r="N54" s="1523">
        <v>41.111111111111114</v>
      </c>
      <c r="O54" s="1085">
        <v>-41.666666666666664</v>
      </c>
      <c r="P54" s="1084">
        <v>-83.333333333333343</v>
      </c>
      <c r="Q54" s="1523">
        <v>0</v>
      </c>
      <c r="R54" s="1085">
        <v>0</v>
      </c>
      <c r="S54" s="1084">
        <v>0</v>
      </c>
      <c r="T54" s="1523">
        <v>0</v>
      </c>
    </row>
    <row r="55" spans="3:20" ht="16.5" customHeight="1">
      <c r="C55" s="1460"/>
      <c r="D55" s="359"/>
      <c r="E55" s="502" t="s">
        <v>543</v>
      </c>
      <c r="F55" s="1519">
        <v>-16.666666666666657</v>
      </c>
      <c r="G55" s="1520">
        <v>-26.797525832171331</v>
      </c>
      <c r="H55" s="1519">
        <v>-7.3825503355704711</v>
      </c>
      <c r="I55" s="1817">
        <v>-3.7206878582595095</v>
      </c>
      <c r="J55" s="1521">
        <v>-27.067669172932327</v>
      </c>
      <c r="K55" s="1821">
        <v>-38.848372700555132</v>
      </c>
      <c r="L55" s="1794">
        <v>-17.454545454545453</v>
      </c>
      <c r="M55" s="1084">
        <v>-9.4594594594594668</v>
      </c>
      <c r="N55" s="1525">
        <v>-26.771653543307082</v>
      </c>
      <c r="O55" s="1524">
        <v>14.285714285714278</v>
      </c>
      <c r="P55" s="1084">
        <v>300</v>
      </c>
      <c r="Q55" s="1525">
        <v>-33.333333333333343</v>
      </c>
      <c r="R55" s="1524">
        <v>0</v>
      </c>
      <c r="S55" s="1084">
        <v>0</v>
      </c>
      <c r="T55" s="1525">
        <v>0</v>
      </c>
    </row>
    <row r="56" spans="3:20" ht="18" customHeight="1">
      <c r="C56" s="1460"/>
      <c r="D56" s="359"/>
      <c r="E56" s="842" t="s">
        <v>251</v>
      </c>
      <c r="F56" s="1519">
        <v>-8.5106382978723474</v>
      </c>
      <c r="G56" s="1520">
        <v>4.4251245482074921</v>
      </c>
      <c r="H56" s="1519">
        <v>-5.7971014492753596</v>
      </c>
      <c r="I56" s="1817">
        <v>28.263693440138553</v>
      </c>
      <c r="J56" s="1521">
        <v>-12.371134020618555</v>
      </c>
      <c r="K56" s="1821">
        <v>-15.174439302242789</v>
      </c>
      <c r="L56" s="1794">
        <v>-10.572687224669608</v>
      </c>
      <c r="M56" s="1084">
        <v>-7.4626865671641838</v>
      </c>
      <c r="N56" s="1525">
        <v>-15.053763440860209</v>
      </c>
      <c r="O56" s="1524">
        <v>50</v>
      </c>
      <c r="P56" s="1084">
        <v>50</v>
      </c>
      <c r="Q56" s="1525">
        <v>50</v>
      </c>
      <c r="R56" s="1524">
        <v>0</v>
      </c>
      <c r="S56" s="1084">
        <v>0</v>
      </c>
      <c r="T56" s="1525">
        <v>0</v>
      </c>
    </row>
    <row r="57" spans="3:20" ht="18" customHeight="1">
      <c r="C57" s="1460"/>
      <c r="D57" s="359"/>
      <c r="E57" s="840" t="s">
        <v>660</v>
      </c>
      <c r="F57" s="1519">
        <f t="shared" ref="F57:Q57" si="16">SUM(F15/F14)*100-100</f>
        <v>11.162790697674424</v>
      </c>
      <c r="G57" s="1526">
        <f t="shared" si="16"/>
        <v>22.806361085126284</v>
      </c>
      <c r="H57" s="1519">
        <f t="shared" si="16"/>
        <v>-8.461538461538467</v>
      </c>
      <c r="I57" s="1818">
        <f t="shared" si="16"/>
        <v>-8.954342138577104</v>
      </c>
      <c r="J57" s="1823">
        <f t="shared" si="16"/>
        <v>41.176470588235304</v>
      </c>
      <c r="K57" s="1822">
        <f t="shared" si="16"/>
        <v>62.291469940195157</v>
      </c>
      <c r="L57" s="1794">
        <f t="shared" si="16"/>
        <v>9.3596059113300498</v>
      </c>
      <c r="M57" s="1084">
        <f t="shared" si="16"/>
        <v>-10.483870967741936</v>
      </c>
      <c r="N57" s="1525">
        <f t="shared" si="16"/>
        <v>40.506329113924039</v>
      </c>
      <c r="O57" s="1524">
        <f t="shared" si="16"/>
        <v>41.666666666666686</v>
      </c>
      <c r="P57" s="1084">
        <f t="shared" si="16"/>
        <v>33.333333333333314</v>
      </c>
      <c r="Q57" s="1525">
        <f t="shared" si="16"/>
        <v>50</v>
      </c>
      <c r="R57" s="1524">
        <v>0</v>
      </c>
      <c r="S57" s="1084">
        <v>0</v>
      </c>
      <c r="T57" s="1525">
        <v>0</v>
      </c>
    </row>
    <row r="58" spans="3:20" ht="18" customHeight="1">
      <c r="C58" s="1460"/>
      <c r="D58" s="359"/>
      <c r="E58" s="840" t="s">
        <v>719</v>
      </c>
      <c r="F58" s="1519">
        <f t="shared" ref="F58:Q59" si="17">SUM(F16/F15)*100-100</f>
        <v>-14.644351464435147</v>
      </c>
      <c r="G58" s="1526">
        <f t="shared" si="17"/>
        <v>-26.157830591102979</v>
      </c>
      <c r="H58" s="1519">
        <f t="shared" si="17"/>
        <v>4.2016806722689211</v>
      </c>
      <c r="I58" s="1818">
        <f t="shared" si="17"/>
        <v>-16.434927697441609</v>
      </c>
      <c r="J58" s="1823">
        <f t="shared" si="17"/>
        <v>-33.333333333333343</v>
      </c>
      <c r="K58" s="1822">
        <f t="shared" si="17"/>
        <v>-32.938970778381176</v>
      </c>
      <c r="L58" s="1794">
        <f t="shared" si="17"/>
        <v>-12.162162162162161</v>
      </c>
      <c r="M58" s="1084">
        <f t="shared" si="17"/>
        <v>10.810810810810807</v>
      </c>
      <c r="N58" s="1525">
        <f t="shared" si="17"/>
        <v>-35.13513513513513</v>
      </c>
      <c r="O58" s="1524">
        <f>SUM(O16/O15)*100-100</f>
        <v>-47.058823529411761</v>
      </c>
      <c r="P58" s="1084">
        <f t="shared" si="17"/>
        <v>-87.5</v>
      </c>
      <c r="Q58" s="1525">
        <f t="shared" si="17"/>
        <v>-11.111111111111114</v>
      </c>
      <c r="R58" s="1524">
        <v>0</v>
      </c>
      <c r="S58" s="1084">
        <v>0</v>
      </c>
      <c r="T58" s="1525">
        <v>0</v>
      </c>
    </row>
    <row r="59" spans="3:20" ht="18" customHeight="1" thickBot="1">
      <c r="C59" s="1460"/>
      <c r="D59" s="359"/>
      <c r="E59" s="841" t="s">
        <v>783</v>
      </c>
      <c r="F59" s="1519">
        <f t="shared" si="17"/>
        <v>8.8235294117646959</v>
      </c>
      <c r="G59" s="1526">
        <f t="shared" si="17"/>
        <v>-1.7794512069321229</v>
      </c>
      <c r="H59" s="1519">
        <f t="shared" si="17"/>
        <v>12.09677419354837</v>
      </c>
      <c r="I59" s="1818">
        <f t="shared" si="17"/>
        <v>40.399334442595659</v>
      </c>
      <c r="J59" s="1823">
        <f t="shared" si="17"/>
        <v>3.7500000000000142</v>
      </c>
      <c r="K59" s="1822">
        <f t="shared" si="17"/>
        <v>-38.436325074713196</v>
      </c>
      <c r="L59" s="1794">
        <f t="shared" si="17"/>
        <v>10.256410256410263</v>
      </c>
      <c r="M59" s="1084">
        <f t="shared" si="17"/>
        <v>11.382113821138205</v>
      </c>
      <c r="N59" s="1525">
        <f t="shared" si="17"/>
        <v>8.3333333333333286</v>
      </c>
      <c r="O59" s="1524">
        <f>SUM(O17/O16)*100-100</f>
        <v>-22.222222222222214</v>
      </c>
      <c r="P59" s="1084">
        <f>SUM(P17/P16)*100-100</f>
        <v>100</v>
      </c>
      <c r="Q59" s="1525">
        <f t="shared" si="17"/>
        <v>-37.5</v>
      </c>
      <c r="R59" s="1524">
        <v>0</v>
      </c>
      <c r="S59" s="1084">
        <v>0</v>
      </c>
      <c r="T59" s="1525">
        <v>0</v>
      </c>
    </row>
    <row r="60" spans="3:20" s="319" customFormat="1" ht="20.25" customHeight="1">
      <c r="C60" s="1530"/>
      <c r="D60" s="1505"/>
      <c r="E60" s="503" t="s">
        <v>430</v>
      </c>
      <c r="F60" s="2007">
        <v>31.034482758620697</v>
      </c>
      <c r="G60" s="2008">
        <v>155.86169638033493</v>
      </c>
      <c r="H60" s="2009">
        <v>28.94736842105263</v>
      </c>
      <c r="I60" s="2008">
        <v>80.262634301631522</v>
      </c>
      <c r="J60" s="2010">
        <v>35</v>
      </c>
      <c r="K60" s="2011">
        <v>315.64339781328846</v>
      </c>
      <c r="L60" s="1795">
        <v>22.41379310344827</v>
      </c>
      <c r="M60" s="1796">
        <v>26.315789473684205</v>
      </c>
      <c r="N60" s="2012">
        <v>14.999999999999986</v>
      </c>
      <c r="O60" s="2013">
        <v>0</v>
      </c>
      <c r="P60" s="2014">
        <v>0</v>
      </c>
      <c r="Q60" s="2015">
        <v>0</v>
      </c>
      <c r="R60" s="2016">
        <v>0</v>
      </c>
      <c r="S60" s="2014">
        <v>0</v>
      </c>
      <c r="T60" s="2015">
        <v>0</v>
      </c>
    </row>
    <row r="61" spans="3:20" s="319" customFormat="1" ht="20.25" customHeight="1">
      <c r="C61" s="1530"/>
      <c r="D61" s="1505"/>
      <c r="E61" s="559" t="s">
        <v>213</v>
      </c>
      <c r="F61" s="1531">
        <v>-1.818181818181813</v>
      </c>
      <c r="G61" s="1532">
        <v>-34.691903840840013</v>
      </c>
      <c r="H61" s="1533">
        <v>-7.1428571428571388</v>
      </c>
      <c r="I61" s="1532">
        <v>-22.17622708456534</v>
      </c>
      <c r="J61" s="1534">
        <v>3.7037037037036953</v>
      </c>
      <c r="K61" s="1535">
        <v>-45.669087136929463</v>
      </c>
      <c r="L61" s="1085">
        <v>2.0833333333333286</v>
      </c>
      <c r="M61" s="1084">
        <v>-12</v>
      </c>
      <c r="N61" s="1523">
        <v>17.391304347826093</v>
      </c>
      <c r="O61" s="1987">
        <v>0</v>
      </c>
      <c r="P61" s="1087">
        <v>0</v>
      </c>
      <c r="Q61" s="1536">
        <v>0</v>
      </c>
      <c r="R61" s="1988">
        <v>0</v>
      </c>
      <c r="S61" s="1087">
        <v>0</v>
      </c>
      <c r="T61" s="1536">
        <v>0</v>
      </c>
    </row>
    <row r="62" spans="3:20" s="319" customFormat="1" ht="20.25" customHeight="1">
      <c r="C62" s="1530"/>
      <c r="D62" s="1505"/>
      <c r="E62" s="559" t="s">
        <v>335</v>
      </c>
      <c r="F62" s="1519">
        <v>-11.111111111111114</v>
      </c>
      <c r="G62" s="1520">
        <v>-63.890909090909091</v>
      </c>
      <c r="H62" s="1537">
        <v>-11.111111111111114</v>
      </c>
      <c r="I62" s="1520">
        <v>-39.860803543182534</v>
      </c>
      <c r="J62" s="1538">
        <v>-11.111111111111114</v>
      </c>
      <c r="K62" s="1522">
        <v>-96.365968362548102</v>
      </c>
      <c r="L62" s="1085">
        <v>-4.7619047619047734</v>
      </c>
      <c r="M62" s="1084">
        <v>-8</v>
      </c>
      <c r="N62" s="1523">
        <v>0</v>
      </c>
      <c r="O62" s="1085">
        <v>0</v>
      </c>
      <c r="P62" s="1084">
        <v>0</v>
      </c>
      <c r="Q62" s="1523">
        <v>0</v>
      </c>
      <c r="R62" s="1088">
        <v>0</v>
      </c>
      <c r="S62" s="1084">
        <v>0</v>
      </c>
      <c r="T62" s="1523">
        <v>0</v>
      </c>
    </row>
    <row r="63" spans="3:20" s="319" customFormat="1" ht="20.25" customHeight="1" thickBot="1">
      <c r="C63" s="1495"/>
      <c r="D63" s="1496"/>
      <c r="E63" s="671" t="s">
        <v>569</v>
      </c>
      <c r="F63" s="1527">
        <v>21.05263157894737</v>
      </c>
      <c r="G63" s="1528">
        <v>103.86639676113361</v>
      </c>
      <c r="H63" s="2017">
        <v>-45.945945945945944</v>
      </c>
      <c r="I63" s="1528">
        <v>-38.23845327604726</v>
      </c>
      <c r="J63" s="2018">
        <v>145.00000000000003</v>
      </c>
      <c r="K63" s="1539">
        <v>288.72845831392641</v>
      </c>
      <c r="L63" s="2019">
        <v>12.72727272727272</v>
      </c>
      <c r="M63" s="1086">
        <v>-50</v>
      </c>
      <c r="N63" s="2020">
        <v>131.57894736842107</v>
      </c>
      <c r="O63" s="2019">
        <v>0</v>
      </c>
      <c r="P63" s="1086">
        <v>0</v>
      </c>
      <c r="Q63" s="2020">
        <v>0</v>
      </c>
      <c r="R63" s="2021">
        <v>0</v>
      </c>
      <c r="S63" s="1086">
        <v>0</v>
      </c>
      <c r="T63" s="2020">
        <v>0</v>
      </c>
    </row>
    <row r="64" spans="3:20" s="319" customFormat="1" ht="20.25" customHeight="1">
      <c r="C64" s="1495"/>
      <c r="D64" s="1496"/>
      <c r="E64" s="503" t="s">
        <v>623</v>
      </c>
      <c r="F64" s="1791">
        <f t="shared" ref="F64:N64" si="18">SUM(F22/F18)*100-100</f>
        <v>-5.2631578947368496</v>
      </c>
      <c r="G64" s="1792">
        <f t="shared" si="18"/>
        <v>-54.391891891891895</v>
      </c>
      <c r="H64" s="1791">
        <f t="shared" si="18"/>
        <v>-20.408163265306129</v>
      </c>
      <c r="I64" s="1792">
        <f t="shared" si="18"/>
        <v>-50.353200883002209</v>
      </c>
      <c r="J64" s="1793">
        <f t="shared" si="18"/>
        <v>22.222222222222229</v>
      </c>
      <c r="K64" s="1517">
        <f t="shared" si="18"/>
        <v>-58.093889113719143</v>
      </c>
      <c r="L64" s="1795">
        <f t="shared" si="18"/>
        <v>1.4084507042253449</v>
      </c>
      <c r="M64" s="1796">
        <f t="shared" si="18"/>
        <v>-18.75</v>
      </c>
      <c r="N64" s="1797">
        <f t="shared" si="18"/>
        <v>43.478260869565219</v>
      </c>
      <c r="O64" s="1795">
        <v>0</v>
      </c>
      <c r="P64" s="1796">
        <v>0</v>
      </c>
      <c r="Q64" s="1797">
        <v>0</v>
      </c>
      <c r="R64" s="1795">
        <v>0</v>
      </c>
      <c r="S64" s="1796">
        <v>0</v>
      </c>
      <c r="T64" s="1797">
        <v>0</v>
      </c>
    </row>
    <row r="65" spans="3:20" s="319" customFormat="1" ht="20.25" customHeight="1">
      <c r="C65" s="1495"/>
      <c r="D65" s="1496"/>
      <c r="E65" s="559" t="s">
        <v>663</v>
      </c>
      <c r="F65" s="1519">
        <f t="shared" ref="F65:N65" si="19">SUM(F23/F19)*100-100</f>
        <v>-29.629629629629633</v>
      </c>
      <c r="G65" s="1526">
        <f t="shared" si="19"/>
        <v>2.8770890628305494</v>
      </c>
      <c r="H65" s="1519">
        <f t="shared" si="19"/>
        <v>42.307692307692321</v>
      </c>
      <c r="I65" s="1526">
        <f t="shared" si="19"/>
        <v>31.686930091185417</v>
      </c>
      <c r="J65" s="1521">
        <f t="shared" si="19"/>
        <v>-96.428571428571431</v>
      </c>
      <c r="K65" s="1522">
        <f t="shared" si="19"/>
        <v>-33.317422434367543</v>
      </c>
      <c r="L65" s="1524">
        <f t="shared" si="19"/>
        <v>-30.612244897959187</v>
      </c>
      <c r="M65" s="1084">
        <f t="shared" si="19"/>
        <v>68.181818181818187</v>
      </c>
      <c r="N65" s="1525">
        <f t="shared" si="19"/>
        <v>-111.11111111111111</v>
      </c>
      <c r="O65" s="1524">
        <v>0</v>
      </c>
      <c r="P65" s="1084">
        <v>0</v>
      </c>
      <c r="Q65" s="1525">
        <v>0</v>
      </c>
      <c r="R65" s="1524">
        <v>0</v>
      </c>
      <c r="S65" s="1084">
        <v>0</v>
      </c>
      <c r="T65" s="1525">
        <v>0</v>
      </c>
    </row>
    <row r="66" spans="3:20" s="319" customFormat="1" ht="20.25" customHeight="1">
      <c r="C66" s="1495"/>
      <c r="D66" s="1496"/>
      <c r="E66" s="559" t="s">
        <v>676</v>
      </c>
      <c r="F66" s="1519">
        <f t="shared" ref="F66:N66" si="20">SUM(F24/F20)*100-100</f>
        <v>-2.5</v>
      </c>
      <c r="G66" s="1526">
        <f t="shared" si="20"/>
        <v>98.237663645518637</v>
      </c>
      <c r="H66" s="1519">
        <f t="shared" si="20"/>
        <v>4.1666666666666714</v>
      </c>
      <c r="I66" s="1526">
        <f t="shared" si="20"/>
        <v>13.308784850078908</v>
      </c>
      <c r="J66" s="1521">
        <f t="shared" si="20"/>
        <v>-12.5</v>
      </c>
      <c r="K66" s="1522">
        <f t="shared" si="20"/>
        <v>1997.6470588235293</v>
      </c>
      <c r="L66" s="1524">
        <f t="shared" si="20"/>
        <v>-12.5</v>
      </c>
      <c r="M66" s="1084">
        <f t="shared" si="20"/>
        <v>4.3478260869565162</v>
      </c>
      <c r="N66" s="1525">
        <f t="shared" si="20"/>
        <v>-35.294117647058826</v>
      </c>
      <c r="O66" s="1524">
        <v>0</v>
      </c>
      <c r="P66" s="1084">
        <v>0</v>
      </c>
      <c r="Q66" s="1525">
        <v>0</v>
      </c>
      <c r="R66" s="1524">
        <v>0</v>
      </c>
      <c r="S66" s="1084">
        <v>0</v>
      </c>
      <c r="T66" s="1525">
        <v>0</v>
      </c>
    </row>
    <row r="67" spans="3:20" s="319" customFormat="1" ht="20.25" customHeight="1" thickBot="1">
      <c r="C67" s="1495"/>
      <c r="D67" s="1496"/>
      <c r="E67" s="671" t="s">
        <v>677</v>
      </c>
      <c r="F67" s="1527">
        <f t="shared" ref="F67:N67" si="21">SUM(F25/F21)*100-100</f>
        <v>-20.289855072463766</v>
      </c>
      <c r="G67" s="1528">
        <f t="shared" si="21"/>
        <v>-37.76189057690398</v>
      </c>
      <c r="H67" s="1527">
        <f t="shared" si="21"/>
        <v>14.999999999999986</v>
      </c>
      <c r="I67" s="1528">
        <f t="shared" si="21"/>
        <v>-33.565217391304344</v>
      </c>
      <c r="J67" s="1540">
        <f t="shared" si="21"/>
        <v>-34.693877551020407</v>
      </c>
      <c r="K67" s="1539">
        <f t="shared" si="21"/>
        <v>-38.629283489096579</v>
      </c>
      <c r="L67" s="1529">
        <f t="shared" si="21"/>
        <v>-12.903225806451616</v>
      </c>
      <c r="M67" s="1086">
        <f t="shared" si="21"/>
        <v>27.777777777777771</v>
      </c>
      <c r="N67" s="1798">
        <f t="shared" si="21"/>
        <v>-29.545454545454547</v>
      </c>
      <c r="O67" s="1529">
        <v>0</v>
      </c>
      <c r="P67" s="1086">
        <v>0</v>
      </c>
      <c r="Q67" s="1798">
        <v>0</v>
      </c>
      <c r="R67" s="1529">
        <v>0</v>
      </c>
      <c r="S67" s="1086">
        <v>0</v>
      </c>
      <c r="T67" s="1798">
        <v>0</v>
      </c>
    </row>
    <row r="68" spans="3:20" s="319" customFormat="1" ht="20.25" customHeight="1">
      <c r="C68" s="1495"/>
      <c r="D68" s="1496"/>
      <c r="E68" s="503" t="s">
        <v>728</v>
      </c>
      <c r="F68" s="1791">
        <f t="shared" ref="F68:N68" si="22">SUM(F26/F22)*100-100</f>
        <v>-11.111111111111114</v>
      </c>
      <c r="G68" s="1792">
        <f t="shared" si="22"/>
        <v>63.495370370370352</v>
      </c>
      <c r="H68" s="1791">
        <f t="shared" si="22"/>
        <v>30.769230769230774</v>
      </c>
      <c r="I68" s="1792">
        <f t="shared" si="22"/>
        <v>68.563806136060492</v>
      </c>
      <c r="J68" s="1793">
        <f t="shared" si="22"/>
        <v>-60.606060606060609</v>
      </c>
      <c r="K68" s="1517">
        <f t="shared" si="22"/>
        <v>57.991308546595832</v>
      </c>
      <c r="L68" s="1795">
        <f t="shared" si="22"/>
        <v>-12.5</v>
      </c>
      <c r="M68" s="1796">
        <f t="shared" si="22"/>
        <v>28.205128205128204</v>
      </c>
      <c r="N68" s="1797">
        <f t="shared" si="22"/>
        <v>-60.606060606060609</v>
      </c>
      <c r="O68" s="1795" t="s">
        <v>620</v>
      </c>
      <c r="P68" s="1796" t="s">
        <v>620</v>
      </c>
      <c r="Q68" s="1797" t="s">
        <v>620</v>
      </c>
      <c r="R68" s="1795">
        <v>0</v>
      </c>
      <c r="S68" s="1796">
        <v>0</v>
      </c>
      <c r="T68" s="1797">
        <v>0</v>
      </c>
    </row>
    <row r="69" spans="3:20" s="319" customFormat="1" ht="20.25" customHeight="1">
      <c r="C69" s="1495"/>
      <c r="D69" s="1496"/>
      <c r="E69" s="559" t="s">
        <v>745</v>
      </c>
      <c r="F69" s="1519">
        <f t="shared" ref="F69:M69" si="23">SUM(F27/F23)*100-100</f>
        <v>50</v>
      </c>
      <c r="G69" s="1526">
        <f t="shared" si="23"/>
        <v>4.7707176639934232</v>
      </c>
      <c r="H69" s="1519">
        <f t="shared" si="23"/>
        <v>-32.432432432432435</v>
      </c>
      <c r="I69" s="1526">
        <f t="shared" si="23"/>
        <v>-47.43219849971149</v>
      </c>
      <c r="J69" s="1521">
        <f t="shared" si="23"/>
        <v>3100</v>
      </c>
      <c r="K69" s="1522">
        <f t="shared" si="23"/>
        <v>134.28775948460986</v>
      </c>
      <c r="L69" s="1524">
        <f t="shared" si="23"/>
        <v>55.882352941176464</v>
      </c>
      <c r="M69" s="1084">
        <f t="shared" si="23"/>
        <v>-32.432432432432435</v>
      </c>
      <c r="N69" s="1525">
        <f>SUM(N27/N23)*100-100</f>
        <v>-1033.3333333333335</v>
      </c>
      <c r="O69" s="1524">
        <f t="shared" ref="O69:Q69" si="24">SUM(O27/O23)*100-100</f>
        <v>0</v>
      </c>
      <c r="P69" s="1084" t="s">
        <v>620</v>
      </c>
      <c r="Q69" s="1525">
        <f t="shared" si="24"/>
        <v>0</v>
      </c>
      <c r="R69" s="1524">
        <v>0</v>
      </c>
      <c r="S69" s="1084">
        <v>0</v>
      </c>
      <c r="T69" s="1525">
        <v>0</v>
      </c>
    </row>
    <row r="70" spans="3:20" s="319" customFormat="1" ht="20.25" customHeight="1">
      <c r="C70" s="1495"/>
      <c r="D70" s="1496"/>
      <c r="E70" s="559" t="s">
        <v>746</v>
      </c>
      <c r="F70" s="1519">
        <f t="shared" ref="F70:M71" si="25">SUM(F28/F24)*100-100</f>
        <v>33.333333333333314</v>
      </c>
      <c r="G70" s="1526">
        <f t="shared" si="25"/>
        <v>-1.930403860807715</v>
      </c>
      <c r="H70" s="1519">
        <f t="shared" si="25"/>
        <v>15.999999999999986</v>
      </c>
      <c r="I70" s="1526">
        <f t="shared" si="25"/>
        <v>135.37604456824513</v>
      </c>
      <c r="J70" s="1521">
        <f t="shared" si="25"/>
        <v>64.285714285714278</v>
      </c>
      <c r="K70" s="1522">
        <f t="shared" si="25"/>
        <v>-167.80706674144699</v>
      </c>
      <c r="L70" s="1524">
        <f t="shared" si="25"/>
        <v>45.714285714285694</v>
      </c>
      <c r="M70" s="1084">
        <f t="shared" si="25"/>
        <v>16.666666666666671</v>
      </c>
      <c r="N70" s="1525">
        <f>SUM(N28/N24)*100-100</f>
        <v>109.09090909090909</v>
      </c>
      <c r="O70" s="1524">
        <f t="shared" ref="O70:Q70" si="26">SUM(O28/O24)*100-100</f>
        <v>-75</v>
      </c>
      <c r="P70" s="1084">
        <f t="shared" si="26"/>
        <v>0</v>
      </c>
      <c r="Q70" s="1525">
        <f t="shared" si="26"/>
        <v>-100</v>
      </c>
      <c r="R70" s="1524">
        <v>0</v>
      </c>
      <c r="S70" s="1084">
        <v>0</v>
      </c>
      <c r="T70" s="1525">
        <v>0</v>
      </c>
    </row>
    <row r="71" spans="3:20" s="319" customFormat="1" ht="20.25" customHeight="1" thickBot="1">
      <c r="C71" s="1495"/>
      <c r="D71" s="1496"/>
      <c r="E71" s="671" t="s">
        <v>747</v>
      </c>
      <c r="F71" s="1527">
        <f t="shared" si="25"/>
        <v>-10.909090909090907</v>
      </c>
      <c r="G71" s="1528">
        <f t="shared" si="25"/>
        <v>-51.754945756222085</v>
      </c>
      <c r="H71" s="1527">
        <f t="shared" si="25"/>
        <v>47.826086956521721</v>
      </c>
      <c r="I71" s="1528">
        <f t="shared" si="25"/>
        <v>72.251308900523554</v>
      </c>
      <c r="J71" s="1540">
        <f t="shared" si="25"/>
        <v>-53.125</v>
      </c>
      <c r="K71" s="1539">
        <f t="shared" si="25"/>
        <v>-79.50019523623584</v>
      </c>
      <c r="L71" s="1529">
        <f t="shared" si="25"/>
        <v>-11.111111111111114</v>
      </c>
      <c r="M71" s="1086">
        <f t="shared" si="25"/>
        <v>47.826086956521721</v>
      </c>
      <c r="N71" s="1798">
        <f>SUM(N29/N25)*100-100</f>
        <v>-54.838709677419359</v>
      </c>
      <c r="O71" s="1529">
        <f t="shared" ref="O71:Q71" si="27">SUM(O29/O25)*100-100</f>
        <v>0</v>
      </c>
      <c r="P71" s="1086" t="s">
        <v>620</v>
      </c>
      <c r="Q71" s="1798">
        <f t="shared" si="27"/>
        <v>0</v>
      </c>
      <c r="R71" s="1529">
        <v>0</v>
      </c>
      <c r="S71" s="1086">
        <v>0</v>
      </c>
      <c r="T71" s="1798">
        <v>0</v>
      </c>
    </row>
    <row r="72" spans="3:20" s="319" customFormat="1" ht="20.25" customHeight="1">
      <c r="C72" s="1495"/>
      <c r="D72" s="1496"/>
      <c r="E72" s="503" t="s">
        <v>769</v>
      </c>
      <c r="F72" s="1791">
        <f>SUM(F30/F26)*100-100</f>
        <v>-31.25</v>
      </c>
      <c r="G72" s="1792">
        <f t="shared" ref="G72:N73" si="28">SUM(G30/G26)*100-100</f>
        <v>-44.626929066968714</v>
      </c>
      <c r="H72" s="1791">
        <f t="shared" si="28"/>
        <v>-21.568627450980387</v>
      </c>
      <c r="I72" s="1792">
        <f t="shared" si="28"/>
        <v>-8.8630968082300257</v>
      </c>
      <c r="J72" s="1793">
        <f t="shared" si="28"/>
        <v>-69.230769230769226</v>
      </c>
      <c r="K72" s="1517">
        <f t="shared" si="28"/>
        <v>-86.063569682151595</v>
      </c>
      <c r="L72" s="1795">
        <f t="shared" si="28"/>
        <v>-36.507936507936513</v>
      </c>
      <c r="M72" s="1796">
        <f t="shared" si="28"/>
        <v>-28</v>
      </c>
      <c r="N72" s="1797">
        <f t="shared" si="28"/>
        <v>-69.230769230769226</v>
      </c>
      <c r="O72" s="1795">
        <f>SUM(O30/O26)*100-100</f>
        <v>300</v>
      </c>
      <c r="P72" s="1796">
        <f t="shared" ref="P72:P76" si="29">SUM(P30/P26)*100-100</f>
        <v>300</v>
      </c>
      <c r="Q72" s="1797" t="s">
        <v>620</v>
      </c>
      <c r="R72" s="1795">
        <v>0</v>
      </c>
      <c r="S72" s="1796">
        <v>0</v>
      </c>
      <c r="T72" s="1797">
        <v>0</v>
      </c>
    </row>
    <row r="73" spans="3:20" s="319" customFormat="1" ht="20.25" customHeight="1">
      <c r="C73" s="1495"/>
      <c r="D73" s="1496"/>
      <c r="E73" s="559" t="s">
        <v>770</v>
      </c>
      <c r="F73" s="1519">
        <f>SUM(F31/F27)*100-100</f>
        <v>-15.789473684210535</v>
      </c>
      <c r="G73" s="1526">
        <f t="shared" si="28"/>
        <v>-3.7880274779195275</v>
      </c>
      <c r="H73" s="1519">
        <f t="shared" si="28"/>
        <v>15.999999999999986</v>
      </c>
      <c r="I73" s="1526">
        <f t="shared" si="28"/>
        <v>-2.74423710208562</v>
      </c>
      <c r="J73" s="1521">
        <f t="shared" si="28"/>
        <v>-40.625</v>
      </c>
      <c r="K73" s="1522">
        <f t="shared" si="28"/>
        <v>-4.3690803544149048</v>
      </c>
      <c r="L73" s="1524">
        <f t="shared" si="28"/>
        <v>-20.754716981132077</v>
      </c>
      <c r="M73" s="1084">
        <f t="shared" si="28"/>
        <v>8</v>
      </c>
      <c r="N73" s="1525">
        <f t="shared" si="28"/>
        <v>-46.428571428571431</v>
      </c>
      <c r="O73" s="1524">
        <f>SUM(O31/O27)*100-100</f>
        <v>50</v>
      </c>
      <c r="P73" s="1084" t="s">
        <v>620</v>
      </c>
      <c r="Q73" s="1525">
        <f>SUM(Q31/Q27)*100-100</f>
        <v>0</v>
      </c>
      <c r="R73" s="1524">
        <v>0</v>
      </c>
      <c r="S73" s="1084">
        <v>0</v>
      </c>
      <c r="T73" s="1525">
        <v>0</v>
      </c>
    </row>
    <row r="74" spans="3:20" s="319" customFormat="1" ht="20.25" customHeight="1">
      <c r="C74" s="1495"/>
      <c r="D74" s="1496"/>
      <c r="E74" s="559" t="s">
        <v>771</v>
      </c>
      <c r="F74" s="1519">
        <f t="shared" ref="F74:O74" si="30">SUM(F32/F28)*100-100</f>
        <v>-3.8461538461538396</v>
      </c>
      <c r="G74" s="1526">
        <f t="shared" si="30"/>
        <v>-16.886816886816888</v>
      </c>
      <c r="H74" s="1519">
        <f t="shared" si="30"/>
        <v>-17.241379310344826</v>
      </c>
      <c r="I74" s="1526">
        <f t="shared" si="30"/>
        <v>-49.447731755424066</v>
      </c>
      <c r="J74" s="1521">
        <f t="shared" si="30"/>
        <v>13.043478260869563</v>
      </c>
      <c r="K74" s="1522">
        <f t="shared" si="30"/>
        <v>-153.43258891645991</v>
      </c>
      <c r="L74" s="1524">
        <f t="shared" si="30"/>
        <v>-7.8431372549019613</v>
      </c>
      <c r="M74" s="1084">
        <f t="shared" si="30"/>
        <v>-21.428571428571431</v>
      </c>
      <c r="N74" s="1525">
        <f t="shared" si="30"/>
        <v>8.6956521739130324</v>
      </c>
      <c r="O74" s="1524">
        <f t="shared" si="30"/>
        <v>200</v>
      </c>
      <c r="P74" s="1084">
        <f t="shared" si="29"/>
        <v>100</v>
      </c>
      <c r="Q74" s="1525" t="s">
        <v>620</v>
      </c>
      <c r="R74" s="1524">
        <v>0</v>
      </c>
      <c r="S74" s="1084">
        <v>0</v>
      </c>
      <c r="T74" s="1525">
        <v>0</v>
      </c>
    </row>
    <row r="75" spans="3:20" s="319" customFormat="1" ht="20.25" customHeight="1" thickBot="1">
      <c r="C75" s="1495"/>
      <c r="D75" s="1496"/>
      <c r="E75" s="671" t="s">
        <v>772</v>
      </c>
      <c r="F75" s="1527">
        <f t="shared" ref="F75:O76" si="31">SUM(F33/F29)*100-100</f>
        <v>-26.530612244897952</v>
      </c>
      <c r="G75" s="1528">
        <f t="shared" si="31"/>
        <v>82.969576719576708</v>
      </c>
      <c r="H75" s="1527">
        <f t="shared" si="31"/>
        <v>-38.235294117647058</v>
      </c>
      <c r="I75" s="1528">
        <f t="shared" si="31"/>
        <v>-38.80445795339412</v>
      </c>
      <c r="J75" s="1540">
        <f t="shared" si="31"/>
        <v>0</v>
      </c>
      <c r="K75" s="1539">
        <f t="shared" si="31"/>
        <v>311.90476190476187</v>
      </c>
      <c r="L75" s="1529">
        <f t="shared" si="31"/>
        <v>-39.583333333333336</v>
      </c>
      <c r="M75" s="1086">
        <f t="shared" si="31"/>
        <v>-38.235294117647058</v>
      </c>
      <c r="N75" s="1798">
        <f t="shared" si="31"/>
        <v>-42.857142857142861</v>
      </c>
      <c r="O75" s="1529">
        <f t="shared" si="31"/>
        <v>600</v>
      </c>
      <c r="P75" s="1086" t="s">
        <v>620</v>
      </c>
      <c r="Q75" s="1798">
        <f t="shared" ref="Q75" si="32">SUM(Q33/Q29)*100-100</f>
        <v>600</v>
      </c>
      <c r="R75" s="1529">
        <v>0</v>
      </c>
      <c r="S75" s="1086">
        <v>0</v>
      </c>
      <c r="T75" s="1798">
        <v>0</v>
      </c>
    </row>
    <row r="76" spans="3:20" s="319" customFormat="1" ht="20.25" customHeight="1">
      <c r="C76" s="1495"/>
      <c r="D76" s="1496"/>
      <c r="E76" s="503" t="s">
        <v>837</v>
      </c>
      <c r="F76" s="1791">
        <f t="shared" ref="F76:K76" si="33">SUM(F34/F30)*100-100</f>
        <v>-75</v>
      </c>
      <c r="G76" s="1792">
        <f t="shared" si="33"/>
        <v>-70.109946305292766</v>
      </c>
      <c r="H76" s="1791">
        <f t="shared" si="33"/>
        <v>-65</v>
      </c>
      <c r="I76" s="1792">
        <f t="shared" si="33"/>
        <v>-72.416787264833573</v>
      </c>
      <c r="J76" s="1793">
        <f t="shared" si="33"/>
        <v>-175</v>
      </c>
      <c r="K76" s="1517">
        <f t="shared" si="33"/>
        <v>-52.631578947368425</v>
      </c>
      <c r="L76" s="1795">
        <f t="shared" si="31"/>
        <v>-75</v>
      </c>
      <c r="M76" s="1796">
        <f t="shared" si="31"/>
        <v>-63.888888888888893</v>
      </c>
      <c r="N76" s="1797">
        <f t="shared" si="31"/>
        <v>-175</v>
      </c>
      <c r="O76" s="1795">
        <f t="shared" si="31"/>
        <v>-75</v>
      </c>
      <c r="P76" s="1796">
        <f t="shared" si="29"/>
        <v>-75</v>
      </c>
      <c r="Q76" s="1797" t="s">
        <v>620</v>
      </c>
      <c r="R76" s="1795">
        <v>0</v>
      </c>
      <c r="S76" s="1796">
        <v>0</v>
      </c>
      <c r="T76" s="1797">
        <v>0</v>
      </c>
    </row>
    <row r="77" spans="3:20" s="319" customFormat="1" ht="20.25" customHeight="1">
      <c r="C77" s="1495"/>
      <c r="D77" s="1496"/>
      <c r="E77" s="2495"/>
      <c r="F77" s="2496"/>
      <c r="G77" s="1672"/>
      <c r="H77" s="2496"/>
      <c r="I77" s="1672"/>
      <c r="J77" s="2497"/>
      <c r="K77" s="2498"/>
      <c r="L77" s="2499"/>
      <c r="M77" s="2500"/>
      <c r="N77" s="2501"/>
      <c r="O77" s="2499"/>
      <c r="P77" s="2500"/>
      <c r="Q77" s="2501"/>
      <c r="R77" s="2499"/>
      <c r="S77" s="2500"/>
      <c r="T77" s="2501"/>
    </row>
    <row r="78" spans="3:20" s="319" customFormat="1" ht="20.25" customHeight="1" thickBot="1">
      <c r="C78" s="1495"/>
      <c r="D78" s="1496"/>
      <c r="E78" s="2495"/>
      <c r="F78" s="2496"/>
      <c r="G78" s="1672"/>
      <c r="H78" s="2496"/>
      <c r="I78" s="1672"/>
      <c r="J78" s="2497"/>
      <c r="K78" s="2498"/>
      <c r="L78" s="2499"/>
      <c r="M78" s="2500"/>
      <c r="N78" s="2501"/>
      <c r="O78" s="2499"/>
      <c r="P78" s="2500"/>
      <c r="Q78" s="2501"/>
      <c r="R78" s="2499"/>
      <c r="S78" s="2500"/>
      <c r="T78" s="2501"/>
    </row>
    <row r="79" spans="3:20" s="319" customFormat="1" ht="5.25" customHeight="1" thickBot="1">
      <c r="C79" s="1495"/>
      <c r="D79" s="1496"/>
      <c r="E79" s="2512"/>
      <c r="F79" s="2513"/>
      <c r="G79" s="2514"/>
      <c r="H79" s="2513"/>
      <c r="I79" s="2514"/>
      <c r="J79" s="2515"/>
      <c r="K79" s="2516"/>
      <c r="L79" s="2517"/>
      <c r="M79" s="2518"/>
      <c r="N79" s="2519"/>
      <c r="O79" s="2517"/>
      <c r="P79" s="2518"/>
      <c r="Q79" s="2519"/>
      <c r="R79" s="2517"/>
      <c r="S79" s="2518"/>
      <c r="T79" s="2519"/>
    </row>
    <row r="80" spans="3:20" ht="12.75" customHeight="1">
      <c r="C80" s="1432"/>
      <c r="D80" s="1433"/>
      <c r="E80" s="1452" t="s">
        <v>316</v>
      </c>
    </row>
    <row r="81" spans="3:21" ht="12.75" customHeight="1">
      <c r="C81" s="1432"/>
      <c r="D81" s="1433"/>
      <c r="E81" s="1452"/>
    </row>
    <row r="82" spans="3:21" ht="12.75" customHeight="1">
      <c r="C82" s="1432"/>
      <c r="D82" s="1433"/>
      <c r="E82" s="1452"/>
    </row>
    <row r="83" spans="3:21" ht="12.75" customHeight="1">
      <c r="C83" s="1432"/>
      <c r="D83" s="1433"/>
      <c r="E83" s="1452"/>
    </row>
    <row r="84" spans="3:21" ht="12.75" customHeight="1">
      <c r="C84" s="1432"/>
      <c r="D84" s="1433"/>
      <c r="E84" s="1452"/>
    </row>
    <row r="85" spans="3:21" ht="12.75" customHeight="1">
      <c r="C85" s="1432"/>
      <c r="D85" s="1433"/>
      <c r="E85" s="1452"/>
    </row>
    <row r="86" spans="3:21" ht="12.75" customHeight="1">
      <c r="C86" s="1432"/>
      <c r="D86" s="1433"/>
      <c r="E86" s="1452"/>
    </row>
    <row r="87" spans="3:21" ht="12.75" customHeight="1">
      <c r="C87" s="1432"/>
      <c r="D87" s="1433"/>
      <c r="E87" s="1452"/>
    </row>
    <row r="88" spans="3:21" ht="12.75" customHeight="1">
      <c r="C88" s="1432"/>
      <c r="D88" s="1433"/>
      <c r="E88" s="1452"/>
    </row>
    <row r="89" spans="3:21" ht="12.75" customHeight="1">
      <c r="C89" s="1432"/>
      <c r="D89" s="1433"/>
      <c r="E89" s="1452"/>
    </row>
    <row r="90" spans="3:21" ht="12.75" customHeight="1">
      <c r="C90" s="1432"/>
      <c r="D90" s="1433"/>
      <c r="E90" s="1452"/>
    </row>
    <row r="91" spans="3:21" ht="12.75" customHeight="1">
      <c r="C91" s="1432"/>
      <c r="D91" s="1433"/>
      <c r="E91" s="1452"/>
    </row>
    <row r="92" spans="3:21" ht="12.75" customHeight="1" thickBot="1">
      <c r="C92" s="1432"/>
      <c r="D92" s="1433"/>
      <c r="E92" s="1452"/>
    </row>
    <row r="93" spans="3:21" ht="18" customHeight="1">
      <c r="C93" s="1439" t="s">
        <v>491</v>
      </c>
      <c r="E93" s="4080" t="s">
        <v>489</v>
      </c>
      <c r="F93" s="4081"/>
      <c r="G93" s="4081"/>
      <c r="H93" s="4081"/>
      <c r="I93" s="4081"/>
      <c r="J93" s="4081"/>
      <c r="K93" s="4081"/>
      <c r="L93" s="4081"/>
      <c r="M93" s="4081"/>
      <c r="N93" s="4081"/>
      <c r="O93" s="4081"/>
      <c r="P93" s="4081"/>
      <c r="Q93" s="4081"/>
      <c r="R93" s="4081"/>
      <c r="S93" s="4081"/>
      <c r="T93" s="4082"/>
    </row>
    <row r="94" spans="3:21" ht="19.5" customHeight="1" thickBot="1">
      <c r="C94" s="1457"/>
      <c r="E94" s="4079" t="s">
        <v>490</v>
      </c>
      <c r="F94" s="4098"/>
      <c r="G94" s="4098"/>
      <c r="H94" s="4098"/>
      <c r="I94" s="4098"/>
      <c r="J94" s="4098"/>
      <c r="K94" s="4098"/>
      <c r="L94" s="4098"/>
      <c r="M94" s="4098"/>
      <c r="N94" s="4098"/>
      <c r="O94" s="4098"/>
      <c r="P94" s="4098"/>
      <c r="Q94" s="4098"/>
      <c r="R94" s="4098"/>
      <c r="S94" s="4098"/>
      <c r="T94" s="4099"/>
    </row>
    <row r="95" spans="3:21" ht="24.75" customHeight="1" thickBot="1"/>
    <row r="96" spans="3:21" ht="28.5" customHeight="1" thickBot="1">
      <c r="C96" s="1541" t="s">
        <v>478</v>
      </c>
      <c r="D96" s="4108" t="s">
        <v>722</v>
      </c>
      <c r="E96" s="4110"/>
      <c r="F96" s="4094" t="s">
        <v>318</v>
      </c>
      <c r="G96" s="4095"/>
      <c r="H96" s="4095"/>
      <c r="I96" s="4095"/>
      <c r="J96" s="4094" t="s">
        <v>319</v>
      </c>
      <c r="K96" s="4096"/>
      <c r="L96" s="4096"/>
      <c r="M96" s="4097"/>
      <c r="N96" s="4112" t="s">
        <v>320</v>
      </c>
      <c r="O96" s="4096"/>
      <c r="P96" s="4096"/>
      <c r="Q96" s="4096"/>
      <c r="R96" s="4111" t="s">
        <v>321</v>
      </c>
      <c r="S96" s="4096"/>
      <c r="T96" s="4096"/>
      <c r="U96" s="4097"/>
    </row>
    <row r="97" spans="3:22" ht="28.5" customHeight="1" thickBot="1">
      <c r="C97" s="1542" t="s">
        <v>102</v>
      </c>
      <c r="D97" s="514" t="s">
        <v>311</v>
      </c>
      <c r="E97" s="492" t="s">
        <v>312</v>
      </c>
      <c r="F97" s="515" t="s">
        <v>313</v>
      </c>
      <c r="G97" s="516" t="s">
        <v>109</v>
      </c>
      <c r="H97" s="517" t="s">
        <v>314</v>
      </c>
      <c r="I97" s="515" t="s">
        <v>109</v>
      </c>
      <c r="J97" s="518" t="s">
        <v>313</v>
      </c>
      <c r="K97" s="516" t="s">
        <v>109</v>
      </c>
      <c r="L97" s="517" t="s">
        <v>314</v>
      </c>
      <c r="M97" s="519" t="s">
        <v>109</v>
      </c>
      <c r="N97" s="515" t="s">
        <v>313</v>
      </c>
      <c r="O97" s="516" t="s">
        <v>109</v>
      </c>
      <c r="P97" s="517" t="s">
        <v>314</v>
      </c>
      <c r="Q97" s="515" t="s">
        <v>109</v>
      </c>
      <c r="R97" s="518" t="s">
        <v>313</v>
      </c>
      <c r="S97" s="516" t="s">
        <v>109</v>
      </c>
      <c r="T97" s="517" t="s">
        <v>314</v>
      </c>
      <c r="U97" s="519" t="s">
        <v>109</v>
      </c>
    </row>
    <row r="98" spans="3:22" ht="18" customHeight="1">
      <c r="C98" s="843">
        <v>2001</v>
      </c>
      <c r="D98" s="2033">
        <v>228</v>
      </c>
      <c r="E98" s="1464">
        <v>13424</v>
      </c>
      <c r="F98" s="1573">
        <v>104</v>
      </c>
      <c r="G98" s="1570">
        <f t="shared" ref="G98:G111" si="34">SUM(F98/$D98)*100</f>
        <v>45.614035087719294</v>
      </c>
      <c r="H98" s="1571">
        <v>4437</v>
      </c>
      <c r="I98" s="1581">
        <f t="shared" ref="I98:I111" si="35">SUM(H98/$E98)*100</f>
        <v>33.052741358760429</v>
      </c>
      <c r="J98" s="1582">
        <v>53</v>
      </c>
      <c r="K98" s="1570">
        <f t="shared" ref="K98:K111" si="36">SUM(J98/$D98)*100</f>
        <v>23.245614035087719</v>
      </c>
      <c r="L98" s="1573">
        <v>4525</v>
      </c>
      <c r="M98" s="1574">
        <f t="shared" ref="M98:M111" si="37">SUM(L98/$E98)*100</f>
        <v>33.708283671036945</v>
      </c>
      <c r="N98" s="1573">
        <v>68</v>
      </c>
      <c r="O98" s="1570">
        <f t="shared" ref="O98:O111" si="38">SUM(N98/$D98)*100</f>
        <v>29.82456140350877</v>
      </c>
      <c r="P98" s="1573">
        <v>4331</v>
      </c>
      <c r="Q98" s="1583">
        <f t="shared" ref="Q98:Q111" si="39">SUM(P98/$E98)*100</f>
        <v>32.263110846245532</v>
      </c>
      <c r="R98" s="1569">
        <v>3</v>
      </c>
      <c r="S98" s="1570">
        <f t="shared" ref="S98:S111" si="40">SUM(R98/$D98)*100</f>
        <v>1.3157894736842104</v>
      </c>
      <c r="T98" s="1584">
        <v>131</v>
      </c>
      <c r="U98" s="1572">
        <f t="shared" ref="U98:U111" si="41">SUM(T98/$E98)*100</f>
        <v>0.97586412395709177</v>
      </c>
    </row>
    <row r="99" spans="3:22" ht="18" customHeight="1">
      <c r="C99" s="501">
        <v>2002</v>
      </c>
      <c r="D99" s="1543">
        <v>207</v>
      </c>
      <c r="E99" s="338">
        <v>11912</v>
      </c>
      <c r="F99" s="349">
        <v>91</v>
      </c>
      <c r="G99" s="343">
        <f t="shared" si="34"/>
        <v>43.961352657004831</v>
      </c>
      <c r="H99" s="349">
        <v>4462</v>
      </c>
      <c r="I99" s="350">
        <f t="shared" si="35"/>
        <v>37.458025520483545</v>
      </c>
      <c r="J99" s="342">
        <v>43</v>
      </c>
      <c r="K99" s="343">
        <f t="shared" si="36"/>
        <v>20.772946859903382</v>
      </c>
      <c r="L99" s="340">
        <v>3277</v>
      </c>
      <c r="M99" s="344">
        <f t="shared" si="37"/>
        <v>27.51007387508395</v>
      </c>
      <c r="N99" s="349">
        <v>72</v>
      </c>
      <c r="O99" s="343">
        <f t="shared" si="38"/>
        <v>34.782608695652172</v>
      </c>
      <c r="P99" s="349">
        <v>4073</v>
      </c>
      <c r="Q99" s="350">
        <f t="shared" si="39"/>
        <v>34.192411014103428</v>
      </c>
      <c r="R99" s="342">
        <v>1</v>
      </c>
      <c r="S99" s="343">
        <f t="shared" si="40"/>
        <v>0.48309178743961351</v>
      </c>
      <c r="T99" s="349">
        <v>100</v>
      </c>
      <c r="U99" s="350">
        <f t="shared" si="41"/>
        <v>0.83948959032907988</v>
      </c>
    </row>
    <row r="100" spans="3:22" ht="18" customHeight="1">
      <c r="C100" s="501">
        <v>2003</v>
      </c>
      <c r="D100" s="1543">
        <v>231</v>
      </c>
      <c r="E100" s="338">
        <v>14661</v>
      </c>
      <c r="F100" s="349">
        <v>115</v>
      </c>
      <c r="G100" s="343">
        <f t="shared" si="34"/>
        <v>49.783549783549788</v>
      </c>
      <c r="H100" s="349">
        <v>6160</v>
      </c>
      <c r="I100" s="350">
        <f t="shared" si="35"/>
        <v>42.016233544778665</v>
      </c>
      <c r="J100" s="342">
        <v>55</v>
      </c>
      <c r="K100" s="343">
        <f t="shared" si="36"/>
        <v>23.809523809523807</v>
      </c>
      <c r="L100" s="340">
        <v>4663</v>
      </c>
      <c r="M100" s="344">
        <f t="shared" si="37"/>
        <v>31.805470295341383</v>
      </c>
      <c r="N100" s="349">
        <v>59</v>
      </c>
      <c r="O100" s="343">
        <f t="shared" si="38"/>
        <v>25.541125541125542</v>
      </c>
      <c r="P100" s="349">
        <v>3732</v>
      </c>
      <c r="Q100" s="350">
        <f t="shared" si="39"/>
        <v>25.455289543687332</v>
      </c>
      <c r="R100" s="342">
        <v>2</v>
      </c>
      <c r="S100" s="343">
        <f t="shared" si="40"/>
        <v>0.86580086580086579</v>
      </c>
      <c r="T100" s="349">
        <v>106</v>
      </c>
      <c r="U100" s="350">
        <f t="shared" si="41"/>
        <v>0.72300661619261986</v>
      </c>
    </row>
    <row r="101" spans="3:22" ht="18" customHeight="1">
      <c r="C101" s="501">
        <v>2004</v>
      </c>
      <c r="D101" s="1543">
        <v>248</v>
      </c>
      <c r="E101" s="338">
        <v>15272</v>
      </c>
      <c r="F101" s="349">
        <v>113</v>
      </c>
      <c r="G101" s="343">
        <f t="shared" si="34"/>
        <v>45.564516129032256</v>
      </c>
      <c r="H101" s="349">
        <v>5754</v>
      </c>
      <c r="I101" s="350">
        <f t="shared" si="35"/>
        <v>37.676794133053953</v>
      </c>
      <c r="J101" s="342">
        <v>50</v>
      </c>
      <c r="K101" s="343">
        <f t="shared" si="36"/>
        <v>20.161290322580644</v>
      </c>
      <c r="L101" s="340">
        <v>3912</v>
      </c>
      <c r="M101" s="344">
        <f t="shared" si="37"/>
        <v>25.615505500261914</v>
      </c>
      <c r="N101" s="349">
        <v>79</v>
      </c>
      <c r="O101" s="343">
        <f t="shared" si="38"/>
        <v>31.85483870967742</v>
      </c>
      <c r="P101" s="349">
        <v>5012</v>
      </c>
      <c r="Q101" s="350">
        <f t="shared" si="39"/>
        <v>32.818229439497124</v>
      </c>
      <c r="R101" s="342">
        <v>6</v>
      </c>
      <c r="S101" s="343">
        <f t="shared" si="40"/>
        <v>2.4193548387096775</v>
      </c>
      <c r="T101" s="349">
        <v>494</v>
      </c>
      <c r="U101" s="350">
        <f t="shared" si="41"/>
        <v>3.2346778418019904</v>
      </c>
    </row>
    <row r="102" spans="3:22" ht="18" customHeight="1">
      <c r="C102" s="502" t="s">
        <v>301</v>
      </c>
      <c r="D102" s="1543">
        <v>224</v>
      </c>
      <c r="E102" s="338">
        <v>15234</v>
      </c>
      <c r="F102" s="349">
        <v>132</v>
      </c>
      <c r="G102" s="343">
        <f t="shared" si="34"/>
        <v>58.928571428571431</v>
      </c>
      <c r="H102" s="349">
        <v>7314</v>
      </c>
      <c r="I102" s="350">
        <f t="shared" si="35"/>
        <v>48.011027963765265</v>
      </c>
      <c r="J102" s="342">
        <v>30</v>
      </c>
      <c r="K102" s="343">
        <f t="shared" si="36"/>
        <v>13.392857142857142</v>
      </c>
      <c r="L102" s="340">
        <v>3857</v>
      </c>
      <c r="M102" s="344">
        <f t="shared" si="37"/>
        <v>25.318366811080477</v>
      </c>
      <c r="N102" s="349">
        <v>60</v>
      </c>
      <c r="O102" s="343">
        <f t="shared" si="38"/>
        <v>26.785714285714285</v>
      </c>
      <c r="P102" s="349">
        <v>3910</v>
      </c>
      <c r="Q102" s="350">
        <f t="shared" si="39"/>
        <v>25.666272810817908</v>
      </c>
      <c r="R102" s="342">
        <v>2</v>
      </c>
      <c r="S102" s="343">
        <f t="shared" si="40"/>
        <v>0.89285714285714279</v>
      </c>
      <c r="T102" s="349">
        <v>153</v>
      </c>
      <c r="U102" s="350">
        <f t="shared" si="41"/>
        <v>1.0043324143363528</v>
      </c>
    </row>
    <row r="103" spans="3:22" ht="18" customHeight="1">
      <c r="C103" s="842" t="s">
        <v>436</v>
      </c>
      <c r="D103" s="1544">
        <v>275</v>
      </c>
      <c r="E103" s="1476">
        <v>25248</v>
      </c>
      <c r="F103" s="1545">
        <v>140</v>
      </c>
      <c r="G103" s="1546">
        <v>50.909090909090907</v>
      </c>
      <c r="H103" s="1545">
        <v>13386</v>
      </c>
      <c r="I103" s="1547">
        <v>53.018060836501903</v>
      </c>
      <c r="J103" s="1472">
        <v>53</v>
      </c>
      <c r="K103" s="1546">
        <v>19.272727272727273</v>
      </c>
      <c r="L103" s="1501">
        <v>6541</v>
      </c>
      <c r="M103" s="1548">
        <v>25.907002534854247</v>
      </c>
      <c r="N103" s="1545">
        <v>77</v>
      </c>
      <c r="O103" s="1546">
        <v>28</v>
      </c>
      <c r="P103" s="1545">
        <v>4950</v>
      </c>
      <c r="Q103" s="1547">
        <v>19.60551330798479</v>
      </c>
      <c r="R103" s="1472">
        <v>5</v>
      </c>
      <c r="S103" s="1546">
        <v>1.8181818181818181</v>
      </c>
      <c r="T103" s="1545">
        <v>371</v>
      </c>
      <c r="U103" s="1547">
        <v>1.4694233206590621</v>
      </c>
    </row>
    <row r="104" spans="3:22" ht="18" customHeight="1">
      <c r="C104" s="841" t="s">
        <v>543</v>
      </c>
      <c r="D104" s="1549">
        <v>227</v>
      </c>
      <c r="E104" s="346">
        <v>18251</v>
      </c>
      <c r="F104" s="330">
        <v>114</v>
      </c>
      <c r="G104" s="335">
        <v>50.220264317180622</v>
      </c>
      <c r="H104" s="330">
        <v>7595</v>
      </c>
      <c r="I104" s="347">
        <v>41.614158128321741</v>
      </c>
      <c r="J104" s="334">
        <v>60</v>
      </c>
      <c r="K104" s="335">
        <v>26.431718061674008</v>
      </c>
      <c r="L104" s="348">
        <v>7468</v>
      </c>
      <c r="M104" s="336">
        <v>40.918305846254995</v>
      </c>
      <c r="N104" s="330">
        <v>52</v>
      </c>
      <c r="O104" s="335">
        <v>22.907488986784141</v>
      </c>
      <c r="P104" s="330">
        <v>3130</v>
      </c>
      <c r="Q104" s="347">
        <v>17.149745219440028</v>
      </c>
      <c r="R104" s="334">
        <v>1</v>
      </c>
      <c r="S104" s="335">
        <v>0.44052863436123352</v>
      </c>
      <c r="T104" s="330">
        <v>58</v>
      </c>
      <c r="U104" s="347">
        <v>0.31779080598323378</v>
      </c>
    </row>
    <row r="105" spans="3:22" ht="18" customHeight="1">
      <c r="C105" s="842" t="s">
        <v>251</v>
      </c>
      <c r="D105" s="1550">
        <v>203</v>
      </c>
      <c r="E105" s="1476">
        <v>14105</v>
      </c>
      <c r="F105" s="1472">
        <v>96</v>
      </c>
      <c r="G105" s="1546">
        <v>47.290640394088669</v>
      </c>
      <c r="H105" s="1551">
        <v>5291</v>
      </c>
      <c r="I105" s="1547">
        <v>37.511520737327189</v>
      </c>
      <c r="J105" s="1552">
        <v>58</v>
      </c>
      <c r="K105" s="1546">
        <v>28.571428571428569</v>
      </c>
      <c r="L105" s="1501">
        <v>6098</v>
      </c>
      <c r="M105" s="1548">
        <v>43.232896136121937</v>
      </c>
      <c r="N105" s="1551">
        <v>48</v>
      </c>
      <c r="O105" s="1546">
        <v>23.645320197044335</v>
      </c>
      <c r="P105" s="1551">
        <v>2648</v>
      </c>
      <c r="Q105" s="1547">
        <v>18.773484579936191</v>
      </c>
      <c r="R105" s="1552">
        <v>1</v>
      </c>
      <c r="S105" s="1546">
        <v>0.49261083743842365</v>
      </c>
      <c r="T105" s="1545">
        <v>68</v>
      </c>
      <c r="U105" s="1547">
        <v>0.48209854661467566</v>
      </c>
      <c r="V105" s="560"/>
    </row>
    <row r="106" spans="3:22" ht="18" customHeight="1">
      <c r="C106" s="502" t="s">
        <v>660</v>
      </c>
      <c r="D106" s="1553">
        <f>SUM(D109:D112)</f>
        <v>222</v>
      </c>
      <c r="E106" s="1554">
        <f t="shared" ref="E106:T106" si="42">SUM(E109:E112)</f>
        <v>761251</v>
      </c>
      <c r="F106" s="1555">
        <f t="shared" si="42"/>
        <v>112</v>
      </c>
      <c r="G106" s="2026">
        <f>(F106/$D106)*100</f>
        <v>50.450450450450447</v>
      </c>
      <c r="H106" s="1556">
        <f t="shared" si="42"/>
        <v>5894</v>
      </c>
      <c r="I106" s="2043">
        <f>(H106/$E106)*100</f>
        <v>0.77425185648360395</v>
      </c>
      <c r="J106" s="1555">
        <f t="shared" si="42"/>
        <v>42</v>
      </c>
      <c r="K106" s="2026">
        <f>(J106/$D106)*100</f>
        <v>18.918918918918919</v>
      </c>
      <c r="L106" s="1556">
        <f t="shared" si="42"/>
        <v>3090</v>
      </c>
      <c r="M106" s="2028">
        <f>(L106/$E106)*100</f>
        <v>0.4059107968331076</v>
      </c>
      <c r="N106" s="1555">
        <f t="shared" si="42"/>
        <v>64</v>
      </c>
      <c r="O106" s="2026">
        <f>(N106/$D106)*100</f>
        <v>28.828828828828829</v>
      </c>
      <c r="P106" s="1556">
        <f t="shared" si="42"/>
        <v>5925</v>
      </c>
      <c r="Q106" s="2028">
        <f>(P106/$E106)*100</f>
        <v>0.77832410072367719</v>
      </c>
      <c r="R106" s="1558">
        <f t="shared" si="42"/>
        <v>4</v>
      </c>
      <c r="S106" s="2026">
        <f>(R106/$D106)*100</f>
        <v>1.8018018018018018</v>
      </c>
      <c r="T106" s="1556">
        <f t="shared" si="42"/>
        <v>220</v>
      </c>
      <c r="U106" s="2042">
        <f>(T106/$E106)*100</f>
        <v>2.8899797832777886E-2</v>
      </c>
      <c r="V106" s="560"/>
    </row>
    <row r="107" spans="3:22" ht="18" customHeight="1">
      <c r="C107" s="502" t="s">
        <v>719</v>
      </c>
      <c r="D107" s="1553">
        <f>SUM(D113:D116)</f>
        <v>195</v>
      </c>
      <c r="E107" s="1554">
        <f t="shared" ref="E107:T107" si="43">SUM(E113:E116)</f>
        <v>14465</v>
      </c>
      <c r="F107" s="1555">
        <f t="shared" si="43"/>
        <v>96</v>
      </c>
      <c r="G107" s="2026">
        <f>(F107/$D107)*100</f>
        <v>49.230769230769234</v>
      </c>
      <c r="H107" s="1556">
        <f t="shared" si="43"/>
        <v>5143</v>
      </c>
      <c r="I107" s="2043">
        <f>(H107/$E107)*100</f>
        <v>35.554787417905288</v>
      </c>
      <c r="J107" s="1555">
        <f t="shared" si="43"/>
        <v>45</v>
      </c>
      <c r="K107" s="2026">
        <f>(J107/$D107)*100</f>
        <v>23.076923076923077</v>
      </c>
      <c r="L107" s="1556">
        <f t="shared" si="43"/>
        <v>5166</v>
      </c>
      <c r="M107" s="2028">
        <f>(L107/$E107)*100</f>
        <v>35.713791911510548</v>
      </c>
      <c r="N107" s="1555">
        <f t="shared" si="43"/>
        <v>49</v>
      </c>
      <c r="O107" s="2026">
        <f>(N107/$D107)*100</f>
        <v>25.128205128205128</v>
      </c>
      <c r="P107" s="1556">
        <f t="shared" si="43"/>
        <v>3744</v>
      </c>
      <c r="Q107" s="2028">
        <f>(P107/$E107)*100</f>
        <v>25.883166263394404</v>
      </c>
      <c r="R107" s="1558">
        <f t="shared" si="43"/>
        <v>5</v>
      </c>
      <c r="S107" s="2026">
        <f>(R107/$D107)*100</f>
        <v>2.5641025641025639</v>
      </c>
      <c r="T107" s="1556">
        <f t="shared" si="43"/>
        <v>415</v>
      </c>
      <c r="U107" s="2042">
        <f>(T107/$E107)*100</f>
        <v>2.8689941237469756</v>
      </c>
      <c r="V107" s="560"/>
    </row>
    <row r="108" spans="3:22" ht="18" customHeight="1" thickBot="1">
      <c r="C108" s="2034" t="s">
        <v>783</v>
      </c>
      <c r="D108" s="2035">
        <f>SUM(D117:D120)</f>
        <v>185</v>
      </c>
      <c r="E108" s="2036">
        <f>SUM(E117:E120)</f>
        <v>13622</v>
      </c>
      <c r="F108" s="2037">
        <f>SUM(F117:F120)</f>
        <v>79</v>
      </c>
      <c r="G108" s="2045">
        <f>(F108/$D108)*100</f>
        <v>42.702702702702702</v>
      </c>
      <c r="H108" s="2038">
        <f>SUM(H117:H120)</f>
        <v>4721</v>
      </c>
      <c r="I108" s="2044">
        <f>(H108/$E108)*100</f>
        <v>34.657172221406547</v>
      </c>
      <c r="J108" s="2037">
        <f>SUM(J117:J120)</f>
        <v>56</v>
      </c>
      <c r="K108" s="2045">
        <f>(J108/$D108)*100</f>
        <v>30.270270270270274</v>
      </c>
      <c r="L108" s="2038">
        <f>SUM(L117:L120)</f>
        <v>5887</v>
      </c>
      <c r="M108" s="2040">
        <f>(L108/$E108)*100</f>
        <v>43.216855087358688</v>
      </c>
      <c r="N108" s="2037">
        <f>SUM(N117:N120)</f>
        <v>49</v>
      </c>
      <c r="O108" s="2045">
        <f>(N108/$D108)*100</f>
        <v>26.486486486486488</v>
      </c>
      <c r="P108" s="2039">
        <f>SUM(P117:P120)</f>
        <v>3009</v>
      </c>
      <c r="Q108" s="2041">
        <f>(P108/$E108)*100</f>
        <v>22.089267361620905</v>
      </c>
      <c r="R108" s="2039">
        <f>SUM(R117:R120)</f>
        <v>1</v>
      </c>
      <c r="S108" s="2045">
        <f>(R108/$D108)*100</f>
        <v>0.54054054054054057</v>
      </c>
      <c r="T108" s="2038">
        <f>SUM(T117:T120)</f>
        <v>5</v>
      </c>
      <c r="U108" s="2041">
        <f>(T108/$E108)*100</f>
        <v>3.670532961385993E-2</v>
      </c>
      <c r="V108" s="560"/>
    </row>
    <row r="109" spans="3:22" ht="18" customHeight="1">
      <c r="C109" s="498" t="s">
        <v>430</v>
      </c>
      <c r="D109" s="1562">
        <v>71</v>
      </c>
      <c r="E109" s="1554">
        <v>5019</v>
      </c>
      <c r="F109" s="352">
        <v>38</v>
      </c>
      <c r="G109" s="343">
        <f t="shared" si="34"/>
        <v>53.521126760563376</v>
      </c>
      <c r="H109" s="340">
        <v>2535</v>
      </c>
      <c r="I109" s="350">
        <f t="shared" si="35"/>
        <v>50.508069336521224</v>
      </c>
      <c r="J109" s="352">
        <v>13</v>
      </c>
      <c r="K109" s="343">
        <f t="shared" si="36"/>
        <v>18.30985915492958</v>
      </c>
      <c r="L109" s="340">
        <v>1064</v>
      </c>
      <c r="M109" s="350">
        <f t="shared" si="37"/>
        <v>21.199442119944212</v>
      </c>
      <c r="N109" s="352">
        <v>18</v>
      </c>
      <c r="O109" s="343">
        <f t="shared" si="38"/>
        <v>25.352112676056336</v>
      </c>
      <c r="P109" s="339">
        <v>1320</v>
      </c>
      <c r="Q109" s="344">
        <f t="shared" si="39"/>
        <v>26.300059772863122</v>
      </c>
      <c r="R109" s="352">
        <v>2</v>
      </c>
      <c r="S109" s="343">
        <f t="shared" si="40"/>
        <v>2.8169014084507045</v>
      </c>
      <c r="T109" s="340">
        <v>100</v>
      </c>
      <c r="U109" s="344">
        <f t="shared" si="41"/>
        <v>1.9924287706714485</v>
      </c>
      <c r="V109" s="560"/>
    </row>
    <row r="110" spans="3:22" ht="18" customHeight="1">
      <c r="C110" s="500" t="s">
        <v>213</v>
      </c>
      <c r="D110" s="1563">
        <v>49</v>
      </c>
      <c r="E110" s="1564">
        <v>2962</v>
      </c>
      <c r="F110" s="1552">
        <v>21</v>
      </c>
      <c r="G110" s="1546">
        <f t="shared" si="34"/>
        <v>42.857142857142854</v>
      </c>
      <c r="H110" s="1501">
        <v>851</v>
      </c>
      <c r="I110" s="1547">
        <f t="shared" si="35"/>
        <v>28.730587440918299</v>
      </c>
      <c r="J110" s="1552">
        <v>11</v>
      </c>
      <c r="K110" s="1546">
        <f t="shared" si="36"/>
        <v>22.448979591836736</v>
      </c>
      <c r="L110" s="1501">
        <v>733</v>
      </c>
      <c r="M110" s="1547">
        <f t="shared" si="37"/>
        <v>24.746792707629979</v>
      </c>
      <c r="N110" s="1552">
        <v>17</v>
      </c>
      <c r="O110" s="1546">
        <f t="shared" si="38"/>
        <v>34.693877551020407</v>
      </c>
      <c r="P110" s="1551">
        <v>1378</v>
      </c>
      <c r="Q110" s="1548">
        <f t="shared" si="39"/>
        <v>46.522619851451722</v>
      </c>
      <c r="R110" s="1552">
        <v>0</v>
      </c>
      <c r="S110" s="1546">
        <f t="shared" si="40"/>
        <v>0</v>
      </c>
      <c r="T110" s="1501">
        <v>0</v>
      </c>
      <c r="U110" s="1548">
        <f t="shared" si="41"/>
        <v>0</v>
      </c>
      <c r="V110" s="560"/>
    </row>
    <row r="111" spans="3:22" ht="18" customHeight="1">
      <c r="C111" s="500" t="s">
        <v>335</v>
      </c>
      <c r="D111" s="1563">
        <v>40</v>
      </c>
      <c r="E111" s="1564">
        <v>748108</v>
      </c>
      <c r="F111" s="1552">
        <v>21</v>
      </c>
      <c r="G111" s="1546">
        <f t="shared" si="34"/>
        <v>52.5</v>
      </c>
      <c r="H111" s="1501">
        <v>1068</v>
      </c>
      <c r="I111" s="1547">
        <f t="shared" si="35"/>
        <v>0.14276013623701389</v>
      </c>
      <c r="J111" s="1552">
        <v>5</v>
      </c>
      <c r="K111" s="1546">
        <f t="shared" si="36"/>
        <v>12.5</v>
      </c>
      <c r="L111" s="1501">
        <v>271</v>
      </c>
      <c r="M111" s="1547">
        <f t="shared" si="37"/>
        <v>3.6224716217444546E-2</v>
      </c>
      <c r="N111" s="1552">
        <v>14</v>
      </c>
      <c r="O111" s="1546">
        <f t="shared" si="38"/>
        <v>35</v>
      </c>
      <c r="P111" s="1551">
        <v>647</v>
      </c>
      <c r="Q111" s="1548">
        <f t="shared" si="39"/>
        <v>8.6484839087404494E-2</v>
      </c>
      <c r="R111" s="1552">
        <v>0</v>
      </c>
      <c r="S111" s="1546">
        <f t="shared" si="40"/>
        <v>0</v>
      </c>
      <c r="T111" s="1501">
        <v>0</v>
      </c>
      <c r="U111" s="1548">
        <f t="shared" si="41"/>
        <v>0</v>
      </c>
      <c r="V111" s="560"/>
    </row>
    <row r="112" spans="3:22" ht="18" customHeight="1" thickBot="1">
      <c r="C112" s="499" t="s">
        <v>569</v>
      </c>
      <c r="D112" s="1565">
        <v>62</v>
      </c>
      <c r="E112" s="1566">
        <v>5162</v>
      </c>
      <c r="F112" s="356">
        <v>32</v>
      </c>
      <c r="G112" s="354">
        <f t="shared" ref="G112:G119" si="44">SUM(F112/$D112)*100</f>
        <v>51.612903225806448</v>
      </c>
      <c r="H112" s="355">
        <v>1440</v>
      </c>
      <c r="I112" s="357">
        <f t="shared" ref="I112:I125" si="45">SUM(H112/$E112)*100</f>
        <v>27.896164277411856</v>
      </c>
      <c r="J112" s="356">
        <v>13</v>
      </c>
      <c r="K112" s="354">
        <f t="shared" ref="K112:K125" si="46">SUM(J112/$D112)*100</f>
        <v>20.967741935483872</v>
      </c>
      <c r="L112" s="355">
        <v>1022</v>
      </c>
      <c r="M112" s="357">
        <f t="shared" ref="M112:M125" si="47">SUM(L112/$E112)*100</f>
        <v>19.798527702440914</v>
      </c>
      <c r="N112" s="356">
        <v>15</v>
      </c>
      <c r="O112" s="354">
        <f t="shared" ref="O112:O125" si="48">SUM(N112/$D112)*100</f>
        <v>24.193548387096776</v>
      </c>
      <c r="P112" s="353">
        <v>2580</v>
      </c>
      <c r="Q112" s="496">
        <f t="shared" ref="Q112:Q125" si="49">SUM(P112/$E112)*100</f>
        <v>49.980627663696239</v>
      </c>
      <c r="R112" s="356">
        <v>2</v>
      </c>
      <c r="S112" s="354">
        <f t="shared" ref="S112:S117" si="50">SUM(R112/$D112)*100</f>
        <v>3.225806451612903</v>
      </c>
      <c r="T112" s="355">
        <v>120</v>
      </c>
      <c r="U112" s="496">
        <f t="shared" ref="U112:U117" si="51">SUM(T112/$E112)*100</f>
        <v>2.3246803564509881</v>
      </c>
      <c r="V112" s="560"/>
    </row>
    <row r="113" spans="3:24" ht="18" customHeight="1">
      <c r="C113" s="675" t="s">
        <v>623</v>
      </c>
      <c r="D113" s="1567">
        <v>72</v>
      </c>
      <c r="E113" s="1568">
        <v>4320</v>
      </c>
      <c r="F113" s="1569">
        <v>30</v>
      </c>
      <c r="G113" s="1570">
        <f t="shared" si="44"/>
        <v>41.666666666666671</v>
      </c>
      <c r="H113" s="1571">
        <v>1454</v>
      </c>
      <c r="I113" s="1572">
        <f t="shared" si="45"/>
        <v>33.657407407407405</v>
      </c>
      <c r="J113" s="1569">
        <v>20</v>
      </c>
      <c r="K113" s="1570">
        <f t="shared" si="46"/>
        <v>27.777777777777779</v>
      </c>
      <c r="L113" s="1571">
        <v>1789</v>
      </c>
      <c r="M113" s="1572">
        <f t="shared" si="47"/>
        <v>41.412037037037038</v>
      </c>
      <c r="N113" s="1569">
        <v>20</v>
      </c>
      <c r="O113" s="1570">
        <f t="shared" si="48"/>
        <v>27.777777777777779</v>
      </c>
      <c r="P113" s="1573">
        <v>920</v>
      </c>
      <c r="Q113" s="1574">
        <f t="shared" si="49"/>
        <v>21.296296296296298</v>
      </c>
      <c r="R113" s="1569">
        <v>2</v>
      </c>
      <c r="S113" s="1570">
        <f t="shared" si="50"/>
        <v>2.7777777777777777</v>
      </c>
      <c r="T113" s="1571">
        <v>157</v>
      </c>
      <c r="U113" s="1574">
        <f t="shared" si="51"/>
        <v>3.6342592592592595</v>
      </c>
      <c r="V113" s="560"/>
    </row>
    <row r="114" spans="3:24" ht="18.75" customHeight="1">
      <c r="C114" s="500" t="s">
        <v>663</v>
      </c>
      <c r="D114" s="1563">
        <v>34</v>
      </c>
      <c r="E114" s="1564">
        <v>2475</v>
      </c>
      <c r="F114" s="1552">
        <v>15</v>
      </c>
      <c r="G114" s="1546">
        <f t="shared" si="44"/>
        <v>44.117647058823529</v>
      </c>
      <c r="H114" s="1501">
        <v>788</v>
      </c>
      <c r="I114" s="1547">
        <f t="shared" si="45"/>
        <v>31.838383838383837</v>
      </c>
      <c r="J114" s="1552">
        <v>9</v>
      </c>
      <c r="K114" s="1546">
        <f t="shared" si="46"/>
        <v>26.47058823529412</v>
      </c>
      <c r="L114" s="1501">
        <v>1020</v>
      </c>
      <c r="M114" s="1547">
        <f t="shared" si="47"/>
        <v>41.212121212121211</v>
      </c>
      <c r="N114" s="1552">
        <v>9</v>
      </c>
      <c r="O114" s="1546">
        <f t="shared" si="48"/>
        <v>26.47058823529412</v>
      </c>
      <c r="P114" s="1551">
        <v>567</v>
      </c>
      <c r="Q114" s="1548">
        <f t="shared" si="49"/>
        <v>22.90909090909091</v>
      </c>
      <c r="R114" s="1552">
        <v>1</v>
      </c>
      <c r="S114" s="1546">
        <f t="shared" si="50"/>
        <v>2.9411764705882351</v>
      </c>
      <c r="T114" s="1501">
        <v>103</v>
      </c>
      <c r="U114" s="1548">
        <f t="shared" si="51"/>
        <v>4.1616161616161618</v>
      </c>
      <c r="V114" s="560"/>
    </row>
    <row r="115" spans="3:24" ht="18.75" customHeight="1">
      <c r="C115" s="500" t="s">
        <v>676</v>
      </c>
      <c r="D115" s="1563">
        <v>35</v>
      </c>
      <c r="E115" s="1564">
        <v>1875</v>
      </c>
      <c r="F115" s="1552">
        <v>17</v>
      </c>
      <c r="G115" s="1546">
        <f t="shared" si="44"/>
        <v>48.571428571428569</v>
      </c>
      <c r="H115" s="1501">
        <v>902</v>
      </c>
      <c r="I115" s="1547">
        <f t="shared" si="45"/>
        <v>48.106666666666662</v>
      </c>
      <c r="J115" s="1552">
        <v>5</v>
      </c>
      <c r="K115" s="1546">
        <f t="shared" si="46"/>
        <v>14.285714285714285</v>
      </c>
      <c r="L115" s="1501">
        <v>190</v>
      </c>
      <c r="M115" s="1547">
        <f t="shared" si="47"/>
        <v>10.133333333333333</v>
      </c>
      <c r="N115" s="1552">
        <v>12</v>
      </c>
      <c r="O115" s="1546">
        <f t="shared" si="48"/>
        <v>34.285714285714285</v>
      </c>
      <c r="P115" s="1551">
        <v>685</v>
      </c>
      <c r="Q115" s="1548">
        <f t="shared" si="49"/>
        <v>36.533333333333331</v>
      </c>
      <c r="R115" s="1552">
        <v>1</v>
      </c>
      <c r="S115" s="1546">
        <f t="shared" si="50"/>
        <v>2.8571428571428572</v>
      </c>
      <c r="T115" s="1501">
        <v>98</v>
      </c>
      <c r="U115" s="1548">
        <f t="shared" si="51"/>
        <v>5.2266666666666666</v>
      </c>
      <c r="V115" s="560"/>
    </row>
    <row r="116" spans="3:24" ht="18.75" customHeight="1" thickBot="1">
      <c r="C116" s="1799" t="s">
        <v>677</v>
      </c>
      <c r="D116" s="1800">
        <v>54</v>
      </c>
      <c r="E116" s="1801">
        <v>5795</v>
      </c>
      <c r="F116" s="1779">
        <v>34</v>
      </c>
      <c r="G116" s="335">
        <f t="shared" si="44"/>
        <v>62.962962962962962</v>
      </c>
      <c r="H116" s="348">
        <v>1999</v>
      </c>
      <c r="I116" s="347">
        <f t="shared" si="45"/>
        <v>34.495254529767038</v>
      </c>
      <c r="J116" s="1779">
        <v>11</v>
      </c>
      <c r="K116" s="335">
        <f t="shared" si="46"/>
        <v>20.37037037037037</v>
      </c>
      <c r="L116" s="348">
        <v>2167</v>
      </c>
      <c r="M116" s="347">
        <f t="shared" si="47"/>
        <v>37.394305435720447</v>
      </c>
      <c r="N116" s="1779">
        <v>8</v>
      </c>
      <c r="O116" s="335">
        <f t="shared" si="48"/>
        <v>14.814814814814813</v>
      </c>
      <c r="P116" s="332">
        <v>1572</v>
      </c>
      <c r="Q116" s="336">
        <f t="shared" si="49"/>
        <v>27.12683347713546</v>
      </c>
      <c r="R116" s="1779">
        <v>1</v>
      </c>
      <c r="S116" s="335">
        <f t="shared" si="50"/>
        <v>1.8518518518518516</v>
      </c>
      <c r="T116" s="348">
        <v>57</v>
      </c>
      <c r="U116" s="336">
        <f t="shared" si="51"/>
        <v>0.98360655737704927</v>
      </c>
      <c r="V116" s="560"/>
    </row>
    <row r="117" spans="3:24" ht="18.75" customHeight="1">
      <c r="C117" s="675" t="s">
        <v>728</v>
      </c>
      <c r="D117" s="1567">
        <v>63</v>
      </c>
      <c r="E117" s="1568">
        <v>6405</v>
      </c>
      <c r="F117" s="1569">
        <v>32</v>
      </c>
      <c r="G117" s="1570">
        <f t="shared" si="44"/>
        <v>50.793650793650791</v>
      </c>
      <c r="H117" s="1571">
        <v>2154</v>
      </c>
      <c r="I117" s="1572">
        <f t="shared" si="45"/>
        <v>33.629976580796253</v>
      </c>
      <c r="J117" s="1569">
        <v>19</v>
      </c>
      <c r="K117" s="1570">
        <f t="shared" si="46"/>
        <v>30.158730158730158</v>
      </c>
      <c r="L117" s="1571">
        <v>3326</v>
      </c>
      <c r="M117" s="1572">
        <f t="shared" si="47"/>
        <v>51.928181108508973</v>
      </c>
      <c r="N117" s="1569">
        <v>12</v>
      </c>
      <c r="O117" s="1570">
        <f t="shared" si="48"/>
        <v>19.047619047619047</v>
      </c>
      <c r="P117" s="1573">
        <v>925</v>
      </c>
      <c r="Q117" s="1574">
        <f t="shared" si="49"/>
        <v>14.441842310694769</v>
      </c>
      <c r="R117" s="1569">
        <v>0</v>
      </c>
      <c r="S117" s="1570">
        <f t="shared" si="50"/>
        <v>0</v>
      </c>
      <c r="T117" s="1571">
        <v>0</v>
      </c>
      <c r="U117" s="1574">
        <f t="shared" si="51"/>
        <v>0</v>
      </c>
      <c r="V117" s="560"/>
      <c r="X117" s="560"/>
    </row>
    <row r="118" spans="3:24" ht="18.75" customHeight="1">
      <c r="C118" s="500" t="s">
        <v>745</v>
      </c>
      <c r="D118" s="1563">
        <v>53</v>
      </c>
      <c r="E118" s="1564">
        <v>3250</v>
      </c>
      <c r="F118" s="1552">
        <v>23</v>
      </c>
      <c r="G118" s="1546">
        <f t="shared" si="44"/>
        <v>43.39622641509434</v>
      </c>
      <c r="H118" s="1501">
        <v>1110</v>
      </c>
      <c r="I118" s="1547">
        <f t="shared" si="45"/>
        <v>34.153846153846153</v>
      </c>
      <c r="J118" s="1552">
        <v>18</v>
      </c>
      <c r="K118" s="1546">
        <f t="shared" si="46"/>
        <v>33.962264150943398</v>
      </c>
      <c r="L118" s="1501">
        <v>1459</v>
      </c>
      <c r="M118" s="1547">
        <f t="shared" si="47"/>
        <v>44.892307692307689</v>
      </c>
      <c r="N118" s="1552">
        <v>12</v>
      </c>
      <c r="O118" s="1546">
        <f t="shared" si="48"/>
        <v>22.641509433962266</v>
      </c>
      <c r="P118" s="1551">
        <v>681</v>
      </c>
      <c r="Q118" s="1548">
        <f t="shared" si="49"/>
        <v>20.953846153846154</v>
      </c>
      <c r="R118" s="1552">
        <v>0</v>
      </c>
      <c r="S118" s="1546">
        <v>0</v>
      </c>
      <c r="T118" s="1501">
        <v>0</v>
      </c>
      <c r="U118" s="1548">
        <v>0</v>
      </c>
      <c r="V118" s="560"/>
    </row>
    <row r="119" spans="3:24" ht="18.75" customHeight="1">
      <c r="C119" s="500" t="s">
        <v>746</v>
      </c>
      <c r="D119" s="1563">
        <v>21</v>
      </c>
      <c r="E119" s="1564">
        <v>1288</v>
      </c>
      <c r="F119" s="1552">
        <v>8</v>
      </c>
      <c r="G119" s="1546">
        <f t="shared" si="44"/>
        <v>38.095238095238095</v>
      </c>
      <c r="H119" s="1501">
        <v>428</v>
      </c>
      <c r="I119" s="1547">
        <f t="shared" si="45"/>
        <v>33.229813664596278</v>
      </c>
      <c r="J119" s="1552">
        <v>9</v>
      </c>
      <c r="K119" s="1546">
        <f t="shared" si="46"/>
        <v>42.857142857142854</v>
      </c>
      <c r="L119" s="1501">
        <v>706</v>
      </c>
      <c r="M119" s="1547">
        <f t="shared" si="47"/>
        <v>54.813664596273291</v>
      </c>
      <c r="N119" s="1552">
        <v>4</v>
      </c>
      <c r="O119" s="1546">
        <f t="shared" si="48"/>
        <v>19.047619047619047</v>
      </c>
      <c r="P119" s="1551">
        <v>154</v>
      </c>
      <c r="Q119" s="1548">
        <f t="shared" si="49"/>
        <v>11.956521739130435</v>
      </c>
      <c r="R119" s="1552">
        <v>0</v>
      </c>
      <c r="S119" s="1546">
        <v>0</v>
      </c>
      <c r="T119" s="1501">
        <v>0</v>
      </c>
      <c r="U119" s="1548">
        <v>0</v>
      </c>
      <c r="V119" s="560"/>
    </row>
    <row r="120" spans="3:24" ht="18.75" customHeight="1" thickBot="1">
      <c r="C120" s="1799" t="s">
        <v>747</v>
      </c>
      <c r="D120" s="1800">
        <f>SUM(F120,J120,N120,R120)</f>
        <v>48</v>
      </c>
      <c r="E120" s="1801">
        <f>SUM(H120,L120,P120,T120)</f>
        <v>2679</v>
      </c>
      <c r="F120" s="1779">
        <v>16</v>
      </c>
      <c r="G120" s="335">
        <f>SUM(F120/$D120)*100</f>
        <v>33.333333333333329</v>
      </c>
      <c r="H120" s="348">
        <v>1029</v>
      </c>
      <c r="I120" s="347">
        <f t="shared" si="45"/>
        <v>38.409854423292273</v>
      </c>
      <c r="J120" s="1779">
        <v>10</v>
      </c>
      <c r="K120" s="335">
        <f t="shared" si="46"/>
        <v>20.833333333333336</v>
      </c>
      <c r="L120" s="348">
        <v>396</v>
      </c>
      <c r="M120" s="347">
        <f t="shared" si="47"/>
        <v>14.781634938409855</v>
      </c>
      <c r="N120" s="1779">
        <v>21</v>
      </c>
      <c r="O120" s="335">
        <f t="shared" si="48"/>
        <v>43.75</v>
      </c>
      <c r="P120" s="332">
        <v>1249</v>
      </c>
      <c r="Q120" s="336">
        <f t="shared" si="49"/>
        <v>46.62187383351997</v>
      </c>
      <c r="R120" s="1779">
        <v>1</v>
      </c>
      <c r="S120" s="335">
        <f t="shared" ref="S120:S125" si="52">SUM(R120/$D120)*100</f>
        <v>2.083333333333333</v>
      </c>
      <c r="T120" s="348">
        <v>5</v>
      </c>
      <c r="U120" s="336">
        <f t="shared" ref="U120:U125" si="53">SUM(T120/$E120)*100</f>
        <v>0.1866368047779022</v>
      </c>
      <c r="V120" s="560"/>
    </row>
    <row r="121" spans="3:24" ht="18.75" customHeight="1">
      <c r="C121" s="675" t="s">
        <v>769</v>
      </c>
      <c r="D121" s="1567">
        <f>SUM(F121,J121,N121,R121)</f>
        <v>40</v>
      </c>
      <c r="E121" s="1568">
        <f>SUM(H121,L121,P121,T121)</f>
        <v>2208</v>
      </c>
      <c r="F121" s="1569">
        <v>22</v>
      </c>
      <c r="G121" s="1570">
        <f>SUM(F121/$D121)*100</f>
        <v>55.000000000000007</v>
      </c>
      <c r="H121" s="1571">
        <v>928</v>
      </c>
      <c r="I121" s="1572">
        <f t="shared" si="45"/>
        <v>42.028985507246375</v>
      </c>
      <c r="J121" s="1569">
        <v>11</v>
      </c>
      <c r="K121" s="1570">
        <f t="shared" si="46"/>
        <v>27.500000000000004</v>
      </c>
      <c r="L121" s="1571">
        <v>869</v>
      </c>
      <c r="M121" s="1572">
        <f t="shared" si="47"/>
        <v>39.356884057971016</v>
      </c>
      <c r="N121" s="1569">
        <v>7</v>
      </c>
      <c r="O121" s="1570">
        <f t="shared" si="48"/>
        <v>17.5</v>
      </c>
      <c r="P121" s="1573">
        <v>411</v>
      </c>
      <c r="Q121" s="1574">
        <f t="shared" si="49"/>
        <v>18.614130434782609</v>
      </c>
      <c r="R121" s="1569">
        <v>0</v>
      </c>
      <c r="S121" s="1570">
        <f t="shared" si="52"/>
        <v>0</v>
      </c>
      <c r="T121" s="1571">
        <v>0</v>
      </c>
      <c r="U121" s="1574">
        <f t="shared" si="53"/>
        <v>0</v>
      </c>
      <c r="V121" s="560"/>
    </row>
    <row r="122" spans="3:24" ht="18.75" customHeight="1">
      <c r="C122" s="500" t="s">
        <v>770</v>
      </c>
      <c r="D122" s="1563">
        <f>SUM(F122,J122,N122,R122)</f>
        <v>42</v>
      </c>
      <c r="E122" s="1564">
        <f>SUM(H122,L122,P122,T122)</f>
        <v>2594</v>
      </c>
      <c r="F122" s="1552">
        <v>19</v>
      </c>
      <c r="G122" s="1546">
        <f>SUM(F122/$D122)*100</f>
        <v>45.238095238095241</v>
      </c>
      <c r="H122" s="1501">
        <v>805</v>
      </c>
      <c r="I122" s="1547">
        <f t="shared" si="45"/>
        <v>31.033153430994602</v>
      </c>
      <c r="J122" s="1552">
        <v>11</v>
      </c>
      <c r="K122" s="1546">
        <f t="shared" si="46"/>
        <v>26.190476190476193</v>
      </c>
      <c r="L122" s="1501">
        <v>1073</v>
      </c>
      <c r="M122" s="1547">
        <f t="shared" si="47"/>
        <v>41.364687740940631</v>
      </c>
      <c r="N122" s="1552">
        <v>11</v>
      </c>
      <c r="O122" s="1546">
        <f t="shared" si="48"/>
        <v>26.190476190476193</v>
      </c>
      <c r="P122" s="1551">
        <v>622</v>
      </c>
      <c r="Q122" s="1548">
        <f t="shared" si="49"/>
        <v>23.978411719352351</v>
      </c>
      <c r="R122" s="1552">
        <v>1</v>
      </c>
      <c r="S122" s="1546">
        <f t="shared" si="52"/>
        <v>2.3809523809523809</v>
      </c>
      <c r="T122" s="1501">
        <v>94</v>
      </c>
      <c r="U122" s="1548">
        <f t="shared" si="53"/>
        <v>3.6237471087124136</v>
      </c>
      <c r="V122" s="560"/>
    </row>
    <row r="123" spans="3:24" ht="18.75" customHeight="1">
      <c r="C123" s="500" t="s">
        <v>771</v>
      </c>
      <c r="D123" s="1563">
        <v>47</v>
      </c>
      <c r="E123" s="1564">
        <v>2327</v>
      </c>
      <c r="F123" s="1552">
        <v>23</v>
      </c>
      <c r="G123" s="1546">
        <f t="shared" ref="G123:G125" si="54">SUM(F123/$D123)*100</f>
        <v>48.936170212765958</v>
      </c>
      <c r="H123" s="1501">
        <v>1093</v>
      </c>
      <c r="I123" s="1547">
        <f t="shared" si="45"/>
        <v>46.970348087666522</v>
      </c>
      <c r="J123" s="1552">
        <v>17</v>
      </c>
      <c r="K123" s="1546">
        <f t="shared" si="46"/>
        <v>36.170212765957451</v>
      </c>
      <c r="L123" s="1501">
        <v>999</v>
      </c>
      <c r="M123" s="1547">
        <f t="shared" si="47"/>
        <v>42.930812204555217</v>
      </c>
      <c r="N123" s="1552">
        <v>7</v>
      </c>
      <c r="O123" s="1546">
        <f t="shared" si="48"/>
        <v>14.893617021276595</v>
      </c>
      <c r="P123" s="1551">
        <v>235</v>
      </c>
      <c r="Q123" s="1548">
        <f t="shared" si="49"/>
        <v>10.098839707778255</v>
      </c>
      <c r="R123" s="1552">
        <v>0</v>
      </c>
      <c r="S123" s="1546">
        <f t="shared" si="52"/>
        <v>0</v>
      </c>
      <c r="T123" s="1501">
        <v>0</v>
      </c>
      <c r="U123" s="1548">
        <f t="shared" si="53"/>
        <v>0</v>
      </c>
      <c r="V123" s="560"/>
    </row>
    <row r="124" spans="3:24" ht="18.75" customHeight="1" thickBot="1">
      <c r="C124" s="1799" t="s">
        <v>772</v>
      </c>
      <c r="D124" s="1800">
        <v>29</v>
      </c>
      <c r="E124" s="1801">
        <v>1545</v>
      </c>
      <c r="F124" s="1779">
        <v>18</v>
      </c>
      <c r="G124" s="335">
        <f t="shared" si="54"/>
        <v>62.068965517241381</v>
      </c>
      <c r="H124" s="348">
        <v>992</v>
      </c>
      <c r="I124" s="347">
        <f t="shared" si="45"/>
        <v>64.207119741100328</v>
      </c>
      <c r="J124" s="1779">
        <v>7</v>
      </c>
      <c r="K124" s="335">
        <f t="shared" si="46"/>
        <v>24.137931034482758</v>
      </c>
      <c r="L124" s="348">
        <v>357</v>
      </c>
      <c r="M124" s="347">
        <f t="shared" si="47"/>
        <v>23.106796116504853</v>
      </c>
      <c r="N124" s="1779">
        <v>4</v>
      </c>
      <c r="O124" s="335">
        <f t="shared" si="48"/>
        <v>13.793103448275861</v>
      </c>
      <c r="P124" s="332">
        <v>196</v>
      </c>
      <c r="Q124" s="336">
        <f t="shared" si="49"/>
        <v>12.686084142394821</v>
      </c>
      <c r="R124" s="1779">
        <v>0</v>
      </c>
      <c r="S124" s="335">
        <f t="shared" si="52"/>
        <v>0</v>
      </c>
      <c r="T124" s="348">
        <v>0</v>
      </c>
      <c r="U124" s="336">
        <f t="shared" si="53"/>
        <v>0</v>
      </c>
      <c r="V124" s="560"/>
    </row>
    <row r="125" spans="3:24" ht="18.75" customHeight="1">
      <c r="C125" s="675" t="s">
        <v>837</v>
      </c>
      <c r="D125" s="1567">
        <v>10</v>
      </c>
      <c r="E125" s="1568">
        <v>839</v>
      </c>
      <c r="F125" s="1569">
        <v>4</v>
      </c>
      <c r="G125" s="1570">
        <f t="shared" si="54"/>
        <v>40</v>
      </c>
      <c r="H125" s="1571">
        <v>211</v>
      </c>
      <c r="I125" s="1572">
        <f t="shared" si="45"/>
        <v>25.148986889153758</v>
      </c>
      <c r="J125" s="1569">
        <v>4</v>
      </c>
      <c r="K125" s="1570">
        <f t="shared" si="46"/>
        <v>40</v>
      </c>
      <c r="L125" s="1571">
        <v>520</v>
      </c>
      <c r="M125" s="1572">
        <f t="shared" si="47"/>
        <v>61.978545887961857</v>
      </c>
      <c r="N125" s="1569">
        <v>2</v>
      </c>
      <c r="O125" s="1570">
        <f t="shared" si="48"/>
        <v>20</v>
      </c>
      <c r="P125" s="1573">
        <v>108</v>
      </c>
      <c r="Q125" s="1574">
        <f t="shared" si="49"/>
        <v>12.872467222884387</v>
      </c>
      <c r="R125" s="1569">
        <v>0</v>
      </c>
      <c r="S125" s="1570">
        <f t="shared" si="52"/>
        <v>0</v>
      </c>
      <c r="T125" s="1571">
        <v>0</v>
      </c>
      <c r="U125" s="1574">
        <f t="shared" si="53"/>
        <v>0</v>
      </c>
      <c r="V125" s="560"/>
    </row>
    <row r="126" spans="3:24" ht="18.75" customHeight="1">
      <c r="C126" s="1799"/>
      <c r="D126" s="1800"/>
      <c r="E126" s="1801"/>
      <c r="F126" s="1779"/>
      <c r="G126" s="335"/>
      <c r="H126" s="348"/>
      <c r="I126" s="347"/>
      <c r="J126" s="1779"/>
      <c r="K126" s="335"/>
      <c r="L126" s="348"/>
      <c r="M126" s="347"/>
      <c r="N126" s="1779"/>
      <c r="O126" s="335"/>
      <c r="P126" s="332"/>
      <c r="Q126" s="336"/>
      <c r="R126" s="1779"/>
      <c r="S126" s="335"/>
      <c r="T126" s="348"/>
      <c r="U126" s="336"/>
      <c r="V126" s="560"/>
    </row>
    <row r="127" spans="3:24" ht="18.75" customHeight="1">
      <c r="C127" s="1799"/>
      <c r="D127" s="1800"/>
      <c r="E127" s="1801"/>
      <c r="F127" s="1779"/>
      <c r="G127" s="335"/>
      <c r="H127" s="348"/>
      <c r="I127" s="347"/>
      <c r="J127" s="1779"/>
      <c r="K127" s="335"/>
      <c r="L127" s="348"/>
      <c r="M127" s="347"/>
      <c r="N127" s="1779"/>
      <c r="O127" s="335"/>
      <c r="P127" s="332"/>
      <c r="Q127" s="336"/>
      <c r="R127" s="1779"/>
      <c r="S127" s="335"/>
      <c r="T127" s="348"/>
      <c r="U127" s="336"/>
      <c r="V127" s="560"/>
    </row>
    <row r="128" spans="3:24" ht="3.75" customHeight="1" thickBot="1">
      <c r="C128" s="1802"/>
      <c r="D128" s="1803"/>
      <c r="E128" s="1773"/>
      <c r="F128" s="1781"/>
      <c r="G128" s="1595"/>
      <c r="H128" s="1504"/>
      <c r="I128" s="1780"/>
      <c r="J128" s="1781"/>
      <c r="K128" s="1595"/>
      <c r="L128" s="1504"/>
      <c r="M128" s="1780"/>
      <c r="N128" s="1781"/>
      <c r="O128" s="1595"/>
      <c r="P128" s="1504"/>
      <c r="Q128" s="1804"/>
      <c r="R128" s="1781"/>
      <c r="S128" s="1595"/>
      <c r="T128" s="1504"/>
      <c r="U128" s="1804"/>
    </row>
    <row r="129" spans="3:23" ht="15" customHeight="1">
      <c r="C129" s="490" t="s">
        <v>316</v>
      </c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</row>
    <row r="130" spans="3:23" ht="15" customHeight="1">
      <c r="C130" s="490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</row>
    <row r="131" spans="3:23" ht="15" customHeight="1">
      <c r="C131" s="490"/>
      <c r="D131" s="359"/>
      <c r="E131" s="359"/>
      <c r="F131" s="963"/>
      <c r="G131" s="359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</row>
    <row r="132" spans="3:23" ht="15" customHeight="1">
      <c r="C132" s="490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</row>
    <row r="133" spans="3:23" ht="15" customHeight="1" thickBot="1">
      <c r="C133" s="1452"/>
      <c r="L133" s="560"/>
      <c r="N133" s="560"/>
    </row>
    <row r="134" spans="3:23" ht="18.75" customHeight="1">
      <c r="C134" s="1439" t="s">
        <v>492</v>
      </c>
      <c r="E134" s="4080" t="s">
        <v>489</v>
      </c>
      <c r="F134" s="4081"/>
      <c r="G134" s="4081"/>
      <c r="H134" s="4081"/>
      <c r="I134" s="4081"/>
      <c r="J134" s="4081"/>
      <c r="K134" s="4081"/>
      <c r="L134" s="4081"/>
      <c r="M134" s="4081"/>
      <c r="N134" s="4081"/>
      <c r="O134" s="4081"/>
      <c r="P134" s="4081"/>
      <c r="Q134" s="4081"/>
      <c r="R134" s="4081"/>
      <c r="S134" s="4081"/>
      <c r="T134" s="4082"/>
    </row>
    <row r="135" spans="3:23" ht="15.75" customHeight="1" thickBot="1">
      <c r="C135" s="1457"/>
      <c r="E135" s="4079" t="s">
        <v>493</v>
      </c>
      <c r="F135" s="4098"/>
      <c r="G135" s="4098"/>
      <c r="H135" s="4098"/>
      <c r="I135" s="4098"/>
      <c r="J135" s="4098"/>
      <c r="K135" s="4098"/>
      <c r="L135" s="4098"/>
      <c r="M135" s="4098"/>
      <c r="N135" s="4098"/>
      <c r="O135" s="4098"/>
      <c r="P135" s="4098"/>
      <c r="Q135" s="4098"/>
      <c r="R135" s="4098"/>
      <c r="S135" s="4098"/>
      <c r="T135" s="4099"/>
    </row>
    <row r="136" spans="3:23" ht="23.25" customHeight="1" thickBot="1">
      <c r="C136" s="1575"/>
      <c r="D136" s="1576"/>
      <c r="E136" s="1505"/>
      <c r="F136" s="1505"/>
      <c r="G136" s="1505"/>
      <c r="H136" s="1505"/>
      <c r="I136" s="1505"/>
      <c r="J136" s="1505"/>
      <c r="K136" s="1505"/>
      <c r="L136" s="1505"/>
      <c r="M136" s="359"/>
      <c r="N136" s="1505"/>
      <c r="O136" s="1505"/>
      <c r="P136" s="359"/>
      <c r="Q136" s="1577"/>
      <c r="R136" s="359"/>
      <c r="S136" s="359"/>
      <c r="T136" s="359"/>
      <c r="U136" s="1577"/>
    </row>
    <row r="137" spans="3:23" ht="30.2" customHeight="1" thickBot="1">
      <c r="C137" s="1541" t="s">
        <v>478</v>
      </c>
      <c r="D137" s="4108" t="s">
        <v>723</v>
      </c>
      <c r="E137" s="4110"/>
      <c r="F137" s="4094" t="s">
        <v>318</v>
      </c>
      <c r="G137" s="4095"/>
      <c r="H137" s="4095"/>
      <c r="I137" s="4095"/>
      <c r="J137" s="4094" t="s">
        <v>319</v>
      </c>
      <c r="K137" s="4096"/>
      <c r="L137" s="4096"/>
      <c r="M137" s="4097"/>
      <c r="N137" s="4112" t="s">
        <v>320</v>
      </c>
      <c r="O137" s="4096"/>
      <c r="P137" s="4096"/>
      <c r="Q137" s="4096"/>
      <c r="R137" s="4111" t="s">
        <v>321</v>
      </c>
      <c r="S137" s="4096"/>
      <c r="T137" s="4096"/>
      <c r="U137" s="4097"/>
    </row>
    <row r="138" spans="3:23" s="1431" customFormat="1" ht="27.75" customHeight="1" thickBot="1">
      <c r="C138" s="1542" t="s">
        <v>102</v>
      </c>
      <c r="D138" s="514" t="s">
        <v>311</v>
      </c>
      <c r="E138" s="492" t="s">
        <v>312</v>
      </c>
      <c r="F138" s="515" t="s">
        <v>313</v>
      </c>
      <c r="G138" s="516" t="s">
        <v>109</v>
      </c>
      <c r="H138" s="517" t="s">
        <v>314</v>
      </c>
      <c r="I138" s="515" t="s">
        <v>109</v>
      </c>
      <c r="J138" s="518" t="s">
        <v>313</v>
      </c>
      <c r="K138" s="516" t="s">
        <v>109</v>
      </c>
      <c r="L138" s="517" t="s">
        <v>314</v>
      </c>
      <c r="M138" s="519" t="s">
        <v>109</v>
      </c>
      <c r="N138" s="515" t="s">
        <v>313</v>
      </c>
      <c r="O138" s="516" t="s">
        <v>109</v>
      </c>
      <c r="P138" s="517" t="s">
        <v>314</v>
      </c>
      <c r="Q138" s="515" t="s">
        <v>109</v>
      </c>
      <c r="R138" s="518" t="s">
        <v>313</v>
      </c>
      <c r="S138" s="516" t="s">
        <v>109</v>
      </c>
      <c r="T138" s="517" t="s">
        <v>314</v>
      </c>
      <c r="U138" s="519" t="s">
        <v>109</v>
      </c>
      <c r="W138" s="1458"/>
    </row>
    <row r="139" spans="3:23" ht="18" customHeight="1">
      <c r="C139" s="843">
        <v>2001</v>
      </c>
      <c r="D139" s="1578">
        <v>157</v>
      </c>
      <c r="E139" s="1464">
        <v>13068</v>
      </c>
      <c r="F139" s="1579">
        <v>102</v>
      </c>
      <c r="G139" s="1570">
        <f t="shared" ref="G139:G152" si="55">SUM(F139/$D139)*100</f>
        <v>64.968152866242036</v>
      </c>
      <c r="H139" s="1580">
        <v>8071</v>
      </c>
      <c r="I139" s="1581">
        <f t="shared" ref="I139:I152" si="56">SUM(H139/$E139)*100</f>
        <v>61.76155494337312</v>
      </c>
      <c r="J139" s="1582">
        <v>22</v>
      </c>
      <c r="K139" s="1570">
        <f t="shared" ref="K139:K152" si="57">SUM(J139/$D139)*100</f>
        <v>14.012738853503185</v>
      </c>
      <c r="L139" s="1573">
        <v>2036</v>
      </c>
      <c r="M139" s="1574">
        <f t="shared" ref="M139:M152" si="58">SUM(L139/$E139)*100</f>
        <v>15.580042852770127</v>
      </c>
      <c r="N139" s="1573">
        <v>33</v>
      </c>
      <c r="O139" s="1570">
        <f t="shared" ref="O139:O152" si="59">SUM(N139/$D139)*100</f>
        <v>21.019108280254777</v>
      </c>
      <c r="P139" s="1573">
        <v>2961</v>
      </c>
      <c r="Q139" s="1583">
        <f t="shared" ref="Q139:Q152" si="60">SUM(P139/$E139)*100</f>
        <v>22.658402203856749</v>
      </c>
      <c r="R139" s="1569">
        <v>0</v>
      </c>
      <c r="S139" s="1570">
        <f t="shared" ref="S139:S152" si="61">SUM(R139/$D139)*100</f>
        <v>0</v>
      </c>
      <c r="T139" s="1584">
        <v>0</v>
      </c>
      <c r="U139" s="1572">
        <f t="shared" ref="U139:U152" si="62">SUM(T139/$E139)*100</f>
        <v>0</v>
      </c>
    </row>
    <row r="140" spans="3:23" ht="18" customHeight="1">
      <c r="C140" s="501">
        <v>2002</v>
      </c>
      <c r="D140" s="967">
        <v>141</v>
      </c>
      <c r="E140" s="338">
        <v>7805</v>
      </c>
      <c r="F140" s="1585">
        <v>79</v>
      </c>
      <c r="G140" s="1546">
        <f t="shared" si="55"/>
        <v>56.028368794326241</v>
      </c>
      <c r="H140" s="1586">
        <v>3733</v>
      </c>
      <c r="I140" s="350">
        <f t="shared" si="56"/>
        <v>47.828315182575274</v>
      </c>
      <c r="J140" s="342">
        <v>27</v>
      </c>
      <c r="K140" s="343">
        <f t="shared" si="57"/>
        <v>19.148936170212767</v>
      </c>
      <c r="L140" s="340">
        <v>1826</v>
      </c>
      <c r="M140" s="344">
        <f t="shared" si="58"/>
        <v>23.395259449071109</v>
      </c>
      <c r="N140" s="349">
        <v>34</v>
      </c>
      <c r="O140" s="343">
        <f t="shared" si="59"/>
        <v>24.113475177304963</v>
      </c>
      <c r="P140" s="349">
        <v>2146</v>
      </c>
      <c r="Q140" s="350">
        <f t="shared" si="60"/>
        <v>27.495195387572068</v>
      </c>
      <c r="R140" s="342">
        <v>1</v>
      </c>
      <c r="S140" s="343">
        <f t="shared" si="61"/>
        <v>0.70921985815602839</v>
      </c>
      <c r="T140" s="349">
        <v>100</v>
      </c>
      <c r="U140" s="350">
        <f t="shared" si="62"/>
        <v>1.2812299807815504</v>
      </c>
    </row>
    <row r="141" spans="3:23" ht="18" customHeight="1">
      <c r="C141" s="501">
        <v>2003</v>
      </c>
      <c r="D141" s="967">
        <v>116</v>
      </c>
      <c r="E141" s="338">
        <v>7462</v>
      </c>
      <c r="F141" s="1585">
        <v>71</v>
      </c>
      <c r="G141" s="1546">
        <f t="shared" si="55"/>
        <v>61.206896551724135</v>
      </c>
      <c r="H141" s="1586">
        <v>4224</v>
      </c>
      <c r="I141" s="350">
        <f t="shared" si="56"/>
        <v>56.606807826320029</v>
      </c>
      <c r="J141" s="342">
        <v>19</v>
      </c>
      <c r="K141" s="343">
        <f t="shared" si="57"/>
        <v>16.379310344827587</v>
      </c>
      <c r="L141" s="340">
        <v>1547</v>
      </c>
      <c r="M141" s="344">
        <f t="shared" si="58"/>
        <v>20.73170731707317</v>
      </c>
      <c r="N141" s="349">
        <v>26</v>
      </c>
      <c r="O141" s="343">
        <f t="shared" si="59"/>
        <v>22.413793103448278</v>
      </c>
      <c r="P141" s="349">
        <v>1691</v>
      </c>
      <c r="Q141" s="350">
        <f t="shared" si="60"/>
        <v>22.661484856606808</v>
      </c>
      <c r="R141" s="342">
        <v>0</v>
      </c>
      <c r="S141" s="343">
        <f t="shared" si="61"/>
        <v>0</v>
      </c>
      <c r="T141" s="349">
        <v>0</v>
      </c>
      <c r="U141" s="350">
        <f t="shared" si="62"/>
        <v>0</v>
      </c>
    </row>
    <row r="142" spans="3:23" ht="18" customHeight="1">
      <c r="C142" s="501">
        <v>2004</v>
      </c>
      <c r="D142" s="967">
        <v>109</v>
      </c>
      <c r="E142" s="338">
        <v>6462</v>
      </c>
      <c r="F142" s="1585">
        <v>60</v>
      </c>
      <c r="G142" s="1546">
        <f t="shared" si="55"/>
        <v>55.045871559633028</v>
      </c>
      <c r="H142" s="1586">
        <v>2981</v>
      </c>
      <c r="I142" s="350">
        <f t="shared" si="56"/>
        <v>46.131228721757971</v>
      </c>
      <c r="J142" s="342">
        <v>13</v>
      </c>
      <c r="K142" s="343">
        <f t="shared" si="57"/>
        <v>11.926605504587156</v>
      </c>
      <c r="L142" s="340">
        <v>1600</v>
      </c>
      <c r="M142" s="344">
        <f t="shared" si="58"/>
        <v>24.760136180748994</v>
      </c>
      <c r="N142" s="349">
        <v>35</v>
      </c>
      <c r="O142" s="343">
        <f t="shared" si="59"/>
        <v>32.11009174311927</v>
      </c>
      <c r="P142" s="349">
        <v>1830</v>
      </c>
      <c r="Q142" s="350">
        <f t="shared" si="60"/>
        <v>28.319405756731662</v>
      </c>
      <c r="R142" s="342">
        <v>1</v>
      </c>
      <c r="S142" s="343">
        <f t="shared" si="61"/>
        <v>0.91743119266055051</v>
      </c>
      <c r="T142" s="349">
        <v>51</v>
      </c>
      <c r="U142" s="350">
        <f t="shared" si="62"/>
        <v>0.78922934076137408</v>
      </c>
    </row>
    <row r="143" spans="3:23" ht="18" customHeight="1">
      <c r="C143" s="502" t="s">
        <v>301</v>
      </c>
      <c r="D143" s="967">
        <v>134</v>
      </c>
      <c r="E143" s="338">
        <v>8109</v>
      </c>
      <c r="F143" s="1585">
        <v>95</v>
      </c>
      <c r="G143" s="1546">
        <f t="shared" si="55"/>
        <v>70.895522388059703</v>
      </c>
      <c r="H143" s="1586">
        <v>4896</v>
      </c>
      <c r="I143" s="350">
        <f t="shared" si="56"/>
        <v>60.377358490566039</v>
      </c>
      <c r="J143" s="342">
        <v>13</v>
      </c>
      <c r="K143" s="343">
        <f t="shared" si="57"/>
        <v>9.7014925373134329</v>
      </c>
      <c r="L143" s="340">
        <v>1330</v>
      </c>
      <c r="M143" s="344">
        <f t="shared" si="58"/>
        <v>16.401529165125169</v>
      </c>
      <c r="N143" s="349">
        <v>25</v>
      </c>
      <c r="O143" s="343">
        <f t="shared" si="59"/>
        <v>18.656716417910449</v>
      </c>
      <c r="P143" s="349">
        <v>1773</v>
      </c>
      <c r="Q143" s="350">
        <f t="shared" si="60"/>
        <v>21.864594894561598</v>
      </c>
      <c r="R143" s="342">
        <v>1</v>
      </c>
      <c r="S143" s="343">
        <f t="shared" si="61"/>
        <v>0.74626865671641784</v>
      </c>
      <c r="T143" s="349">
        <v>110</v>
      </c>
      <c r="U143" s="350">
        <f t="shared" si="62"/>
        <v>1.3565174497471946</v>
      </c>
    </row>
    <row r="144" spans="3:23" ht="18" customHeight="1">
      <c r="C144" s="842" t="s">
        <v>436</v>
      </c>
      <c r="D144" s="1544">
        <v>148</v>
      </c>
      <c r="E144" s="338">
        <v>9435</v>
      </c>
      <c r="F144" s="1585">
        <v>96</v>
      </c>
      <c r="G144" s="1546">
        <v>64.86486486486487</v>
      </c>
      <c r="H144" s="1586">
        <v>5332</v>
      </c>
      <c r="I144" s="350">
        <v>56.512983571807098</v>
      </c>
      <c r="J144" s="342">
        <v>25</v>
      </c>
      <c r="K144" s="343">
        <v>16.891891891891891</v>
      </c>
      <c r="L144" s="340">
        <v>2911</v>
      </c>
      <c r="M144" s="344">
        <v>30.853206147323792</v>
      </c>
      <c r="N144" s="349">
        <v>24</v>
      </c>
      <c r="O144" s="343">
        <v>16.216216216216218</v>
      </c>
      <c r="P144" s="349">
        <v>1104</v>
      </c>
      <c r="Q144" s="350">
        <v>11.701112877583466</v>
      </c>
      <c r="R144" s="342">
        <v>3</v>
      </c>
      <c r="S144" s="343">
        <v>2.0270270270270272</v>
      </c>
      <c r="T144" s="349">
        <v>88</v>
      </c>
      <c r="U144" s="350">
        <v>0.93269740328563855</v>
      </c>
    </row>
    <row r="145" spans="3:23" ht="18" customHeight="1">
      <c r="C145" s="841" t="s">
        <v>543</v>
      </c>
      <c r="D145" s="967">
        <v>134</v>
      </c>
      <c r="E145" s="338">
        <v>7399</v>
      </c>
      <c r="F145" s="1585">
        <v>72</v>
      </c>
      <c r="G145" s="1546">
        <v>53.731343283582092</v>
      </c>
      <c r="H145" s="1586">
        <v>3535</v>
      </c>
      <c r="I145" s="350">
        <v>47.776726584673604</v>
      </c>
      <c r="J145" s="342">
        <v>32</v>
      </c>
      <c r="K145" s="343">
        <v>23.880597014925371</v>
      </c>
      <c r="L145" s="340">
        <v>2034</v>
      </c>
      <c r="M145" s="344">
        <v>27.49020137856467</v>
      </c>
      <c r="N145" s="349">
        <v>28</v>
      </c>
      <c r="O145" s="343">
        <v>20.8955223880597</v>
      </c>
      <c r="P145" s="349">
        <v>1680</v>
      </c>
      <c r="Q145" s="350">
        <v>22.705771050141912</v>
      </c>
      <c r="R145" s="342">
        <v>2</v>
      </c>
      <c r="S145" s="343">
        <v>1.4925373134328357</v>
      </c>
      <c r="T145" s="349">
        <v>150</v>
      </c>
      <c r="U145" s="350">
        <v>2.0273009866198137</v>
      </c>
    </row>
    <row r="146" spans="3:23" ht="18" customHeight="1">
      <c r="C146" s="842" t="s">
        <v>251</v>
      </c>
      <c r="D146" s="1587">
        <v>124</v>
      </c>
      <c r="E146" s="1476">
        <v>7928</v>
      </c>
      <c r="F146" s="1588">
        <v>74</v>
      </c>
      <c r="G146" s="1546">
        <v>59.677419354838712</v>
      </c>
      <c r="H146" s="1558">
        <v>3742</v>
      </c>
      <c r="I146" s="1547">
        <v>47.199798183652874</v>
      </c>
      <c r="J146" s="1552">
        <v>18</v>
      </c>
      <c r="K146" s="1546">
        <v>14.516129032258066</v>
      </c>
      <c r="L146" s="1501">
        <v>1781</v>
      </c>
      <c r="M146" s="1548">
        <v>22.464682139253281</v>
      </c>
      <c r="N146" s="1551">
        <v>32</v>
      </c>
      <c r="O146" s="1546">
        <v>25.806451612903224</v>
      </c>
      <c r="P146" s="1551">
        <v>2405</v>
      </c>
      <c r="Q146" s="1547">
        <v>30.335519677093849</v>
      </c>
      <c r="R146" s="1552">
        <v>0</v>
      </c>
      <c r="S146" s="1546">
        <v>0</v>
      </c>
      <c r="T146" s="1545">
        <v>0</v>
      </c>
      <c r="U146" s="1547">
        <v>0</v>
      </c>
    </row>
    <row r="147" spans="3:23" ht="18" customHeight="1">
      <c r="C147" s="840" t="s">
        <v>660</v>
      </c>
      <c r="D147" s="1497">
        <v>111</v>
      </c>
      <c r="E147" s="1589">
        <v>7338</v>
      </c>
      <c r="F147" s="1555">
        <v>65</v>
      </c>
      <c r="G147" s="1556">
        <v>240.84046991655686</v>
      </c>
      <c r="H147" s="1556">
        <v>3414</v>
      </c>
      <c r="I147" s="1557">
        <v>176.34707660870538</v>
      </c>
      <c r="J147" s="1555">
        <v>21</v>
      </c>
      <c r="K147" s="1556">
        <v>79.251756697408865</v>
      </c>
      <c r="L147" s="1556">
        <v>1770</v>
      </c>
      <c r="M147" s="1557">
        <v>113.13604038761883</v>
      </c>
      <c r="N147" s="1555">
        <v>25</v>
      </c>
      <c r="O147" s="1556">
        <v>79.907773386034251</v>
      </c>
      <c r="P147" s="1556">
        <v>2154</v>
      </c>
      <c r="Q147" s="1557">
        <v>110.51688300367582</v>
      </c>
      <c r="R147" s="1555">
        <v>0</v>
      </c>
      <c r="S147" s="1556">
        <v>0</v>
      </c>
      <c r="T147" s="1556">
        <v>0</v>
      </c>
      <c r="U147" s="1559">
        <v>0</v>
      </c>
    </row>
    <row r="148" spans="3:23" ht="18" customHeight="1" thickBot="1">
      <c r="C148" s="840" t="s">
        <v>719</v>
      </c>
      <c r="D148" s="1497">
        <v>123</v>
      </c>
      <c r="E148" s="1589">
        <v>7985</v>
      </c>
      <c r="F148" s="1555">
        <v>74</v>
      </c>
      <c r="G148" s="2026">
        <f>(F148/$D148)*100</f>
        <v>60.162601626016269</v>
      </c>
      <c r="H148" s="1556">
        <v>3766</v>
      </c>
      <c r="I148" s="2028">
        <f>(H148/$E148)*100</f>
        <v>47.163431433938634</v>
      </c>
      <c r="J148" s="1555">
        <v>19</v>
      </c>
      <c r="K148" s="1556">
        <v>63.414459610111784</v>
      </c>
      <c r="L148" s="1556">
        <v>2151</v>
      </c>
      <c r="M148" s="2028">
        <f>(L148/$E148)*100</f>
        <v>26.938008766437072</v>
      </c>
      <c r="N148" s="1555">
        <v>25</v>
      </c>
      <c r="O148" s="1556">
        <v>25.641025641025639</v>
      </c>
      <c r="P148" s="1556">
        <v>1679</v>
      </c>
      <c r="Q148" s="2028">
        <f>(P148/$E148)*100</f>
        <v>21.026925485284909</v>
      </c>
      <c r="R148" s="1555">
        <v>5</v>
      </c>
      <c r="S148" s="1556">
        <v>0</v>
      </c>
      <c r="T148" s="1556">
        <v>389</v>
      </c>
      <c r="U148" s="2029">
        <f>(T148/$E148)*100</f>
        <v>4.8716343143393859</v>
      </c>
    </row>
    <row r="149" spans="3:23" ht="18" customHeight="1" thickBot="1">
      <c r="C149" s="2003" t="s">
        <v>783</v>
      </c>
      <c r="D149" s="2004">
        <f>SUM(D158:D161)</f>
        <v>138</v>
      </c>
      <c r="E149" s="2005">
        <f>SUM(E158:E161)</f>
        <v>12203</v>
      </c>
      <c r="F149" s="2006">
        <f>SUM(F158:F161)</f>
        <v>71</v>
      </c>
      <c r="G149" s="2027">
        <f>(F149/$D149)*100</f>
        <v>51.449275362318836</v>
      </c>
      <c r="H149" s="1586">
        <f>SUM(H158:H161)</f>
        <v>6806</v>
      </c>
      <c r="I149" s="2030">
        <f>(H149/$E149)*100</f>
        <v>55.773170531836435</v>
      </c>
      <c r="J149" s="1997">
        <f>SUM(J158:J161)</f>
        <v>28</v>
      </c>
      <c r="K149" s="2027">
        <f>(J149/$D149)*100</f>
        <v>20.289855072463769</v>
      </c>
      <c r="L149" s="1998">
        <f>SUM(L158:L161)</f>
        <v>2457</v>
      </c>
      <c r="M149" s="2031">
        <f>(L149/$E149)*100</f>
        <v>20.134393182004427</v>
      </c>
      <c r="N149" s="1586">
        <f>SUM(N158:N161)</f>
        <v>36</v>
      </c>
      <c r="O149" s="2027">
        <f>(N149/$D149)*100</f>
        <v>26.086956521739129</v>
      </c>
      <c r="P149" s="1586">
        <f>SUM(P158:P161)</f>
        <v>2282</v>
      </c>
      <c r="Q149" s="2030">
        <f>(P149/$E149)*100</f>
        <v>18.700319593542574</v>
      </c>
      <c r="R149" s="1997">
        <f>SUM(R158:R161)</f>
        <v>2</v>
      </c>
      <c r="S149" s="2027">
        <f>(R149/$D149)*100</f>
        <v>1.4492753623188406</v>
      </c>
      <c r="T149" s="1586">
        <f>SUM(T158:T161)</f>
        <v>176</v>
      </c>
      <c r="U149" s="2032">
        <f>(T149/$E149)*100</f>
        <v>1.4422682946816356</v>
      </c>
    </row>
    <row r="150" spans="3:23" ht="18" customHeight="1">
      <c r="C150" s="503" t="s">
        <v>430</v>
      </c>
      <c r="D150" s="1590">
        <v>48</v>
      </c>
      <c r="E150" s="1464">
        <v>3330</v>
      </c>
      <c r="F150" s="1591">
        <v>25</v>
      </c>
      <c r="G150" s="1570">
        <f t="shared" si="55"/>
        <v>52.083333333333336</v>
      </c>
      <c r="H150" s="1580">
        <v>1784</v>
      </c>
      <c r="I150" s="1583">
        <f t="shared" si="56"/>
        <v>53.573573573573576</v>
      </c>
      <c r="J150" s="1569">
        <v>7</v>
      </c>
      <c r="K150" s="1570">
        <f t="shared" si="57"/>
        <v>14.583333333333334</v>
      </c>
      <c r="L150" s="1571">
        <v>460</v>
      </c>
      <c r="M150" s="1574">
        <f t="shared" si="58"/>
        <v>13.813813813813812</v>
      </c>
      <c r="N150" s="1573">
        <v>16</v>
      </c>
      <c r="O150" s="1570">
        <f t="shared" si="59"/>
        <v>33.333333333333329</v>
      </c>
      <c r="P150" s="1573">
        <v>1086</v>
      </c>
      <c r="Q150" s="1583">
        <f t="shared" si="60"/>
        <v>32.612612612612615</v>
      </c>
      <c r="R150" s="1569">
        <v>0</v>
      </c>
      <c r="S150" s="1570">
        <f t="shared" si="61"/>
        <v>0</v>
      </c>
      <c r="T150" s="1573">
        <v>0</v>
      </c>
      <c r="U150" s="1574">
        <f t="shared" si="62"/>
        <v>0</v>
      </c>
      <c r="V150" s="560"/>
      <c r="W150" s="560"/>
    </row>
    <row r="151" spans="3:23" ht="18" customHeight="1">
      <c r="C151" s="559" t="s">
        <v>213</v>
      </c>
      <c r="D151" s="1592">
        <v>22</v>
      </c>
      <c r="E151" s="1476">
        <v>1246</v>
      </c>
      <c r="F151" s="1593">
        <v>14</v>
      </c>
      <c r="G151" s="1546">
        <f t="shared" si="55"/>
        <v>63.636363636363633</v>
      </c>
      <c r="H151" s="1558">
        <v>455</v>
      </c>
      <c r="I151" s="1594">
        <f t="shared" si="56"/>
        <v>36.516853932584269</v>
      </c>
      <c r="J151" s="1552">
        <v>7</v>
      </c>
      <c r="K151" s="1546">
        <f t="shared" si="57"/>
        <v>31.818181818181817</v>
      </c>
      <c r="L151" s="1501">
        <v>695</v>
      </c>
      <c r="M151" s="1548">
        <f t="shared" si="58"/>
        <v>55.7784911717496</v>
      </c>
      <c r="N151" s="1551">
        <v>1</v>
      </c>
      <c r="O151" s="1546">
        <f t="shared" si="59"/>
        <v>4.5454545454545459</v>
      </c>
      <c r="P151" s="1551">
        <v>96</v>
      </c>
      <c r="Q151" s="1594">
        <f t="shared" si="60"/>
        <v>7.7046548956661312</v>
      </c>
      <c r="R151" s="1552">
        <v>0</v>
      </c>
      <c r="S151" s="1546">
        <f t="shared" si="61"/>
        <v>0</v>
      </c>
      <c r="T151" s="1551">
        <v>0</v>
      </c>
      <c r="U151" s="1548">
        <f t="shared" si="62"/>
        <v>0</v>
      </c>
      <c r="V151" s="560"/>
      <c r="W151" s="560"/>
    </row>
    <row r="152" spans="3:23" ht="18" customHeight="1">
      <c r="C152" s="559" t="s">
        <v>335</v>
      </c>
      <c r="D152" s="1592">
        <v>23</v>
      </c>
      <c r="E152" s="1476">
        <v>1551</v>
      </c>
      <c r="F152" s="1593">
        <v>16</v>
      </c>
      <c r="G152" s="1546">
        <f t="shared" si="55"/>
        <v>69.565217391304344</v>
      </c>
      <c r="H152" s="1558">
        <v>595</v>
      </c>
      <c r="I152" s="1594">
        <f t="shared" si="56"/>
        <v>38.362346872985171</v>
      </c>
      <c r="J152" s="1552">
        <v>5</v>
      </c>
      <c r="K152" s="1546">
        <f t="shared" si="57"/>
        <v>21.739130434782609</v>
      </c>
      <c r="L152" s="1501">
        <v>400</v>
      </c>
      <c r="M152" s="1548">
        <f t="shared" si="58"/>
        <v>25.789813023855579</v>
      </c>
      <c r="N152" s="1551">
        <v>2</v>
      </c>
      <c r="O152" s="1546">
        <f t="shared" si="59"/>
        <v>8.695652173913043</v>
      </c>
      <c r="P152" s="1551">
        <v>556</v>
      </c>
      <c r="Q152" s="1594">
        <f t="shared" si="60"/>
        <v>35.84784010315925</v>
      </c>
      <c r="R152" s="1552">
        <v>0</v>
      </c>
      <c r="S152" s="1546">
        <f t="shared" si="61"/>
        <v>0</v>
      </c>
      <c r="T152" s="1551">
        <v>0</v>
      </c>
      <c r="U152" s="1548">
        <f t="shared" si="62"/>
        <v>0</v>
      </c>
      <c r="V152" s="560"/>
      <c r="W152" s="560"/>
    </row>
    <row r="153" spans="3:23" ht="18" customHeight="1" thickBot="1">
      <c r="C153" s="1776" t="s">
        <v>569</v>
      </c>
      <c r="D153" s="1777">
        <v>18</v>
      </c>
      <c r="E153" s="346">
        <v>1211</v>
      </c>
      <c r="F153" s="661">
        <v>10</v>
      </c>
      <c r="G153" s="335">
        <f t="shared" ref="G153:G166" si="63">SUM(F153/$D153)*100</f>
        <v>55.555555555555557</v>
      </c>
      <c r="H153" s="1778">
        <v>580</v>
      </c>
      <c r="I153" s="333">
        <f t="shared" ref="I153:I159" si="64">SUM(H153/$E153)*100</f>
        <v>47.894302229562349</v>
      </c>
      <c r="J153" s="1779">
        <v>2</v>
      </c>
      <c r="K153" s="335">
        <f t="shared" ref="K153:K166" si="65">SUM(J153/$D153)*100</f>
        <v>11.111111111111111</v>
      </c>
      <c r="L153" s="348">
        <v>215</v>
      </c>
      <c r="M153" s="336">
        <f t="shared" ref="M153:M160" si="66">SUM(L153/$E153)*100</f>
        <v>17.753922378199835</v>
      </c>
      <c r="N153" s="332">
        <v>6</v>
      </c>
      <c r="O153" s="335">
        <f>SUM(N153/$D153)*100</f>
        <v>33.333333333333329</v>
      </c>
      <c r="P153" s="332">
        <v>416</v>
      </c>
      <c r="Q153" s="333">
        <f t="shared" ref="Q153:Q160" si="67">SUM(P153/$E153)*100</f>
        <v>34.351775392237819</v>
      </c>
      <c r="R153" s="356">
        <v>0</v>
      </c>
      <c r="S153" s="354">
        <f t="shared" ref="S153:S160" si="68">SUM(R153/$D153)*100</f>
        <v>0</v>
      </c>
      <c r="T153" s="353">
        <v>0</v>
      </c>
      <c r="U153" s="496">
        <f t="shared" ref="U153:U160" si="69">SUM(T153/$E153)*100</f>
        <v>0</v>
      </c>
      <c r="V153" s="560"/>
      <c r="W153" s="560"/>
    </row>
    <row r="154" spans="3:23" ht="18" customHeight="1">
      <c r="C154" s="503" t="s">
        <v>623</v>
      </c>
      <c r="D154" s="1507">
        <v>39</v>
      </c>
      <c r="E154" s="1464">
        <v>2249</v>
      </c>
      <c r="F154" s="1768">
        <v>25</v>
      </c>
      <c r="G154" s="1570">
        <f t="shared" si="63"/>
        <v>64.102564102564102</v>
      </c>
      <c r="H154" s="1769">
        <v>1257</v>
      </c>
      <c r="I154" s="1572">
        <f t="shared" si="64"/>
        <v>55.891507336594039</v>
      </c>
      <c r="J154" s="1569">
        <v>4</v>
      </c>
      <c r="K154" s="1570">
        <f t="shared" si="65"/>
        <v>10.256410256410255</v>
      </c>
      <c r="L154" s="1571">
        <v>301</v>
      </c>
      <c r="M154" s="1572">
        <f t="shared" si="66"/>
        <v>13.383726100489108</v>
      </c>
      <c r="N154" s="1569">
        <v>10</v>
      </c>
      <c r="O154" s="1570">
        <f>SUM(N154/$D154)*100</f>
        <v>25.641025641025639</v>
      </c>
      <c r="P154" s="1571">
        <v>691</v>
      </c>
      <c r="Q154" s="1572">
        <f t="shared" si="67"/>
        <v>30.724766562916848</v>
      </c>
      <c r="R154" s="1569">
        <v>0</v>
      </c>
      <c r="S154" s="1570">
        <f t="shared" si="68"/>
        <v>0</v>
      </c>
      <c r="T154" s="1571">
        <v>0</v>
      </c>
      <c r="U154" s="1572">
        <f t="shared" si="69"/>
        <v>0</v>
      </c>
      <c r="V154" s="560"/>
      <c r="W154" s="560"/>
    </row>
    <row r="155" spans="3:23" ht="18" customHeight="1">
      <c r="C155" s="559" t="s">
        <v>663</v>
      </c>
      <c r="D155" s="1497">
        <v>37</v>
      </c>
      <c r="E155" s="1476">
        <v>3466</v>
      </c>
      <c r="F155" s="1555">
        <v>21</v>
      </c>
      <c r="G155" s="1546">
        <f t="shared" si="63"/>
        <v>56.756756756756758</v>
      </c>
      <c r="H155" s="1556">
        <v>1323</v>
      </c>
      <c r="I155" s="1547">
        <f t="shared" si="64"/>
        <v>38.170802077322563</v>
      </c>
      <c r="J155" s="1552">
        <v>7</v>
      </c>
      <c r="K155" s="1546">
        <f t="shared" si="65"/>
        <v>18.918918918918919</v>
      </c>
      <c r="L155" s="1501">
        <v>1450</v>
      </c>
      <c r="M155" s="1547">
        <f t="shared" si="66"/>
        <v>41.834968263127529</v>
      </c>
      <c r="N155" s="1552">
        <v>8</v>
      </c>
      <c r="O155" s="1546">
        <v>0</v>
      </c>
      <c r="P155" s="1501">
        <v>635</v>
      </c>
      <c r="Q155" s="1547">
        <f t="shared" si="67"/>
        <v>18.320830929024812</v>
      </c>
      <c r="R155" s="1552">
        <v>1</v>
      </c>
      <c r="S155" s="343">
        <f t="shared" si="68"/>
        <v>2.7027027027027026</v>
      </c>
      <c r="T155" s="1501">
        <v>58</v>
      </c>
      <c r="U155" s="1547">
        <f t="shared" si="69"/>
        <v>1.673398730525101</v>
      </c>
      <c r="V155" s="560"/>
      <c r="W155" s="560"/>
    </row>
    <row r="156" spans="3:23" ht="18" customHeight="1">
      <c r="C156" s="559" t="s">
        <v>676</v>
      </c>
      <c r="D156" s="1497">
        <v>24</v>
      </c>
      <c r="E156" s="1476">
        <v>1124</v>
      </c>
      <c r="F156" s="1555">
        <v>14</v>
      </c>
      <c r="G156" s="1546">
        <f t="shared" si="63"/>
        <v>58.333333333333336</v>
      </c>
      <c r="H156" s="1556">
        <v>418</v>
      </c>
      <c r="I156" s="1547">
        <f t="shared" si="64"/>
        <v>37.188612099644132</v>
      </c>
      <c r="J156" s="1552">
        <v>3</v>
      </c>
      <c r="K156" s="1546">
        <f t="shared" si="65"/>
        <v>12.5</v>
      </c>
      <c r="L156" s="1501">
        <v>153</v>
      </c>
      <c r="M156" s="1547">
        <f t="shared" si="66"/>
        <v>13.612099644128115</v>
      </c>
      <c r="N156" s="1552">
        <v>4</v>
      </c>
      <c r="O156" s="1546">
        <v>0</v>
      </c>
      <c r="P156" s="1501">
        <v>262</v>
      </c>
      <c r="Q156" s="1547">
        <f t="shared" si="67"/>
        <v>23.309608540925268</v>
      </c>
      <c r="R156" s="1552">
        <v>3</v>
      </c>
      <c r="S156" s="343">
        <f t="shared" si="68"/>
        <v>12.5</v>
      </c>
      <c r="T156" s="1501">
        <v>291</v>
      </c>
      <c r="U156" s="1547">
        <f t="shared" si="69"/>
        <v>25.889679715302492</v>
      </c>
      <c r="V156" s="560"/>
      <c r="W156" s="560"/>
    </row>
    <row r="157" spans="3:23" ht="18" customHeight="1" thickBot="1">
      <c r="C157" s="1776" t="s">
        <v>677</v>
      </c>
      <c r="D157" s="654">
        <v>23</v>
      </c>
      <c r="E157" s="656">
        <v>1146</v>
      </c>
      <c r="F157" s="1785">
        <v>14</v>
      </c>
      <c r="G157" s="331">
        <f t="shared" si="63"/>
        <v>60.869565217391312</v>
      </c>
      <c r="H157" s="1786">
        <v>768</v>
      </c>
      <c r="I157" s="495">
        <f t="shared" si="64"/>
        <v>67.015706806282722</v>
      </c>
      <c r="J157" s="1805">
        <v>5</v>
      </c>
      <c r="K157" s="331">
        <f t="shared" si="65"/>
        <v>21.739130434782609</v>
      </c>
      <c r="L157" s="652">
        <v>247</v>
      </c>
      <c r="M157" s="495">
        <f t="shared" si="66"/>
        <v>21.553228621291449</v>
      </c>
      <c r="N157" s="1805">
        <v>3</v>
      </c>
      <c r="O157" s="331">
        <f>SUM(N157/$D157)*100</f>
        <v>13.043478260869565</v>
      </c>
      <c r="P157" s="652">
        <v>91</v>
      </c>
      <c r="Q157" s="495">
        <f t="shared" si="67"/>
        <v>7.9406631762652706</v>
      </c>
      <c r="R157" s="1781">
        <v>1</v>
      </c>
      <c r="S157" s="354">
        <f t="shared" si="68"/>
        <v>4.3478260869565215</v>
      </c>
      <c r="T157" s="1504">
        <v>40</v>
      </c>
      <c r="U157" s="1780">
        <f t="shared" si="69"/>
        <v>3.4904013961605584</v>
      </c>
      <c r="V157" s="560"/>
      <c r="W157" s="560"/>
    </row>
    <row r="158" spans="3:23" ht="18" customHeight="1">
      <c r="C158" s="503" t="s">
        <v>728</v>
      </c>
      <c r="D158" s="1507">
        <v>51</v>
      </c>
      <c r="E158" s="1464">
        <v>3791</v>
      </c>
      <c r="F158" s="1768">
        <v>30</v>
      </c>
      <c r="G158" s="1570">
        <f t="shared" si="63"/>
        <v>58.82352941176471</v>
      </c>
      <c r="H158" s="1769">
        <v>1755</v>
      </c>
      <c r="I158" s="1572">
        <f t="shared" si="64"/>
        <v>46.293853864415723</v>
      </c>
      <c r="J158" s="1569">
        <v>9</v>
      </c>
      <c r="K158" s="1570">
        <f t="shared" si="65"/>
        <v>17.647058823529413</v>
      </c>
      <c r="L158" s="1571">
        <v>688</v>
      </c>
      <c r="M158" s="1572">
        <f t="shared" si="66"/>
        <v>18.148245845423371</v>
      </c>
      <c r="N158" s="1569">
        <v>11</v>
      </c>
      <c r="O158" s="1570">
        <f>SUM(N158/$D158)*100</f>
        <v>21.568627450980394</v>
      </c>
      <c r="P158" s="1571">
        <v>690</v>
      </c>
      <c r="Q158" s="1572">
        <f t="shared" si="67"/>
        <v>18.201002374043789</v>
      </c>
      <c r="R158" s="1569">
        <v>0</v>
      </c>
      <c r="S158" s="1430">
        <f t="shared" si="68"/>
        <v>0</v>
      </c>
      <c r="T158" s="1571">
        <v>0</v>
      </c>
      <c r="U158" s="1572">
        <f t="shared" si="69"/>
        <v>0</v>
      </c>
      <c r="V158" s="560"/>
      <c r="W158" s="560"/>
    </row>
    <row r="159" spans="3:23" ht="18" customHeight="1">
      <c r="C159" s="559" t="s">
        <v>745</v>
      </c>
      <c r="D159" s="1497">
        <v>25</v>
      </c>
      <c r="E159" s="1476">
        <v>1646</v>
      </c>
      <c r="F159" s="1555">
        <v>15</v>
      </c>
      <c r="G159" s="1546">
        <f t="shared" si="63"/>
        <v>60</v>
      </c>
      <c r="H159" s="1556">
        <v>880</v>
      </c>
      <c r="I159" s="1547">
        <f t="shared" si="64"/>
        <v>53.462940461725395</v>
      </c>
      <c r="J159" s="1552">
        <v>2</v>
      </c>
      <c r="K159" s="1546">
        <f t="shared" si="65"/>
        <v>8</v>
      </c>
      <c r="L159" s="1501">
        <v>333</v>
      </c>
      <c r="M159" s="1547">
        <f t="shared" si="66"/>
        <v>20.230862697448359</v>
      </c>
      <c r="N159" s="1552">
        <v>6</v>
      </c>
      <c r="O159" s="1546">
        <v>24</v>
      </c>
      <c r="P159" s="1501">
        <v>433</v>
      </c>
      <c r="Q159" s="1547">
        <f t="shared" si="67"/>
        <v>26.306196840826246</v>
      </c>
      <c r="R159" s="1552">
        <v>2</v>
      </c>
      <c r="S159" s="343">
        <f t="shared" si="68"/>
        <v>8</v>
      </c>
      <c r="T159" s="1501">
        <v>176</v>
      </c>
      <c r="U159" s="1547">
        <f t="shared" si="69"/>
        <v>10.69258809234508</v>
      </c>
      <c r="V159" s="560"/>
      <c r="W159" s="560"/>
    </row>
    <row r="160" spans="3:23" ht="18" customHeight="1">
      <c r="C160" s="559" t="s">
        <v>771</v>
      </c>
      <c r="D160" s="1497">
        <v>28</v>
      </c>
      <c r="E160" s="1476">
        <f>SUM(H160,L160,P160,T160)</f>
        <v>4792</v>
      </c>
      <c r="F160" s="1997">
        <v>11</v>
      </c>
      <c r="G160" s="343">
        <f t="shared" si="63"/>
        <v>39.285714285714285</v>
      </c>
      <c r="H160" s="1998">
        <v>3626</v>
      </c>
      <c r="I160" s="344">
        <f>SUM(H160/$E160)*100</f>
        <v>75.667779632721192</v>
      </c>
      <c r="J160" s="1552">
        <v>8</v>
      </c>
      <c r="K160" s="343">
        <f t="shared" si="65"/>
        <v>28.571428571428569</v>
      </c>
      <c r="L160" s="1501">
        <v>558</v>
      </c>
      <c r="M160" s="1547">
        <f t="shared" si="66"/>
        <v>11.64440734557596</v>
      </c>
      <c r="N160" s="1552">
        <v>9</v>
      </c>
      <c r="O160" s="1546">
        <f>SUM(N160/$D160)*100</f>
        <v>32.142857142857146</v>
      </c>
      <c r="P160" s="1501">
        <v>608</v>
      </c>
      <c r="Q160" s="1547">
        <f t="shared" si="67"/>
        <v>12.687813021702837</v>
      </c>
      <c r="R160" s="1552">
        <v>0</v>
      </c>
      <c r="S160" s="343">
        <f t="shared" si="68"/>
        <v>0</v>
      </c>
      <c r="T160" s="339">
        <v>0</v>
      </c>
      <c r="U160" s="1547">
        <f t="shared" si="69"/>
        <v>0</v>
      </c>
      <c r="V160" s="560"/>
      <c r="W160" s="560"/>
    </row>
    <row r="161" spans="3:23" ht="18" customHeight="1" thickBot="1">
      <c r="C161" s="1999" t="s">
        <v>747</v>
      </c>
      <c r="D161" s="2000">
        <f>SUM(F161,J161,N161,R161)</f>
        <v>34</v>
      </c>
      <c r="E161" s="1773">
        <f>SUM(H161,L161,P161,T161)</f>
        <v>1974</v>
      </c>
      <c r="F161" s="1560">
        <v>15</v>
      </c>
      <c r="G161" s="1595">
        <f t="shared" si="63"/>
        <v>44.117647058823529</v>
      </c>
      <c r="H161" s="1561">
        <v>545</v>
      </c>
      <c r="I161" s="2001">
        <f>SUM(H161/$E161)*100</f>
        <v>27.608915906788244</v>
      </c>
      <c r="J161" s="1781">
        <v>9</v>
      </c>
      <c r="K161" s="1595">
        <f t="shared" si="65"/>
        <v>26.47058823529412</v>
      </c>
      <c r="L161" s="1504">
        <v>878</v>
      </c>
      <c r="M161" s="1780">
        <f>SUM(L161/$E161)*100</f>
        <v>44.478216818642352</v>
      </c>
      <c r="N161" s="1781">
        <v>10</v>
      </c>
      <c r="O161" s="1595">
        <f t="shared" ref="O161:O166" si="70">SUM(N161/$D161)*100</f>
        <v>29.411764705882355</v>
      </c>
      <c r="P161" s="2002">
        <v>551</v>
      </c>
      <c r="Q161" s="2001">
        <f>SUM(P161/$E161)*100</f>
        <v>27.912867274569404</v>
      </c>
      <c r="R161" s="1781">
        <v>0</v>
      </c>
      <c r="S161" s="1595">
        <f t="shared" ref="S161:S166" si="71">SUM(R161/$D161)*100</f>
        <v>0</v>
      </c>
      <c r="T161" s="2002">
        <v>0</v>
      </c>
      <c r="U161" s="2001">
        <f>SUM(T161/$E161)*100</f>
        <v>0</v>
      </c>
      <c r="V161" s="560"/>
      <c r="W161" s="560"/>
    </row>
    <row r="162" spans="3:23" ht="18" customHeight="1">
      <c r="C162" s="503" t="s">
        <v>769</v>
      </c>
      <c r="D162" s="1507">
        <f>SUM(F162,J162,N162,R162)</f>
        <v>36</v>
      </c>
      <c r="E162" s="1464">
        <f>SUM(H162,L162,P162,T162)</f>
        <v>2109</v>
      </c>
      <c r="F162" s="1768">
        <v>22</v>
      </c>
      <c r="G162" s="1570">
        <f t="shared" si="63"/>
        <v>61.111111111111114</v>
      </c>
      <c r="H162" s="1769">
        <v>1103</v>
      </c>
      <c r="I162" s="1572">
        <f>SUM(H162/$E162)*100</f>
        <v>52.299668089141768</v>
      </c>
      <c r="J162" s="1569">
        <v>7</v>
      </c>
      <c r="K162" s="1570">
        <f t="shared" si="65"/>
        <v>19.444444444444446</v>
      </c>
      <c r="L162" s="1571">
        <v>608</v>
      </c>
      <c r="M162" s="1572">
        <f>SUM(L162/$E162)*100</f>
        <v>28.828828828828829</v>
      </c>
      <c r="N162" s="1569">
        <v>7</v>
      </c>
      <c r="O162" s="1570">
        <f t="shared" si="70"/>
        <v>19.444444444444446</v>
      </c>
      <c r="P162" s="1571">
        <v>398</v>
      </c>
      <c r="Q162" s="1572">
        <f>SUM(P162/$E162)*100</f>
        <v>18.871503082029399</v>
      </c>
      <c r="R162" s="1569">
        <v>0</v>
      </c>
      <c r="S162" s="1570">
        <f t="shared" si="71"/>
        <v>0</v>
      </c>
      <c r="T162" s="1571">
        <v>0</v>
      </c>
      <c r="U162" s="1572">
        <f>SUM(T162/$E162)*100</f>
        <v>0</v>
      </c>
      <c r="V162" s="560"/>
      <c r="W162" s="560"/>
    </row>
    <row r="163" spans="3:23" ht="18" customHeight="1">
      <c r="C163" s="559" t="s">
        <v>770</v>
      </c>
      <c r="D163" s="1497">
        <f>SUM(F163,J163,N163,R163)</f>
        <v>27</v>
      </c>
      <c r="E163" s="1476">
        <f t="shared" ref="E163:E169" si="72">SUM(H163,L163,P163,T163)</f>
        <v>1354</v>
      </c>
      <c r="F163" s="1555">
        <v>14</v>
      </c>
      <c r="G163" s="1546">
        <f t="shared" si="63"/>
        <v>51.851851851851848</v>
      </c>
      <c r="H163" s="1556">
        <v>529</v>
      </c>
      <c r="I163" s="1547">
        <f>SUM(H163/$E163)*100</f>
        <v>39.069423929098967</v>
      </c>
      <c r="J163" s="1552">
        <v>4</v>
      </c>
      <c r="K163" s="1546">
        <f t="shared" si="65"/>
        <v>14.814814814814813</v>
      </c>
      <c r="L163" s="1501">
        <v>273</v>
      </c>
      <c r="M163" s="1547">
        <f>SUM(L163/$E163)*100</f>
        <v>20.16248153618907</v>
      </c>
      <c r="N163" s="1552">
        <v>9</v>
      </c>
      <c r="O163" s="1546">
        <f t="shared" si="70"/>
        <v>33.333333333333329</v>
      </c>
      <c r="P163" s="1501">
        <v>552</v>
      </c>
      <c r="Q163" s="1547">
        <f>SUM(P163/$E163)*100</f>
        <v>40.768094534711963</v>
      </c>
      <c r="R163" s="1552">
        <v>0</v>
      </c>
      <c r="S163" s="343">
        <f t="shared" si="71"/>
        <v>0</v>
      </c>
      <c r="T163" s="1501">
        <v>0</v>
      </c>
      <c r="U163" s="1547">
        <f>SUM(T163/$E163)*100</f>
        <v>0</v>
      </c>
      <c r="V163" s="560"/>
      <c r="W163" s="560"/>
    </row>
    <row r="164" spans="3:23" ht="18" customHeight="1">
      <c r="C164" s="559" t="s">
        <v>771</v>
      </c>
      <c r="D164" s="1497">
        <v>22</v>
      </c>
      <c r="E164" s="1476">
        <v>1183</v>
      </c>
      <c r="F164" s="1997">
        <v>11</v>
      </c>
      <c r="G164" s="343">
        <f t="shared" si="63"/>
        <v>50</v>
      </c>
      <c r="H164" s="1998">
        <v>432</v>
      </c>
      <c r="I164" s="344">
        <f t="shared" ref="I164:I166" si="73">SUM(H164/$E164)*100</f>
        <v>36.517328825021131</v>
      </c>
      <c r="J164" s="1552">
        <v>0</v>
      </c>
      <c r="K164" s="343">
        <f t="shared" si="65"/>
        <v>0</v>
      </c>
      <c r="L164" s="1501">
        <v>0</v>
      </c>
      <c r="M164" s="1547">
        <f t="shared" ref="M164:M166" si="74">SUM(L164/$E164)*100</f>
        <v>0</v>
      </c>
      <c r="N164" s="1552">
        <v>9</v>
      </c>
      <c r="O164" s="1546">
        <f t="shared" si="70"/>
        <v>40.909090909090914</v>
      </c>
      <c r="P164" s="1501">
        <v>608</v>
      </c>
      <c r="Q164" s="1547">
        <f t="shared" ref="Q164:Q165" si="75">SUM(P164/$E164)*100</f>
        <v>51.394759087066774</v>
      </c>
      <c r="R164" s="1552">
        <v>2</v>
      </c>
      <c r="S164" s="343">
        <f t="shared" si="71"/>
        <v>9.0909090909090917</v>
      </c>
      <c r="T164" s="339">
        <v>143</v>
      </c>
      <c r="U164" s="1547">
        <f t="shared" ref="U164:U166" si="76">SUM(T164/$E164)*100</f>
        <v>12.087912087912088</v>
      </c>
      <c r="V164" s="560"/>
      <c r="W164" s="560"/>
    </row>
    <row r="165" spans="3:23" ht="18" customHeight="1" thickBot="1">
      <c r="C165" s="1999" t="s">
        <v>772</v>
      </c>
      <c r="D165" s="2000">
        <v>21</v>
      </c>
      <c r="E165" s="1773">
        <v>1208</v>
      </c>
      <c r="F165" s="1560">
        <v>13</v>
      </c>
      <c r="G165" s="1595">
        <f t="shared" si="63"/>
        <v>61.904761904761905</v>
      </c>
      <c r="H165" s="1561">
        <v>561</v>
      </c>
      <c r="I165" s="2001">
        <f t="shared" si="73"/>
        <v>46.440397350993379</v>
      </c>
      <c r="J165" s="1781">
        <v>2</v>
      </c>
      <c r="K165" s="1595">
        <f t="shared" si="65"/>
        <v>9.5238095238095237</v>
      </c>
      <c r="L165" s="1504">
        <v>176</v>
      </c>
      <c r="M165" s="1780">
        <f t="shared" si="74"/>
        <v>14.569536423841059</v>
      </c>
      <c r="N165" s="1781">
        <v>6</v>
      </c>
      <c r="O165" s="1595">
        <f t="shared" si="70"/>
        <v>28.571428571428569</v>
      </c>
      <c r="P165" s="2002">
        <v>471</v>
      </c>
      <c r="Q165" s="2001">
        <f t="shared" si="75"/>
        <v>38.990066225165563</v>
      </c>
      <c r="R165" s="1781">
        <v>0</v>
      </c>
      <c r="S165" s="1595">
        <f t="shared" si="71"/>
        <v>0</v>
      </c>
      <c r="T165" s="2002">
        <v>0</v>
      </c>
      <c r="U165" s="2001">
        <f t="shared" si="76"/>
        <v>0</v>
      </c>
      <c r="V165" s="560"/>
      <c r="W165" s="560"/>
    </row>
    <row r="166" spans="3:23" ht="18" customHeight="1">
      <c r="C166" s="503" t="s">
        <v>837</v>
      </c>
      <c r="D166" s="1507">
        <v>13</v>
      </c>
      <c r="E166" s="1464">
        <v>731</v>
      </c>
      <c r="F166" s="1768">
        <v>5</v>
      </c>
      <c r="G166" s="1570">
        <f t="shared" si="63"/>
        <v>38.461538461538467</v>
      </c>
      <c r="H166" s="1769">
        <v>305</v>
      </c>
      <c r="I166" s="1572">
        <f t="shared" si="73"/>
        <v>41.723666210670309</v>
      </c>
      <c r="J166" s="1569">
        <v>6</v>
      </c>
      <c r="K166" s="1570">
        <f t="shared" si="65"/>
        <v>46.153846153846153</v>
      </c>
      <c r="L166" s="1571">
        <v>301</v>
      </c>
      <c r="M166" s="1572">
        <f t="shared" si="74"/>
        <v>41.17647058823529</v>
      </c>
      <c r="N166" s="1569">
        <v>2</v>
      </c>
      <c r="O166" s="1570">
        <f t="shared" si="70"/>
        <v>15.384615384615385</v>
      </c>
      <c r="P166" s="1571">
        <v>125</v>
      </c>
      <c r="Q166" s="1572">
        <f>SUM(P166/$E166)*100</f>
        <v>17.099863201094394</v>
      </c>
      <c r="R166" s="1569">
        <v>0</v>
      </c>
      <c r="S166" s="1570">
        <f t="shared" si="71"/>
        <v>0</v>
      </c>
      <c r="T166" s="1571">
        <v>0</v>
      </c>
      <c r="U166" s="1572">
        <f t="shared" si="76"/>
        <v>0</v>
      </c>
      <c r="V166" s="560"/>
      <c r="W166" s="560"/>
    </row>
    <row r="167" spans="3:23" ht="18" customHeight="1">
      <c r="C167" s="2495"/>
      <c r="D167" s="725"/>
      <c r="E167" s="346"/>
      <c r="F167" s="2520"/>
      <c r="G167" s="335"/>
      <c r="H167" s="2494"/>
      <c r="I167" s="347"/>
      <c r="J167" s="1779"/>
      <c r="K167" s="335"/>
      <c r="L167" s="348"/>
      <c r="M167" s="347"/>
      <c r="N167" s="1779"/>
      <c r="O167" s="335"/>
      <c r="P167" s="332"/>
      <c r="Q167" s="336"/>
      <c r="R167" s="1779"/>
      <c r="S167" s="335"/>
      <c r="T167" s="348"/>
      <c r="U167" s="336"/>
      <c r="V167" s="560"/>
      <c r="W167" s="560"/>
    </row>
    <row r="168" spans="3:23" ht="18" customHeight="1">
      <c r="C168" s="2495"/>
      <c r="D168" s="725"/>
      <c r="E168" s="346"/>
      <c r="F168" s="2520"/>
      <c r="G168" s="335"/>
      <c r="H168" s="2494"/>
      <c r="I168" s="347"/>
      <c r="J168" s="1779"/>
      <c r="K168" s="335"/>
      <c r="L168" s="348"/>
      <c r="M168" s="347"/>
      <c r="N168" s="1779"/>
      <c r="O168" s="335"/>
      <c r="P168" s="332"/>
      <c r="Q168" s="336"/>
      <c r="R168" s="1779"/>
      <c r="S168" s="335"/>
      <c r="T168" s="348"/>
      <c r="U168" s="336"/>
      <c r="V168" s="560"/>
      <c r="W168" s="560"/>
    </row>
    <row r="169" spans="3:23" ht="3.75" customHeight="1" thickBot="1">
      <c r="C169" s="813"/>
      <c r="D169" s="368"/>
      <c r="E169" s="1773">
        <f t="shared" si="72"/>
        <v>0</v>
      </c>
      <c r="F169" s="356"/>
      <c r="G169" s="354"/>
      <c r="H169" s="355"/>
      <c r="I169" s="357"/>
      <c r="J169" s="356"/>
      <c r="K169" s="354"/>
      <c r="L169" s="355"/>
      <c r="M169" s="357"/>
      <c r="N169" s="356"/>
      <c r="O169" s="354"/>
      <c r="P169" s="353"/>
      <c r="Q169" s="358"/>
      <c r="R169" s="356"/>
      <c r="S169" s="354"/>
      <c r="T169" s="355"/>
      <c r="U169" s="358"/>
    </row>
    <row r="170" spans="3:23" ht="12.2" customHeight="1">
      <c r="C170" s="490" t="s">
        <v>316</v>
      </c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</row>
    <row r="171" spans="3:23" ht="12.2" customHeight="1">
      <c r="C171" s="490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</row>
    <row r="172" spans="3:23" ht="12.2" customHeight="1">
      <c r="C172" s="490"/>
      <c r="D172" s="359"/>
      <c r="E172" s="359"/>
      <c r="F172" s="359"/>
      <c r="G172" s="359"/>
      <c r="H172" s="359"/>
      <c r="I172" s="359"/>
      <c r="J172" s="359"/>
      <c r="K172" s="963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</row>
    <row r="173" spans="3:23" ht="12.2" customHeight="1">
      <c r="C173" s="490"/>
      <c r="D173" s="359"/>
      <c r="E173" s="359"/>
      <c r="F173" s="359"/>
      <c r="G173" s="359"/>
      <c r="H173" s="359"/>
      <c r="I173" s="359"/>
      <c r="J173" s="359"/>
      <c r="K173" s="963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</row>
    <row r="174" spans="3:23" ht="12.2" customHeight="1">
      <c r="C174" s="490"/>
      <c r="D174" s="359"/>
      <c r="E174" s="359"/>
      <c r="F174" s="359"/>
      <c r="G174" s="359"/>
      <c r="H174" s="359"/>
      <c r="I174" s="359"/>
      <c r="J174" s="359"/>
      <c r="K174" s="963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</row>
    <row r="175" spans="3:23" ht="12.2" customHeight="1">
      <c r="C175" s="490"/>
      <c r="D175" s="359"/>
      <c r="E175" s="359"/>
      <c r="F175" s="359"/>
      <c r="G175" s="359"/>
      <c r="H175" s="963"/>
      <c r="I175" s="359"/>
      <c r="J175" s="359"/>
      <c r="K175" s="963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</row>
    <row r="176" spans="3:23" ht="12.2" customHeight="1">
      <c r="C176" s="490"/>
      <c r="D176" s="359"/>
      <c r="E176" s="359"/>
      <c r="F176" s="359"/>
      <c r="G176" s="359"/>
      <c r="H176" s="359"/>
      <c r="I176" s="359"/>
      <c r="J176" s="359"/>
      <c r="K176" s="963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</row>
    <row r="177" spans="3:22" ht="12.2" customHeight="1">
      <c r="C177" s="490"/>
      <c r="D177" s="359"/>
      <c r="E177" s="359"/>
      <c r="F177" s="359"/>
      <c r="G177" s="359"/>
      <c r="H177" s="359"/>
      <c r="I177" s="359"/>
      <c r="J177" s="359"/>
      <c r="K177" s="963"/>
      <c r="L177" s="359"/>
      <c r="M177" s="359"/>
      <c r="N177" s="359"/>
      <c r="O177" s="359"/>
      <c r="P177" s="359"/>
      <c r="Q177" s="359"/>
      <c r="R177" s="359"/>
      <c r="S177" s="359"/>
      <c r="T177" s="359"/>
      <c r="U177" s="359"/>
    </row>
    <row r="178" spans="3:22" ht="10.5" customHeight="1">
      <c r="C178" s="490"/>
      <c r="D178" s="359"/>
      <c r="E178" s="359"/>
      <c r="F178" s="359"/>
      <c r="G178" s="359"/>
      <c r="H178" s="359"/>
      <c r="I178" s="359"/>
      <c r="J178" s="359"/>
      <c r="K178" s="963"/>
      <c r="L178" s="359"/>
      <c r="M178" s="359"/>
      <c r="N178" s="359"/>
      <c r="O178" s="359"/>
      <c r="P178" s="359"/>
      <c r="Q178" s="359"/>
      <c r="R178" s="359"/>
      <c r="S178" s="359"/>
      <c r="T178" s="359"/>
      <c r="U178" s="359"/>
    </row>
    <row r="179" spans="3:22" ht="9.75" customHeight="1">
      <c r="C179" s="490"/>
      <c r="D179" s="359"/>
      <c r="E179" s="359"/>
      <c r="F179" s="359"/>
      <c r="G179" s="359"/>
      <c r="H179" s="359"/>
      <c r="I179" s="359"/>
      <c r="J179" s="359"/>
      <c r="K179" s="963"/>
      <c r="L179" s="359"/>
      <c r="M179" s="359"/>
      <c r="N179" s="359"/>
      <c r="O179" s="359"/>
      <c r="P179" s="359"/>
      <c r="Q179" s="359"/>
      <c r="R179" s="359"/>
      <c r="S179" s="359"/>
      <c r="T179" s="359"/>
      <c r="U179" s="359"/>
    </row>
    <row r="180" spans="3:22" ht="9.75" customHeight="1">
      <c r="C180" s="490"/>
      <c r="D180" s="359"/>
      <c r="E180" s="359"/>
      <c r="F180" s="359"/>
      <c r="G180" s="359"/>
      <c r="H180" s="359"/>
      <c r="I180" s="359"/>
      <c r="J180" s="359"/>
      <c r="K180" s="963"/>
      <c r="L180" s="359"/>
      <c r="M180" s="359"/>
      <c r="N180" s="359"/>
      <c r="O180" s="359"/>
      <c r="P180" s="359"/>
      <c r="Q180" s="359"/>
      <c r="R180" s="359"/>
      <c r="S180" s="359"/>
      <c r="T180" s="359"/>
      <c r="U180" s="359"/>
    </row>
    <row r="181" spans="3:22" ht="9.75" customHeight="1">
      <c r="C181" s="490"/>
      <c r="D181" s="359"/>
      <c r="E181" s="359"/>
      <c r="F181" s="359"/>
      <c r="G181" s="359"/>
      <c r="H181" s="359"/>
      <c r="I181" s="359"/>
      <c r="J181" s="359"/>
      <c r="K181" s="963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</row>
    <row r="182" spans="3:22" ht="9.75" customHeight="1">
      <c r="C182" s="490"/>
      <c r="D182" s="359"/>
      <c r="E182" s="359"/>
      <c r="F182" s="359"/>
      <c r="G182" s="359"/>
      <c r="H182" s="359"/>
      <c r="I182" s="359"/>
      <c r="J182" s="359"/>
      <c r="K182" s="963"/>
      <c r="L182" s="359"/>
      <c r="M182" s="359"/>
      <c r="N182" s="359"/>
      <c r="O182" s="359"/>
      <c r="P182" s="359"/>
      <c r="Q182" s="359"/>
      <c r="R182" s="359"/>
      <c r="S182" s="359"/>
      <c r="T182" s="359"/>
      <c r="U182" s="359"/>
    </row>
    <row r="183" spans="3:22" ht="9.75" customHeight="1">
      <c r="C183" s="490"/>
      <c r="D183" s="359"/>
      <c r="E183" s="359"/>
      <c r="F183" s="359"/>
      <c r="G183" s="359"/>
      <c r="H183" s="359"/>
      <c r="I183" s="359"/>
      <c r="J183" s="359"/>
      <c r="K183" s="963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</row>
    <row r="184" spans="3:22" ht="9.75" customHeight="1">
      <c r="C184" s="490"/>
      <c r="D184" s="359"/>
      <c r="E184" s="359"/>
      <c r="F184" s="359"/>
      <c r="G184" s="359"/>
      <c r="H184" s="359"/>
      <c r="I184" s="359"/>
      <c r="J184" s="359"/>
      <c r="K184" s="963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</row>
    <row r="185" spans="3:22" ht="9.75" customHeight="1">
      <c r="C185" s="490"/>
      <c r="D185" s="359"/>
      <c r="E185" s="359"/>
      <c r="F185" s="359"/>
      <c r="G185" s="359"/>
      <c r="H185" s="359"/>
      <c r="I185" s="359"/>
      <c r="J185" s="359"/>
      <c r="K185" s="963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</row>
    <row r="186" spans="3:22" ht="9.75" customHeight="1" thickBot="1">
      <c r="C186" s="490"/>
      <c r="D186" s="359"/>
      <c r="E186" s="359"/>
      <c r="F186" s="359"/>
      <c r="G186" s="359"/>
      <c r="H186" s="359"/>
      <c r="I186" s="359"/>
      <c r="J186" s="359"/>
      <c r="K186" s="963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</row>
    <row r="187" spans="3:22" ht="18" customHeight="1">
      <c r="C187" s="1596" t="s">
        <v>494</v>
      </c>
      <c r="D187" s="359"/>
      <c r="E187" s="4086" t="s">
        <v>551</v>
      </c>
      <c r="F187" s="4087"/>
      <c r="G187" s="4087"/>
      <c r="H187" s="4087"/>
      <c r="I187" s="4087"/>
      <c r="J187" s="4087"/>
      <c r="K187" s="4087"/>
      <c r="L187" s="4087"/>
      <c r="M187" s="4087"/>
      <c r="N187" s="4087"/>
      <c r="O187" s="4087"/>
      <c r="P187" s="4087"/>
      <c r="Q187" s="4087"/>
      <c r="R187" s="4087"/>
      <c r="S187" s="4087"/>
      <c r="T187" s="4088"/>
      <c r="U187" s="359"/>
    </row>
    <row r="188" spans="3:22" ht="21.2" customHeight="1" thickBot="1">
      <c r="C188" s="1597"/>
      <c r="D188" s="359"/>
      <c r="E188" s="4089" t="s">
        <v>495</v>
      </c>
      <c r="F188" s="4090"/>
      <c r="G188" s="4090"/>
      <c r="H188" s="4090"/>
      <c r="I188" s="4090"/>
      <c r="J188" s="4090"/>
      <c r="K188" s="4090"/>
      <c r="L188" s="4090"/>
      <c r="M188" s="4090"/>
      <c r="N188" s="4090"/>
      <c r="O188" s="4090"/>
      <c r="P188" s="4090"/>
      <c r="Q188" s="4090"/>
      <c r="R188" s="4090"/>
      <c r="S188" s="4090"/>
      <c r="T188" s="4091"/>
      <c r="U188" s="359"/>
    </row>
    <row r="189" spans="3:22" ht="21.2" customHeight="1">
      <c r="C189" s="1597"/>
      <c r="D189" s="359"/>
      <c r="E189" s="1598"/>
      <c r="F189" s="961"/>
      <c r="G189" s="961"/>
      <c r="H189" s="961"/>
      <c r="I189" s="961"/>
      <c r="J189" s="961"/>
      <c r="K189" s="961"/>
      <c r="L189" s="961"/>
      <c r="M189" s="961"/>
      <c r="N189" s="961"/>
      <c r="O189" s="961"/>
      <c r="P189" s="961"/>
      <c r="Q189" s="961"/>
      <c r="R189" s="961"/>
      <c r="S189" s="961"/>
      <c r="T189" s="961"/>
      <c r="U189" s="359"/>
    </row>
    <row r="190" spans="3:22" ht="12" thickBot="1">
      <c r="C190" s="1460"/>
      <c r="D190" s="359"/>
      <c r="E190" s="1599"/>
      <c r="F190" s="1599"/>
      <c r="G190" s="1599"/>
      <c r="H190" s="1599"/>
      <c r="I190" s="1599"/>
      <c r="J190" s="1599"/>
      <c r="K190" s="1599"/>
      <c r="L190" s="1599"/>
      <c r="M190" s="1599"/>
      <c r="N190" s="1599"/>
      <c r="O190" s="1599"/>
      <c r="P190" s="1599"/>
      <c r="Q190" s="1599"/>
      <c r="R190" s="1599"/>
      <c r="S190" s="1599"/>
      <c r="T190" s="1599"/>
      <c r="U190" s="1599"/>
      <c r="V190" s="317"/>
    </row>
    <row r="191" spans="3:22" ht="22.7" customHeight="1" thickBot="1">
      <c r="C191" s="4083" t="s">
        <v>553</v>
      </c>
      <c r="D191" s="4084"/>
      <c r="E191" s="4084"/>
      <c r="F191" s="4084"/>
      <c r="G191" s="4084"/>
      <c r="H191" s="4085"/>
      <c r="I191" s="4083" t="s">
        <v>554</v>
      </c>
      <c r="J191" s="4084"/>
      <c r="K191" s="4084"/>
      <c r="L191" s="4084"/>
      <c r="M191" s="4084"/>
      <c r="N191" s="4085"/>
      <c r="O191" s="4083" t="s">
        <v>555</v>
      </c>
      <c r="P191" s="4084"/>
      <c r="Q191" s="4084"/>
      <c r="R191" s="4084"/>
      <c r="S191" s="4084"/>
      <c r="T191" s="4085"/>
      <c r="U191" s="359"/>
    </row>
    <row r="192" spans="3:22" ht="44.45" customHeight="1" thickBot="1">
      <c r="C192" s="1541" t="s">
        <v>478</v>
      </c>
      <c r="D192" s="1600" t="s">
        <v>482</v>
      </c>
      <c r="E192" s="1601" t="s">
        <v>483</v>
      </c>
      <c r="F192" s="1600" t="s">
        <v>484</v>
      </c>
      <c r="G192" s="1601" t="s">
        <v>592</v>
      </c>
      <c r="H192" s="2022" t="s">
        <v>108</v>
      </c>
      <c r="I192" s="1541" t="s">
        <v>478</v>
      </c>
      <c r="J192" s="1600" t="s">
        <v>482</v>
      </c>
      <c r="K192" s="1601" t="s">
        <v>483</v>
      </c>
      <c r="L192" s="1600" t="s">
        <v>484</v>
      </c>
      <c r="M192" s="1601" t="s">
        <v>592</v>
      </c>
      <c r="N192" s="2022" t="s">
        <v>108</v>
      </c>
      <c r="O192" s="1541" t="s">
        <v>478</v>
      </c>
      <c r="P192" s="1600" t="s">
        <v>482</v>
      </c>
      <c r="Q192" s="1601" t="s">
        <v>483</v>
      </c>
      <c r="R192" s="1600" t="s">
        <v>484</v>
      </c>
      <c r="S192" s="1601" t="s">
        <v>592</v>
      </c>
      <c r="T192" s="2022" t="s">
        <v>108</v>
      </c>
      <c r="U192" s="1462"/>
      <c r="V192" s="1445"/>
    </row>
    <row r="193" spans="3:24" ht="18" customHeight="1">
      <c r="C193" s="504">
        <v>2001</v>
      </c>
      <c r="D193" s="1602">
        <v>16</v>
      </c>
      <c r="E193" s="1603">
        <v>19</v>
      </c>
      <c r="F193" s="1604">
        <v>187</v>
      </c>
      <c r="G193" s="1604">
        <v>6</v>
      </c>
      <c r="H193" s="1605">
        <f>SUM(D193:G193)</f>
        <v>228</v>
      </c>
      <c r="I193" s="504">
        <v>2001</v>
      </c>
      <c r="J193" s="1513">
        <v>19</v>
      </c>
      <c r="K193" s="1513">
        <v>15</v>
      </c>
      <c r="L193" s="1606">
        <v>123</v>
      </c>
      <c r="M193" s="1602">
        <v>0</v>
      </c>
      <c r="N193" s="1605">
        <f>SUM(J193:M193)</f>
        <v>157</v>
      </c>
      <c r="O193" s="848">
        <v>2001</v>
      </c>
      <c r="P193" s="1602">
        <v>-3</v>
      </c>
      <c r="Q193" s="1603">
        <v>4</v>
      </c>
      <c r="R193" s="1604">
        <v>64</v>
      </c>
      <c r="S193" s="1602">
        <f>SUM(G193-M193)</f>
        <v>6</v>
      </c>
      <c r="T193" s="1605">
        <v>71</v>
      </c>
      <c r="U193" s="478"/>
    </row>
    <row r="194" spans="3:24" ht="18" customHeight="1">
      <c r="C194" s="504">
        <v>2002</v>
      </c>
      <c r="D194" s="1048">
        <v>17</v>
      </c>
      <c r="E194" s="1989">
        <v>29</v>
      </c>
      <c r="F194" s="975">
        <v>158</v>
      </c>
      <c r="G194" s="975">
        <v>3</v>
      </c>
      <c r="H194" s="1090">
        <f>SUM(D194:G194)</f>
        <v>207</v>
      </c>
      <c r="I194" s="504">
        <v>2002</v>
      </c>
      <c r="J194" s="856">
        <v>18</v>
      </c>
      <c r="K194" s="856">
        <v>26</v>
      </c>
      <c r="L194" s="1607">
        <v>95</v>
      </c>
      <c r="M194" s="1048">
        <v>2</v>
      </c>
      <c r="N194" s="1090">
        <f>SUM(J194:M194)</f>
        <v>141</v>
      </c>
      <c r="O194" s="504">
        <v>2002</v>
      </c>
      <c r="P194" s="1048">
        <v>-1</v>
      </c>
      <c r="Q194" s="1989">
        <v>3</v>
      </c>
      <c r="R194" s="975">
        <v>63</v>
      </c>
      <c r="S194" s="1989">
        <f>SUM(G194-M194)</f>
        <v>1</v>
      </c>
      <c r="T194" s="1090">
        <v>66</v>
      </c>
      <c r="U194" s="478"/>
    </row>
    <row r="195" spans="3:24" ht="18" customHeight="1">
      <c r="C195" s="504">
        <v>2003</v>
      </c>
      <c r="D195" s="1048">
        <v>26</v>
      </c>
      <c r="E195" s="1989">
        <v>29</v>
      </c>
      <c r="F195" s="975">
        <v>174</v>
      </c>
      <c r="G195" s="975">
        <v>2</v>
      </c>
      <c r="H195" s="1090">
        <f>SUM(D195:G195)</f>
        <v>231</v>
      </c>
      <c r="I195" s="504">
        <v>2003</v>
      </c>
      <c r="J195" s="856">
        <v>11</v>
      </c>
      <c r="K195" s="856">
        <v>20</v>
      </c>
      <c r="L195" s="1607">
        <v>81</v>
      </c>
      <c r="M195" s="1048">
        <v>4</v>
      </c>
      <c r="N195" s="1090">
        <f>SUM(J195:M195)</f>
        <v>116</v>
      </c>
      <c r="O195" s="504">
        <v>2003</v>
      </c>
      <c r="P195" s="1048">
        <v>15</v>
      </c>
      <c r="Q195" s="1989">
        <v>9</v>
      </c>
      <c r="R195" s="975">
        <v>93</v>
      </c>
      <c r="S195" s="1989">
        <f>SUM(G195-M195)</f>
        <v>-2</v>
      </c>
      <c r="T195" s="1090">
        <v>115</v>
      </c>
      <c r="U195" s="478"/>
    </row>
    <row r="196" spans="3:24" ht="18" customHeight="1">
      <c r="C196" s="504">
        <v>2004</v>
      </c>
      <c r="D196" s="1048">
        <v>16</v>
      </c>
      <c r="E196" s="1989">
        <v>43</v>
      </c>
      <c r="F196" s="975">
        <v>186</v>
      </c>
      <c r="G196" s="975">
        <v>3</v>
      </c>
      <c r="H196" s="1090">
        <f>SUM(D196:G196)</f>
        <v>248</v>
      </c>
      <c r="I196" s="504">
        <v>2004</v>
      </c>
      <c r="J196" s="856">
        <v>10</v>
      </c>
      <c r="K196" s="856">
        <v>16</v>
      </c>
      <c r="L196" s="1607">
        <v>79</v>
      </c>
      <c r="M196" s="1048">
        <v>4</v>
      </c>
      <c r="N196" s="1090">
        <f>SUM(J196:M196)</f>
        <v>109</v>
      </c>
      <c r="O196" s="504">
        <v>2004</v>
      </c>
      <c r="P196" s="1048">
        <v>6</v>
      </c>
      <c r="Q196" s="1989">
        <v>27</v>
      </c>
      <c r="R196" s="975">
        <v>107</v>
      </c>
      <c r="S196" s="1989">
        <f>SUM(G196-M196)</f>
        <v>-1</v>
      </c>
      <c r="T196" s="1090">
        <v>139</v>
      </c>
      <c r="U196" s="478"/>
      <c r="V196" s="1435"/>
    </row>
    <row r="197" spans="3:24" ht="18" customHeight="1">
      <c r="C197" s="505" t="s">
        <v>301</v>
      </c>
      <c r="D197" s="1048">
        <v>22</v>
      </c>
      <c r="E197" s="1989">
        <v>20</v>
      </c>
      <c r="F197" s="975">
        <v>178</v>
      </c>
      <c r="G197" s="975">
        <v>5</v>
      </c>
      <c r="H197" s="1090">
        <f>SUM(D197:G197)</f>
        <v>225</v>
      </c>
      <c r="I197" s="505" t="s">
        <v>301</v>
      </c>
      <c r="J197" s="856">
        <v>15</v>
      </c>
      <c r="K197" s="856">
        <v>14</v>
      </c>
      <c r="L197" s="1607">
        <v>97</v>
      </c>
      <c r="M197" s="1048">
        <v>8</v>
      </c>
      <c r="N197" s="1090">
        <f>SUM(J197:M197)</f>
        <v>134</v>
      </c>
      <c r="O197" s="505" t="s">
        <v>301</v>
      </c>
      <c r="P197" s="1048">
        <v>7</v>
      </c>
      <c r="Q197" s="1989">
        <v>6</v>
      </c>
      <c r="R197" s="975">
        <v>81</v>
      </c>
      <c r="S197" s="1989">
        <f>SUM(G197-M197)</f>
        <v>-3</v>
      </c>
      <c r="T197" s="1090">
        <v>91</v>
      </c>
      <c r="U197" s="717"/>
      <c r="V197" s="1450"/>
    </row>
    <row r="198" spans="3:24" ht="18" customHeight="1">
      <c r="C198" s="847" t="s">
        <v>436</v>
      </c>
      <c r="D198" s="1048">
        <v>22</v>
      </c>
      <c r="E198" s="1989">
        <v>37</v>
      </c>
      <c r="F198" s="975">
        <v>212</v>
      </c>
      <c r="G198" s="975">
        <v>4</v>
      </c>
      <c r="H198" s="1090">
        <v>275</v>
      </c>
      <c r="I198" s="847" t="s">
        <v>436</v>
      </c>
      <c r="J198" s="856">
        <v>8</v>
      </c>
      <c r="K198" s="856">
        <v>27</v>
      </c>
      <c r="L198" s="1607">
        <v>108</v>
      </c>
      <c r="M198" s="1048">
        <v>5</v>
      </c>
      <c r="N198" s="1090">
        <v>148</v>
      </c>
      <c r="O198" s="847" t="s">
        <v>436</v>
      </c>
      <c r="P198" s="1048">
        <v>14</v>
      </c>
      <c r="Q198" s="1989">
        <v>10</v>
      </c>
      <c r="R198" s="975">
        <v>104</v>
      </c>
      <c r="S198" s="1989">
        <v>-1</v>
      </c>
      <c r="T198" s="1090">
        <v>127</v>
      </c>
      <c r="U198" s="717"/>
      <c r="V198" s="1450"/>
    </row>
    <row r="199" spans="3:24" ht="18" customHeight="1">
      <c r="C199" s="844" t="s">
        <v>543</v>
      </c>
      <c r="D199" s="1048">
        <v>8</v>
      </c>
      <c r="E199" s="1048">
        <v>37</v>
      </c>
      <c r="F199" s="1048">
        <v>180</v>
      </c>
      <c r="G199" s="1048">
        <v>2</v>
      </c>
      <c r="H199" s="1048">
        <v>227</v>
      </c>
      <c r="I199" s="847" t="s">
        <v>543</v>
      </c>
      <c r="J199" s="1048">
        <v>5</v>
      </c>
      <c r="K199" s="1048">
        <v>20</v>
      </c>
      <c r="L199" s="1048">
        <v>96</v>
      </c>
      <c r="M199" s="1048">
        <v>13</v>
      </c>
      <c r="N199" s="1048">
        <v>134</v>
      </c>
      <c r="O199" s="847" t="s">
        <v>543</v>
      </c>
      <c r="P199" s="1048">
        <v>3</v>
      </c>
      <c r="Q199" s="1048">
        <v>17</v>
      </c>
      <c r="R199" s="1048">
        <v>84</v>
      </c>
      <c r="S199" s="975">
        <v>-11</v>
      </c>
      <c r="T199" s="1090">
        <v>93</v>
      </c>
      <c r="U199" s="717"/>
      <c r="V199" s="1450"/>
    </row>
    <row r="200" spans="3:24" ht="18" customHeight="1">
      <c r="C200" s="1436" t="s">
        <v>251</v>
      </c>
      <c r="D200" s="856">
        <v>13</v>
      </c>
      <c r="E200" s="1608">
        <v>37</v>
      </c>
      <c r="F200" s="1608">
        <v>150</v>
      </c>
      <c r="G200" s="1608">
        <v>3</v>
      </c>
      <c r="H200" s="1609">
        <v>203</v>
      </c>
      <c r="I200" s="844" t="s">
        <v>251</v>
      </c>
      <c r="J200" s="1608">
        <v>10</v>
      </c>
      <c r="K200" s="1608">
        <v>15</v>
      </c>
      <c r="L200" s="1608">
        <v>97</v>
      </c>
      <c r="M200" s="1608">
        <v>2</v>
      </c>
      <c r="N200" s="1609">
        <v>124</v>
      </c>
      <c r="O200" s="844" t="s">
        <v>251</v>
      </c>
      <c r="P200" s="1608">
        <v>3</v>
      </c>
      <c r="Q200" s="1608">
        <v>22</v>
      </c>
      <c r="R200" s="1608">
        <v>53</v>
      </c>
      <c r="S200" s="1608">
        <v>1</v>
      </c>
      <c r="T200" s="214">
        <v>79</v>
      </c>
      <c r="U200" s="56"/>
      <c r="V200" s="473"/>
    </row>
    <row r="201" spans="3:24" ht="18" customHeight="1">
      <c r="C201" s="847" t="s">
        <v>660</v>
      </c>
      <c r="D201" s="856">
        <f>SUM(D204:D207)</f>
        <v>14</v>
      </c>
      <c r="E201" s="856">
        <f t="shared" ref="E201:T201" si="77">SUM(E204:E207)</f>
        <v>42</v>
      </c>
      <c r="F201" s="856">
        <f t="shared" si="77"/>
        <v>160</v>
      </c>
      <c r="G201" s="856">
        <f t="shared" si="77"/>
        <v>6</v>
      </c>
      <c r="H201" s="1610">
        <f t="shared" si="77"/>
        <v>222</v>
      </c>
      <c r="I201" s="1437" t="s">
        <v>660</v>
      </c>
      <c r="J201" s="856">
        <f t="shared" si="77"/>
        <v>5</v>
      </c>
      <c r="K201" s="856">
        <f t="shared" si="77"/>
        <v>19</v>
      </c>
      <c r="L201" s="856">
        <f t="shared" si="77"/>
        <v>80</v>
      </c>
      <c r="M201" s="856">
        <f t="shared" si="77"/>
        <v>7</v>
      </c>
      <c r="N201" s="1610">
        <f t="shared" si="77"/>
        <v>111</v>
      </c>
      <c r="O201" s="1437" t="s">
        <v>660</v>
      </c>
      <c r="P201" s="856">
        <f t="shared" si="77"/>
        <v>9</v>
      </c>
      <c r="Q201" s="856">
        <f t="shared" si="77"/>
        <v>23</v>
      </c>
      <c r="R201" s="856">
        <f t="shared" si="77"/>
        <v>80</v>
      </c>
      <c r="S201" s="1607">
        <f t="shared" si="77"/>
        <v>-1</v>
      </c>
      <c r="T201" s="1610">
        <f t="shared" si="77"/>
        <v>111</v>
      </c>
      <c r="U201" s="56"/>
      <c r="V201" s="473"/>
    </row>
    <row r="202" spans="3:24" ht="18" customHeight="1">
      <c r="C202" s="847" t="s">
        <v>719</v>
      </c>
      <c r="D202" s="856">
        <f>SUM(D208:D211)</f>
        <v>5</v>
      </c>
      <c r="E202" s="856">
        <f t="shared" ref="E202:T202" si="78">SUM(E208:E211)</f>
        <v>36</v>
      </c>
      <c r="F202" s="856">
        <f t="shared" si="78"/>
        <v>145</v>
      </c>
      <c r="G202" s="856">
        <f t="shared" si="78"/>
        <v>9</v>
      </c>
      <c r="H202" s="1610">
        <f t="shared" si="78"/>
        <v>195</v>
      </c>
      <c r="I202" s="1437" t="s">
        <v>719</v>
      </c>
      <c r="J202" s="856">
        <f t="shared" si="78"/>
        <v>6</v>
      </c>
      <c r="K202" s="856">
        <f t="shared" si="78"/>
        <v>20</v>
      </c>
      <c r="L202" s="856">
        <f t="shared" si="78"/>
        <v>88</v>
      </c>
      <c r="M202" s="856">
        <f t="shared" si="78"/>
        <v>9</v>
      </c>
      <c r="N202" s="1610">
        <f t="shared" si="78"/>
        <v>123</v>
      </c>
      <c r="O202" s="1437" t="s">
        <v>719</v>
      </c>
      <c r="P202" s="856">
        <f t="shared" si="78"/>
        <v>-1</v>
      </c>
      <c r="Q202" s="856">
        <f t="shared" si="78"/>
        <v>16</v>
      </c>
      <c r="R202" s="856">
        <f t="shared" si="78"/>
        <v>57</v>
      </c>
      <c r="S202" s="1607">
        <f t="shared" si="78"/>
        <v>0</v>
      </c>
      <c r="T202" s="1610">
        <f t="shared" si="78"/>
        <v>72</v>
      </c>
      <c r="U202" s="56"/>
      <c r="V202" s="473"/>
    </row>
    <row r="203" spans="3:24" ht="18" customHeight="1" thickBot="1">
      <c r="C203" s="2023" t="s">
        <v>783</v>
      </c>
      <c r="D203" s="2024">
        <f>SUM(D212:D215)</f>
        <v>15</v>
      </c>
      <c r="E203" s="2024">
        <f t="shared" ref="E203:H203" si="79">SUM(E212:E215)</f>
        <v>37</v>
      </c>
      <c r="F203" s="2024">
        <f t="shared" si="79"/>
        <v>156</v>
      </c>
      <c r="G203" s="2024">
        <f t="shared" si="79"/>
        <v>7</v>
      </c>
      <c r="H203" s="2024">
        <f t="shared" si="79"/>
        <v>215</v>
      </c>
      <c r="I203" s="2023" t="s">
        <v>783</v>
      </c>
      <c r="J203" s="2024">
        <f>SUM(J212:J215)</f>
        <v>10</v>
      </c>
      <c r="K203" s="2024">
        <f t="shared" ref="K203:N203" si="80">SUM(K212:K215)</f>
        <v>24</v>
      </c>
      <c r="L203" s="2024">
        <f t="shared" si="80"/>
        <v>95</v>
      </c>
      <c r="M203" s="2024">
        <f t="shared" si="80"/>
        <v>8</v>
      </c>
      <c r="N203" s="2024">
        <f t="shared" si="80"/>
        <v>137</v>
      </c>
      <c r="O203" s="2023" t="s">
        <v>783</v>
      </c>
      <c r="P203" s="2024">
        <f>SUM(P212:P215)</f>
        <v>5</v>
      </c>
      <c r="Q203" s="2024">
        <f t="shared" ref="Q203:T203" si="81">SUM(Q212:Q215)</f>
        <v>13</v>
      </c>
      <c r="R203" s="2024">
        <f t="shared" si="81"/>
        <v>61</v>
      </c>
      <c r="S203" s="2024">
        <f t="shared" si="81"/>
        <v>-1</v>
      </c>
      <c r="T203" s="2025">
        <f t="shared" si="81"/>
        <v>62</v>
      </c>
      <c r="U203" s="56"/>
      <c r="V203" s="473"/>
    </row>
    <row r="204" spans="3:24" ht="18" customHeight="1">
      <c r="C204" s="508" t="s">
        <v>430</v>
      </c>
      <c r="D204" s="1606">
        <v>5</v>
      </c>
      <c r="E204" s="1606">
        <v>14</v>
      </c>
      <c r="F204" s="1606">
        <v>52</v>
      </c>
      <c r="G204" s="1606">
        <v>0</v>
      </c>
      <c r="H204" s="1611">
        <f t="shared" ref="H204:H212" si="82">SUM(D204:G204)</f>
        <v>71</v>
      </c>
      <c r="I204" s="508" t="s">
        <v>430</v>
      </c>
      <c r="J204" s="1606">
        <v>1</v>
      </c>
      <c r="K204" s="1606">
        <v>9</v>
      </c>
      <c r="L204" s="1606">
        <v>35</v>
      </c>
      <c r="M204" s="1606">
        <v>3</v>
      </c>
      <c r="N204" s="1606">
        <f t="shared" ref="N204:N213" si="83">SUM(J204:M204)</f>
        <v>48</v>
      </c>
      <c r="O204" s="508" t="s">
        <v>430</v>
      </c>
      <c r="P204" s="1606">
        <f t="shared" ref="P204:S217" si="84">SUM(D204-J204)</f>
        <v>4</v>
      </c>
      <c r="Q204" s="1606">
        <f t="shared" si="84"/>
        <v>5</v>
      </c>
      <c r="R204" s="1606">
        <f t="shared" si="84"/>
        <v>17</v>
      </c>
      <c r="S204" s="1606">
        <f t="shared" si="84"/>
        <v>-3</v>
      </c>
      <c r="T204" s="1611">
        <f t="shared" ref="T204:T212" si="85">SUM(H204-N204)</f>
        <v>23</v>
      </c>
      <c r="U204" s="56"/>
      <c r="V204" s="1434"/>
      <c r="W204" s="497"/>
      <c r="X204" s="497"/>
    </row>
    <row r="205" spans="3:24" ht="18" customHeight="1">
      <c r="C205" s="506" t="s">
        <v>213</v>
      </c>
      <c r="D205" s="1607">
        <v>6</v>
      </c>
      <c r="E205" s="1607">
        <v>9</v>
      </c>
      <c r="F205" s="1607">
        <v>32</v>
      </c>
      <c r="G205" s="1607">
        <v>2</v>
      </c>
      <c r="H205" s="1610">
        <f t="shared" si="82"/>
        <v>49</v>
      </c>
      <c r="I205" s="506" t="s">
        <v>213</v>
      </c>
      <c r="J205" s="1607">
        <v>3</v>
      </c>
      <c r="K205" s="1607">
        <v>3</v>
      </c>
      <c r="L205" s="1607">
        <v>15</v>
      </c>
      <c r="M205" s="1607">
        <v>1</v>
      </c>
      <c r="N205" s="1607">
        <f t="shared" si="83"/>
        <v>22</v>
      </c>
      <c r="O205" s="506" t="s">
        <v>213</v>
      </c>
      <c r="P205" s="1607">
        <f t="shared" si="84"/>
        <v>3</v>
      </c>
      <c r="Q205" s="1607">
        <f t="shared" si="84"/>
        <v>6</v>
      </c>
      <c r="R205" s="1607">
        <f t="shared" si="84"/>
        <v>17</v>
      </c>
      <c r="S205" s="1607">
        <f t="shared" si="84"/>
        <v>1</v>
      </c>
      <c r="T205" s="1610">
        <f t="shared" si="85"/>
        <v>27</v>
      </c>
      <c r="U205" s="56"/>
      <c r="V205" s="1434"/>
      <c r="W205" s="497"/>
      <c r="X205" s="497"/>
    </row>
    <row r="206" spans="3:24" ht="18" customHeight="1">
      <c r="C206" s="506" t="s">
        <v>335</v>
      </c>
      <c r="D206" s="1607">
        <v>3</v>
      </c>
      <c r="E206" s="1607">
        <v>5</v>
      </c>
      <c r="F206" s="1607">
        <v>32</v>
      </c>
      <c r="G206" s="1607">
        <v>0</v>
      </c>
      <c r="H206" s="1610">
        <f t="shared" si="82"/>
        <v>40</v>
      </c>
      <c r="I206" s="506" t="s">
        <v>335</v>
      </c>
      <c r="J206" s="1607">
        <v>1</v>
      </c>
      <c r="K206" s="1607">
        <v>3</v>
      </c>
      <c r="L206" s="1607">
        <v>16</v>
      </c>
      <c r="M206" s="1607">
        <v>3</v>
      </c>
      <c r="N206" s="1607">
        <f t="shared" si="83"/>
        <v>23</v>
      </c>
      <c r="O206" s="506" t="s">
        <v>335</v>
      </c>
      <c r="P206" s="1607">
        <f t="shared" si="84"/>
        <v>2</v>
      </c>
      <c r="Q206" s="1607">
        <f t="shared" si="84"/>
        <v>2</v>
      </c>
      <c r="R206" s="1607">
        <f t="shared" si="84"/>
        <v>16</v>
      </c>
      <c r="S206" s="1607">
        <f t="shared" si="84"/>
        <v>-3</v>
      </c>
      <c r="T206" s="1610">
        <f t="shared" si="85"/>
        <v>17</v>
      </c>
      <c r="U206" s="56"/>
      <c r="V206" s="1434"/>
      <c r="W206" s="497"/>
      <c r="X206" s="497"/>
    </row>
    <row r="207" spans="3:24" ht="18" customHeight="1" thickBot="1">
      <c r="C207" s="507" t="s">
        <v>569</v>
      </c>
      <c r="D207" s="1612">
        <v>0</v>
      </c>
      <c r="E207" s="1612">
        <v>14</v>
      </c>
      <c r="F207" s="1612">
        <v>44</v>
      </c>
      <c r="G207" s="1612">
        <v>4</v>
      </c>
      <c r="H207" s="1613">
        <f t="shared" si="82"/>
        <v>62</v>
      </c>
      <c r="I207" s="507" t="s">
        <v>569</v>
      </c>
      <c r="J207" s="1612">
        <v>0</v>
      </c>
      <c r="K207" s="1612">
        <v>4</v>
      </c>
      <c r="L207" s="1612">
        <v>14</v>
      </c>
      <c r="M207" s="1612">
        <v>0</v>
      </c>
      <c r="N207" s="1612">
        <f t="shared" si="83"/>
        <v>18</v>
      </c>
      <c r="O207" s="507" t="s">
        <v>569</v>
      </c>
      <c r="P207" s="1612">
        <f t="shared" si="84"/>
        <v>0</v>
      </c>
      <c r="Q207" s="1612">
        <f t="shared" si="84"/>
        <v>10</v>
      </c>
      <c r="R207" s="1612">
        <f t="shared" si="84"/>
        <v>30</v>
      </c>
      <c r="S207" s="1612">
        <f t="shared" si="84"/>
        <v>4</v>
      </c>
      <c r="T207" s="1613">
        <f t="shared" si="85"/>
        <v>44</v>
      </c>
      <c r="U207" s="56"/>
      <c r="V207" s="1434"/>
      <c r="W207" s="1451"/>
      <c r="X207" s="497"/>
    </row>
    <row r="208" spans="3:24" ht="18" customHeight="1">
      <c r="C208" s="508" t="s">
        <v>623</v>
      </c>
      <c r="D208" s="1606">
        <v>0</v>
      </c>
      <c r="E208" s="1606">
        <v>18</v>
      </c>
      <c r="F208" s="1606">
        <v>52</v>
      </c>
      <c r="G208" s="1606">
        <v>2</v>
      </c>
      <c r="H208" s="1611">
        <f t="shared" si="82"/>
        <v>72</v>
      </c>
      <c r="I208" s="508" t="s">
        <v>623</v>
      </c>
      <c r="J208" s="1606">
        <v>2</v>
      </c>
      <c r="K208" s="1606">
        <v>6</v>
      </c>
      <c r="L208" s="1606">
        <v>29</v>
      </c>
      <c r="M208" s="1606">
        <v>2</v>
      </c>
      <c r="N208" s="1606">
        <f t="shared" si="83"/>
        <v>39</v>
      </c>
      <c r="O208" s="508" t="s">
        <v>623</v>
      </c>
      <c r="P208" s="1606">
        <f t="shared" si="84"/>
        <v>-2</v>
      </c>
      <c r="Q208" s="1606">
        <f>SUM(E208-K208)</f>
        <v>12</v>
      </c>
      <c r="R208" s="1606">
        <f t="shared" si="84"/>
        <v>23</v>
      </c>
      <c r="S208" s="1606">
        <f t="shared" si="84"/>
        <v>0</v>
      </c>
      <c r="T208" s="1611">
        <f t="shared" si="85"/>
        <v>33</v>
      </c>
      <c r="U208" s="56"/>
      <c r="V208" s="1434"/>
      <c r="W208" s="497"/>
      <c r="X208" s="497"/>
    </row>
    <row r="209" spans="3:24" ht="18" customHeight="1">
      <c r="C209" s="506" t="s">
        <v>663</v>
      </c>
      <c r="D209" s="1607">
        <v>2</v>
      </c>
      <c r="E209" s="1607">
        <v>4</v>
      </c>
      <c r="F209" s="1607">
        <v>24</v>
      </c>
      <c r="G209" s="1607">
        <v>4</v>
      </c>
      <c r="H209" s="1610">
        <f t="shared" si="82"/>
        <v>34</v>
      </c>
      <c r="I209" s="506" t="s">
        <v>663</v>
      </c>
      <c r="J209" s="1607">
        <v>1</v>
      </c>
      <c r="K209" s="1607">
        <v>5</v>
      </c>
      <c r="L209" s="1607">
        <v>29</v>
      </c>
      <c r="M209" s="1607">
        <v>2</v>
      </c>
      <c r="N209" s="1607">
        <f t="shared" si="83"/>
        <v>37</v>
      </c>
      <c r="O209" s="506" t="s">
        <v>663</v>
      </c>
      <c r="P209" s="1607">
        <f t="shared" si="84"/>
        <v>1</v>
      </c>
      <c r="Q209" s="1607">
        <f t="shared" si="84"/>
        <v>-1</v>
      </c>
      <c r="R209" s="1607">
        <f t="shared" si="84"/>
        <v>-5</v>
      </c>
      <c r="S209" s="1607">
        <f t="shared" si="84"/>
        <v>2</v>
      </c>
      <c r="T209" s="1610">
        <f t="shared" si="85"/>
        <v>-3</v>
      </c>
      <c r="U209" s="56"/>
      <c r="V209" s="1434"/>
      <c r="W209" s="497"/>
      <c r="X209" s="497"/>
    </row>
    <row r="210" spans="3:24" ht="18" customHeight="1">
      <c r="C210" s="506" t="s">
        <v>676</v>
      </c>
      <c r="D210" s="1607">
        <v>2</v>
      </c>
      <c r="E210" s="1607">
        <v>3</v>
      </c>
      <c r="F210" s="1607">
        <v>29</v>
      </c>
      <c r="G210" s="1607">
        <v>1</v>
      </c>
      <c r="H210" s="1610">
        <f t="shared" si="82"/>
        <v>35</v>
      </c>
      <c r="I210" s="506" t="s">
        <v>676</v>
      </c>
      <c r="J210" s="1607">
        <v>3</v>
      </c>
      <c r="K210" s="1607">
        <v>4</v>
      </c>
      <c r="L210" s="1607">
        <v>13</v>
      </c>
      <c r="M210" s="1607">
        <v>4</v>
      </c>
      <c r="N210" s="1607">
        <f t="shared" si="83"/>
        <v>24</v>
      </c>
      <c r="O210" s="506" t="s">
        <v>676</v>
      </c>
      <c r="P210" s="1607">
        <f t="shared" si="84"/>
        <v>-1</v>
      </c>
      <c r="Q210" s="1607">
        <f t="shared" si="84"/>
        <v>-1</v>
      </c>
      <c r="R210" s="1607">
        <f t="shared" si="84"/>
        <v>16</v>
      </c>
      <c r="S210" s="1607">
        <f t="shared" si="84"/>
        <v>-3</v>
      </c>
      <c r="T210" s="1610">
        <f t="shared" si="85"/>
        <v>11</v>
      </c>
      <c r="U210" s="56"/>
      <c r="V210" s="1434"/>
      <c r="W210" s="497"/>
      <c r="X210" s="497"/>
    </row>
    <row r="211" spans="3:24" ht="18" customHeight="1" thickBot="1">
      <c r="C211" s="1806" t="s">
        <v>677</v>
      </c>
      <c r="D211" s="1807">
        <v>1</v>
      </c>
      <c r="E211" s="1807">
        <v>11</v>
      </c>
      <c r="F211" s="1807">
        <v>40</v>
      </c>
      <c r="G211" s="1807">
        <v>2</v>
      </c>
      <c r="H211" s="1808">
        <f t="shared" si="82"/>
        <v>54</v>
      </c>
      <c r="I211" s="1806" t="s">
        <v>677</v>
      </c>
      <c r="J211" s="1807">
        <v>0</v>
      </c>
      <c r="K211" s="1807">
        <v>5</v>
      </c>
      <c r="L211" s="1807">
        <v>17</v>
      </c>
      <c r="M211" s="1807">
        <v>1</v>
      </c>
      <c r="N211" s="1807">
        <f t="shared" si="83"/>
        <v>23</v>
      </c>
      <c r="O211" s="1806" t="s">
        <v>677</v>
      </c>
      <c r="P211" s="1807">
        <f t="shared" si="84"/>
        <v>1</v>
      </c>
      <c r="Q211" s="1807">
        <f t="shared" si="84"/>
        <v>6</v>
      </c>
      <c r="R211" s="1807">
        <f t="shared" si="84"/>
        <v>23</v>
      </c>
      <c r="S211" s="1807">
        <f t="shared" si="84"/>
        <v>1</v>
      </c>
      <c r="T211" s="1808">
        <f t="shared" si="85"/>
        <v>31</v>
      </c>
      <c r="U211" s="56"/>
      <c r="V211" s="1434"/>
      <c r="W211" s="1451"/>
      <c r="X211" s="497"/>
    </row>
    <row r="212" spans="3:24" ht="18" customHeight="1">
      <c r="C212" s="508" t="s">
        <v>728</v>
      </c>
      <c r="D212" s="1513">
        <v>3</v>
      </c>
      <c r="E212" s="1513">
        <v>16</v>
      </c>
      <c r="F212" s="1513">
        <v>41</v>
      </c>
      <c r="G212" s="1513">
        <v>3</v>
      </c>
      <c r="H212" s="1611">
        <f t="shared" si="82"/>
        <v>63</v>
      </c>
      <c r="I212" s="1811" t="s">
        <v>728</v>
      </c>
      <c r="J212" s="1513">
        <v>2</v>
      </c>
      <c r="K212" s="1513">
        <v>10</v>
      </c>
      <c r="L212" s="1513">
        <v>37</v>
      </c>
      <c r="M212" s="1513">
        <v>1</v>
      </c>
      <c r="N212" s="1611">
        <f t="shared" si="83"/>
        <v>50</v>
      </c>
      <c r="O212" s="1811" t="s">
        <v>728</v>
      </c>
      <c r="P212" s="1513">
        <f t="shared" si="84"/>
        <v>1</v>
      </c>
      <c r="Q212" s="1513">
        <f t="shared" si="84"/>
        <v>6</v>
      </c>
      <c r="R212" s="1513">
        <f t="shared" si="84"/>
        <v>4</v>
      </c>
      <c r="S212" s="1513">
        <f t="shared" si="84"/>
        <v>2</v>
      </c>
      <c r="T212" s="1611">
        <f t="shared" si="85"/>
        <v>13</v>
      </c>
      <c r="U212" s="56"/>
      <c r="V212" s="1434"/>
      <c r="W212" s="1451"/>
      <c r="X212" s="497"/>
    </row>
    <row r="213" spans="3:24" ht="18" customHeight="1">
      <c r="C213" s="1812" t="s">
        <v>745</v>
      </c>
      <c r="D213" s="856">
        <v>4</v>
      </c>
      <c r="E213" s="856">
        <v>9</v>
      </c>
      <c r="F213" s="856">
        <v>38</v>
      </c>
      <c r="G213" s="856">
        <v>2</v>
      </c>
      <c r="H213" s="1610">
        <v>53</v>
      </c>
      <c r="I213" s="1812" t="s">
        <v>745</v>
      </c>
      <c r="J213" s="856">
        <v>1</v>
      </c>
      <c r="K213" s="856">
        <v>7</v>
      </c>
      <c r="L213" s="856">
        <v>14</v>
      </c>
      <c r="M213" s="856">
        <v>3</v>
      </c>
      <c r="N213" s="1610">
        <f t="shared" si="83"/>
        <v>25</v>
      </c>
      <c r="O213" s="1812" t="s">
        <v>745</v>
      </c>
      <c r="P213" s="856">
        <f t="shared" si="84"/>
        <v>3</v>
      </c>
      <c r="Q213" s="856">
        <f t="shared" si="84"/>
        <v>2</v>
      </c>
      <c r="R213" s="856">
        <f t="shared" si="84"/>
        <v>24</v>
      </c>
      <c r="S213" s="856">
        <f t="shared" si="84"/>
        <v>-1</v>
      </c>
      <c r="T213" s="1610">
        <v>28</v>
      </c>
      <c r="U213" s="56"/>
      <c r="V213" s="1434"/>
      <c r="W213" s="1451"/>
      <c r="X213" s="497"/>
    </row>
    <row r="214" spans="3:24" ht="18" customHeight="1">
      <c r="C214" s="1806" t="s">
        <v>746</v>
      </c>
      <c r="D214" s="1855">
        <v>2</v>
      </c>
      <c r="E214" s="1855">
        <v>5</v>
      </c>
      <c r="F214" s="1855">
        <v>42</v>
      </c>
      <c r="G214" s="1855">
        <v>2</v>
      </c>
      <c r="H214" s="1808">
        <v>51</v>
      </c>
      <c r="I214" s="1856" t="s">
        <v>746</v>
      </c>
      <c r="J214" s="1855">
        <v>3</v>
      </c>
      <c r="K214" s="1855">
        <v>2</v>
      </c>
      <c r="L214" s="1855">
        <v>23</v>
      </c>
      <c r="M214" s="1855">
        <v>0</v>
      </c>
      <c r="N214" s="1808">
        <f>SUM(J214:M214)</f>
        <v>28</v>
      </c>
      <c r="O214" s="1856" t="s">
        <v>746</v>
      </c>
      <c r="P214" s="1855">
        <f t="shared" si="84"/>
        <v>-1</v>
      </c>
      <c r="Q214" s="1855">
        <f t="shared" si="84"/>
        <v>3</v>
      </c>
      <c r="R214" s="1855">
        <f t="shared" si="84"/>
        <v>19</v>
      </c>
      <c r="S214" s="1855">
        <f t="shared" si="84"/>
        <v>2</v>
      </c>
      <c r="T214" s="1808">
        <v>7</v>
      </c>
      <c r="U214" s="56"/>
      <c r="V214" s="1434"/>
      <c r="W214" s="1451"/>
      <c r="X214" s="497"/>
    </row>
    <row r="215" spans="3:24" ht="18" customHeight="1" thickBot="1">
      <c r="C215" s="2194" t="s">
        <v>747</v>
      </c>
      <c r="D215" s="2195">
        <v>6</v>
      </c>
      <c r="E215" s="2149">
        <v>7</v>
      </c>
      <c r="F215" s="2149">
        <v>35</v>
      </c>
      <c r="G215" s="2149">
        <v>0</v>
      </c>
      <c r="H215" s="1613">
        <v>48</v>
      </c>
      <c r="I215" s="507" t="s">
        <v>747</v>
      </c>
      <c r="J215" s="2149">
        <v>4</v>
      </c>
      <c r="K215" s="2149">
        <v>5</v>
      </c>
      <c r="L215" s="2149">
        <v>21</v>
      </c>
      <c r="M215" s="2149">
        <v>4</v>
      </c>
      <c r="N215" s="1613">
        <f>SUM(J215:M215)</f>
        <v>34</v>
      </c>
      <c r="O215" s="507" t="s">
        <v>747</v>
      </c>
      <c r="P215" s="2149">
        <f t="shared" si="84"/>
        <v>2</v>
      </c>
      <c r="Q215" s="2149">
        <f t="shared" si="84"/>
        <v>2</v>
      </c>
      <c r="R215" s="2149">
        <f t="shared" si="84"/>
        <v>14</v>
      </c>
      <c r="S215" s="2149">
        <f t="shared" si="84"/>
        <v>-4</v>
      </c>
      <c r="T215" s="1613">
        <f>SUM(P215:S215)</f>
        <v>14</v>
      </c>
      <c r="U215" s="56"/>
      <c r="V215" s="1434"/>
      <c r="W215" s="1451"/>
      <c r="X215" s="497"/>
    </row>
    <row r="216" spans="3:24" ht="18" customHeight="1">
      <c r="C216" s="1811" t="s">
        <v>769</v>
      </c>
      <c r="D216" s="2370">
        <v>3</v>
      </c>
      <c r="E216" s="2371">
        <v>11</v>
      </c>
      <c r="F216" s="2371">
        <v>25</v>
      </c>
      <c r="G216" s="2371">
        <v>1</v>
      </c>
      <c r="H216" s="2372">
        <f>SUM(D216:G216)</f>
        <v>40</v>
      </c>
      <c r="I216" s="1811" t="s">
        <v>769</v>
      </c>
      <c r="J216" s="2371">
        <v>2</v>
      </c>
      <c r="K216" s="2371">
        <v>7</v>
      </c>
      <c r="L216" s="2371">
        <v>27</v>
      </c>
      <c r="M216" s="2371">
        <v>0</v>
      </c>
      <c r="N216" s="2372">
        <f>SUM(J216:M216)</f>
        <v>36</v>
      </c>
      <c r="O216" s="1811" t="s">
        <v>769</v>
      </c>
      <c r="P216" s="2371">
        <f t="shared" si="84"/>
        <v>1</v>
      </c>
      <c r="Q216" s="2371">
        <f>SUM(E216-K216)</f>
        <v>4</v>
      </c>
      <c r="R216" s="2371">
        <f t="shared" si="84"/>
        <v>-2</v>
      </c>
      <c r="S216" s="2371">
        <f t="shared" si="84"/>
        <v>1</v>
      </c>
      <c r="T216" s="2372">
        <f>SUM(P216:S216)</f>
        <v>4</v>
      </c>
      <c r="U216" s="56"/>
      <c r="V216" s="1434"/>
      <c r="W216" s="1451"/>
      <c r="X216" s="497"/>
    </row>
    <row r="217" spans="3:24" ht="18" customHeight="1">
      <c r="C217" s="1812" t="s">
        <v>770</v>
      </c>
      <c r="D217" s="1995">
        <v>5</v>
      </c>
      <c r="E217" s="1855">
        <v>8</v>
      </c>
      <c r="F217" s="1855">
        <v>28</v>
      </c>
      <c r="G217" s="1855">
        <v>1</v>
      </c>
      <c r="H217" s="1808">
        <f>SUM(D217:G217)</f>
        <v>42</v>
      </c>
      <c r="I217" s="1812" t="s">
        <v>770</v>
      </c>
      <c r="J217" s="1855">
        <v>2</v>
      </c>
      <c r="K217" s="1855">
        <v>8</v>
      </c>
      <c r="L217" s="1855">
        <v>16</v>
      </c>
      <c r="M217" s="1855">
        <v>1</v>
      </c>
      <c r="N217" s="1808">
        <f>SUM(J217:M217)</f>
        <v>27</v>
      </c>
      <c r="O217" s="1812" t="s">
        <v>770</v>
      </c>
      <c r="P217" s="1855">
        <f t="shared" si="84"/>
        <v>3</v>
      </c>
      <c r="Q217" s="1855">
        <f>SUM(E217-K217)</f>
        <v>0</v>
      </c>
      <c r="R217" s="1855">
        <f>SUM(F217-L217)</f>
        <v>12</v>
      </c>
      <c r="S217" s="1855">
        <f t="shared" si="84"/>
        <v>0</v>
      </c>
      <c r="T217" s="1808">
        <f>SUM(P217:S217)</f>
        <v>15</v>
      </c>
      <c r="U217" s="56"/>
      <c r="V217" s="1434"/>
      <c r="W217" s="1451"/>
      <c r="X217" s="497"/>
    </row>
    <row r="218" spans="3:24" ht="18" customHeight="1">
      <c r="C218" s="1856" t="s">
        <v>771</v>
      </c>
      <c r="D218" s="1995">
        <v>5</v>
      </c>
      <c r="E218" s="1855">
        <v>10</v>
      </c>
      <c r="F218" s="1855">
        <v>30</v>
      </c>
      <c r="G218" s="1855">
        <v>2</v>
      </c>
      <c r="H218" s="1808">
        <f t="shared" ref="H218:H220" si="86">SUM(D218:G218)</f>
        <v>47</v>
      </c>
      <c r="I218" s="1856" t="s">
        <v>771</v>
      </c>
      <c r="J218" s="1855">
        <v>2</v>
      </c>
      <c r="K218" s="1855">
        <v>6</v>
      </c>
      <c r="L218" s="1855">
        <v>13</v>
      </c>
      <c r="M218" s="1855">
        <v>1</v>
      </c>
      <c r="N218" s="1808">
        <f t="shared" ref="N218:N220" si="87">SUM(J218:M218)</f>
        <v>22</v>
      </c>
      <c r="O218" s="1856" t="s">
        <v>771</v>
      </c>
      <c r="P218" s="1855">
        <f t="shared" ref="P218:P220" si="88">SUM(D218-J218)</f>
        <v>3</v>
      </c>
      <c r="Q218" s="1855">
        <f t="shared" ref="Q218:Q220" si="89">SUM(E218-K218)</f>
        <v>4</v>
      </c>
      <c r="R218" s="1855">
        <f t="shared" ref="R218:R220" si="90">SUM(F218-L218)</f>
        <v>17</v>
      </c>
      <c r="S218" s="1855">
        <f t="shared" ref="S218:S220" si="91">SUM(G218-M218)</f>
        <v>1</v>
      </c>
      <c r="T218" s="1808">
        <f t="shared" ref="T218:T220" si="92">SUM(P218:S218)</f>
        <v>25</v>
      </c>
      <c r="U218" s="56"/>
      <c r="V218" s="1434"/>
      <c r="W218" s="1451"/>
      <c r="X218" s="497"/>
    </row>
    <row r="219" spans="3:24" ht="18" customHeight="1" thickBot="1">
      <c r="C219" s="2194" t="s">
        <v>772</v>
      </c>
      <c r="D219" s="2195">
        <v>0</v>
      </c>
      <c r="E219" s="2149">
        <v>5</v>
      </c>
      <c r="F219" s="2149">
        <v>23</v>
      </c>
      <c r="G219" s="2149">
        <v>1</v>
      </c>
      <c r="H219" s="1808">
        <f t="shared" si="86"/>
        <v>29</v>
      </c>
      <c r="I219" s="2194" t="s">
        <v>772</v>
      </c>
      <c r="J219" s="2149">
        <v>0</v>
      </c>
      <c r="K219" s="2149">
        <v>1</v>
      </c>
      <c r="L219" s="2149">
        <v>20</v>
      </c>
      <c r="M219" s="2149">
        <v>0</v>
      </c>
      <c r="N219" s="1808">
        <f t="shared" si="87"/>
        <v>21</v>
      </c>
      <c r="O219" s="2194" t="s">
        <v>772</v>
      </c>
      <c r="P219" s="1855">
        <f t="shared" si="88"/>
        <v>0</v>
      </c>
      <c r="Q219" s="1855">
        <f t="shared" si="89"/>
        <v>4</v>
      </c>
      <c r="R219" s="1855">
        <f t="shared" si="90"/>
        <v>3</v>
      </c>
      <c r="S219" s="1855">
        <f t="shared" si="91"/>
        <v>1</v>
      </c>
      <c r="T219" s="1808">
        <f t="shared" si="92"/>
        <v>8</v>
      </c>
      <c r="U219" s="56"/>
      <c r="V219" s="1434"/>
      <c r="W219" s="1451"/>
      <c r="X219" s="497"/>
    </row>
    <row r="220" spans="3:24" ht="18" customHeight="1">
      <c r="C220" s="2369" t="s">
        <v>837</v>
      </c>
      <c r="D220" s="1416">
        <v>1</v>
      </c>
      <c r="E220" s="1992">
        <v>1</v>
      </c>
      <c r="F220" s="1992">
        <v>8</v>
      </c>
      <c r="G220" s="1992">
        <v>0</v>
      </c>
      <c r="H220" s="1808">
        <f t="shared" si="86"/>
        <v>10</v>
      </c>
      <c r="I220" s="2369" t="s">
        <v>837</v>
      </c>
      <c r="J220" s="1992">
        <v>0</v>
      </c>
      <c r="K220" s="1992">
        <v>1</v>
      </c>
      <c r="L220" s="1992">
        <v>12</v>
      </c>
      <c r="M220" s="1992">
        <v>0</v>
      </c>
      <c r="N220" s="1808">
        <f t="shared" si="87"/>
        <v>13</v>
      </c>
      <c r="O220" s="2369" t="s">
        <v>837</v>
      </c>
      <c r="P220" s="1855">
        <f t="shared" si="88"/>
        <v>1</v>
      </c>
      <c r="Q220" s="1855">
        <f t="shared" si="89"/>
        <v>0</v>
      </c>
      <c r="R220" s="1855">
        <f t="shared" si="90"/>
        <v>-4</v>
      </c>
      <c r="S220" s="1855">
        <f t="shared" si="91"/>
        <v>0</v>
      </c>
      <c r="T220" s="1808">
        <f t="shared" si="92"/>
        <v>-3</v>
      </c>
      <c r="U220" s="56"/>
      <c r="V220" s="1434"/>
      <c r="W220" s="1451"/>
      <c r="X220" s="497"/>
    </row>
    <row r="221" spans="3:24" ht="18" customHeight="1">
      <c r="C221" s="2369"/>
      <c r="D221" s="1416"/>
      <c r="E221" s="1992"/>
      <c r="F221" s="1992"/>
      <c r="G221" s="1992"/>
      <c r="H221" s="2521"/>
      <c r="I221" s="2369"/>
      <c r="J221" s="1992"/>
      <c r="K221" s="1992"/>
      <c r="L221" s="1992"/>
      <c r="M221" s="1992"/>
      <c r="N221" s="2521"/>
      <c r="O221" s="2369"/>
      <c r="P221" s="2522"/>
      <c r="Q221" s="2522"/>
      <c r="R221" s="2522"/>
      <c r="S221" s="2522"/>
      <c r="T221" s="2521"/>
      <c r="U221" s="56"/>
      <c r="V221" s="1434"/>
      <c r="W221" s="1451"/>
      <c r="X221" s="497"/>
    </row>
    <row r="222" spans="3:24" ht="18" customHeight="1">
      <c r="C222" s="2369"/>
      <c r="D222" s="1416"/>
      <c r="E222" s="1992"/>
      <c r="F222" s="1992"/>
      <c r="G222" s="1992"/>
      <c r="H222" s="2521"/>
      <c r="I222" s="2369"/>
      <c r="J222" s="1992"/>
      <c r="K222" s="1992"/>
      <c r="L222" s="1992"/>
      <c r="M222" s="1992"/>
      <c r="N222" s="2521"/>
      <c r="O222" s="2369"/>
      <c r="P222" s="2522"/>
      <c r="Q222" s="2522"/>
      <c r="R222" s="2522"/>
      <c r="S222" s="2522"/>
      <c r="T222" s="2521"/>
      <c r="U222" s="56"/>
      <c r="V222" s="1434"/>
      <c r="W222" s="1451"/>
      <c r="X222" s="497"/>
    </row>
    <row r="223" spans="3:24" ht="4.7" customHeight="1" thickBot="1">
      <c r="C223" s="1813"/>
      <c r="D223" s="1996"/>
      <c r="E223" s="1809"/>
      <c r="F223" s="1809"/>
      <c r="G223" s="1809"/>
      <c r="H223" s="1810"/>
      <c r="I223" s="1813"/>
      <c r="J223" s="1809"/>
      <c r="K223" s="1809"/>
      <c r="L223" s="1809"/>
      <c r="M223" s="1809"/>
      <c r="N223" s="1810"/>
      <c r="O223" s="1813"/>
      <c r="P223" s="1809"/>
      <c r="Q223" s="1809"/>
      <c r="R223" s="1809"/>
      <c r="S223" s="1809"/>
      <c r="T223" s="1810"/>
      <c r="U223" s="56"/>
      <c r="V223" s="1459"/>
      <c r="W223" s="497"/>
      <c r="X223" s="497"/>
    </row>
    <row r="224" spans="3:24" ht="14.25" customHeight="1">
      <c r="C224" s="490" t="s">
        <v>316</v>
      </c>
      <c r="D224" s="359"/>
      <c r="E224" s="359"/>
      <c r="F224" s="359"/>
      <c r="G224" s="359"/>
      <c r="H224" s="359"/>
      <c r="I224" s="359"/>
      <c r="J224" s="1496"/>
      <c r="K224" s="490"/>
      <c r="L224" s="359"/>
      <c r="M224" s="359"/>
      <c r="N224" s="359"/>
      <c r="O224" s="359"/>
      <c r="P224" s="359"/>
      <c r="Q224" s="359"/>
      <c r="R224" s="1496"/>
      <c r="S224" s="359"/>
      <c r="T224" s="478"/>
      <c r="U224" s="56"/>
      <c r="V224" s="473"/>
    </row>
    <row r="225" spans="3:21">
      <c r="C225" s="359"/>
      <c r="D225" s="359"/>
      <c r="E225" s="1460" t="s">
        <v>552</v>
      </c>
      <c r="F225" s="359"/>
      <c r="G225" s="359"/>
      <c r="H225" s="1614"/>
      <c r="I225" s="1614"/>
      <c r="J225" s="1614"/>
      <c r="K225" s="1614"/>
      <c r="L225" s="1614"/>
      <c r="M225" s="1614"/>
      <c r="N225" s="1614"/>
      <c r="O225" s="1614"/>
      <c r="P225" s="359"/>
      <c r="Q225" s="359"/>
      <c r="R225" s="359"/>
      <c r="S225" s="359"/>
      <c r="T225" s="359"/>
      <c r="U225" s="359"/>
    </row>
    <row r="226" spans="3:21">
      <c r="H226" s="1433"/>
      <c r="I226" s="1433"/>
      <c r="J226" s="1433"/>
      <c r="K226" s="1433"/>
      <c r="L226" s="1433"/>
      <c r="M226" s="1433"/>
      <c r="N226" s="1433"/>
      <c r="O226" s="1433"/>
    </row>
    <row r="227" spans="3:21">
      <c r="C227" s="312"/>
    </row>
    <row r="228" spans="3:21">
      <c r="C228" s="312"/>
    </row>
    <row r="229" spans="3:21">
      <c r="C229" s="312"/>
      <c r="F229" s="319"/>
    </row>
    <row r="230" spans="3:21">
      <c r="C230" s="312"/>
    </row>
    <row r="231" spans="3:21">
      <c r="C231" s="312"/>
      <c r="G231" s="319"/>
    </row>
    <row r="232" spans="3:21">
      <c r="C232" s="312"/>
    </row>
    <row r="233" spans="3:21">
      <c r="C233" s="312"/>
    </row>
    <row r="234" spans="3:21">
      <c r="C234" s="312"/>
    </row>
    <row r="235" spans="3:21" ht="9.75" customHeight="1">
      <c r="C235" s="312"/>
    </row>
  </sheetData>
  <mergeCells count="35">
    <mergeCell ref="D137:E137"/>
    <mergeCell ref="E134:T134"/>
    <mergeCell ref="E135:T135"/>
    <mergeCell ref="R96:U96"/>
    <mergeCell ref="F137:I137"/>
    <mergeCell ref="J137:M137"/>
    <mergeCell ref="N137:Q137"/>
    <mergeCell ref="R137:U137"/>
    <mergeCell ref="N96:Q96"/>
    <mergeCell ref="D96:E96"/>
    <mergeCell ref="E1:R1"/>
    <mergeCell ref="E2:R2"/>
    <mergeCell ref="E44:R44"/>
    <mergeCell ref="J5:K5"/>
    <mergeCell ref="L5:N5"/>
    <mergeCell ref="O5:Q5"/>
    <mergeCell ref="R5:T5"/>
    <mergeCell ref="F5:G5"/>
    <mergeCell ref="H5:I5"/>
    <mergeCell ref="E45:R45"/>
    <mergeCell ref="E93:T93"/>
    <mergeCell ref="O191:T191"/>
    <mergeCell ref="I191:N191"/>
    <mergeCell ref="C191:H191"/>
    <mergeCell ref="E187:T187"/>
    <mergeCell ref="E188:T188"/>
    <mergeCell ref="F47:G47"/>
    <mergeCell ref="H47:I47"/>
    <mergeCell ref="F96:I96"/>
    <mergeCell ref="J96:M96"/>
    <mergeCell ref="E94:T94"/>
    <mergeCell ref="J47:K47"/>
    <mergeCell ref="O47:Q47"/>
    <mergeCell ref="R47:T47"/>
    <mergeCell ref="L47:N47"/>
  </mergeCells>
  <phoneticPr fontId="30" type="noConversion"/>
  <pageMargins left="0.19685039370078741" right="0.31496062992125984" top="0.9055118110236221" bottom="0.51181102362204722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06"/>
  <sheetViews>
    <sheetView zoomScaleNormal="100" workbookViewId="0">
      <selection activeCell="A38" sqref="A38"/>
    </sheetView>
  </sheetViews>
  <sheetFormatPr defaultColWidth="8.85546875" defaultRowHeight="12.75"/>
  <cols>
    <col min="1" max="1" width="9.7109375" customWidth="1"/>
    <col min="2" max="2" width="5.85546875" style="3" customWidth="1"/>
    <col min="3" max="3" width="5.42578125" style="3" customWidth="1"/>
    <col min="4" max="4" width="7.28515625" style="3" customWidth="1"/>
    <col min="5" max="5" width="13.7109375" style="3" customWidth="1"/>
    <col min="6" max="6" width="10.140625" style="3" customWidth="1"/>
    <col min="7" max="8" width="12.140625" style="3" customWidth="1"/>
    <col min="9" max="9" width="4.28515625" style="3" customWidth="1"/>
    <col min="10" max="10" width="5" style="3" customWidth="1"/>
    <col min="11" max="11" width="53.85546875" customWidth="1"/>
    <col min="13" max="13" width="13.42578125" customWidth="1"/>
  </cols>
  <sheetData>
    <row r="1" spans="1:14" ht="21.2" customHeight="1">
      <c r="A1" s="370" t="s">
        <v>55</v>
      </c>
      <c r="B1" s="3790" t="s">
        <v>328</v>
      </c>
      <c r="C1" s="3862"/>
      <c r="D1" s="3862"/>
      <c r="E1" s="3862"/>
      <c r="F1" s="3862"/>
      <c r="G1" s="3862"/>
      <c r="H1" s="3862"/>
      <c r="I1" s="3862"/>
      <c r="J1" s="3863"/>
    </row>
    <row r="2" spans="1:14" ht="15.75" customHeight="1">
      <c r="A2" s="464"/>
      <c r="B2" s="3626" t="s">
        <v>329</v>
      </c>
      <c r="C2" s="3837"/>
      <c r="D2" s="3837"/>
      <c r="E2" s="3837"/>
      <c r="F2" s="3837"/>
      <c r="G2" s="3837"/>
      <c r="H2" s="3837"/>
      <c r="I2" s="3837"/>
      <c r="J2" s="3838"/>
    </row>
    <row r="3" spans="1:14" ht="18" customHeight="1" thickBot="1">
      <c r="C3" s="217"/>
    </row>
    <row r="4" spans="1:14" ht="15.75" customHeight="1">
      <c r="D4" s="1877"/>
      <c r="E4" s="1194" t="s">
        <v>330</v>
      </c>
      <c r="F4" s="371"/>
      <c r="G4" s="372"/>
      <c r="H4" s="23"/>
      <c r="I4" s="24"/>
      <c r="J4" s="23"/>
      <c r="L4" s="373" t="s">
        <v>107</v>
      </c>
      <c r="M4" s="374" t="s">
        <v>331</v>
      </c>
    </row>
    <row r="5" spans="1:14" ht="12.75" customHeight="1">
      <c r="C5" s="3" t="s">
        <v>102</v>
      </c>
      <c r="D5" s="1878" t="s">
        <v>107</v>
      </c>
      <c r="E5" s="487" t="s">
        <v>331</v>
      </c>
      <c r="F5" s="375" t="s">
        <v>332</v>
      </c>
      <c r="G5" s="376" t="s">
        <v>333</v>
      </c>
      <c r="H5" s="105"/>
      <c r="I5" s="50"/>
      <c r="J5" s="23"/>
      <c r="L5" s="377"/>
      <c r="M5" s="378" t="s">
        <v>334</v>
      </c>
    </row>
    <row r="6" spans="1:14" ht="9" customHeight="1">
      <c r="D6" s="1879"/>
      <c r="E6" s="1195" t="s">
        <v>334</v>
      </c>
      <c r="F6" s="379"/>
      <c r="G6" s="380"/>
      <c r="H6" s="105"/>
      <c r="I6" s="50"/>
      <c r="J6" s="23"/>
      <c r="L6" s="381"/>
      <c r="M6" s="382"/>
    </row>
    <row r="7" spans="1:14" ht="12.75" customHeight="1">
      <c r="D7" s="1880"/>
      <c r="E7" s="1196" t="s">
        <v>336</v>
      </c>
      <c r="F7" s="678" t="s">
        <v>337</v>
      </c>
      <c r="G7" s="383" t="s">
        <v>338</v>
      </c>
      <c r="H7" s="105"/>
      <c r="I7" s="105"/>
      <c r="J7" s="105"/>
      <c r="L7" s="1682" t="s">
        <v>119</v>
      </c>
      <c r="M7" s="977">
        <v>9045</v>
      </c>
    </row>
    <row r="8" spans="1:14">
      <c r="D8" s="238" t="s">
        <v>123</v>
      </c>
      <c r="E8" s="154">
        <v>3194</v>
      </c>
      <c r="F8" s="389">
        <v>-13.47299981939679</v>
      </c>
      <c r="G8" s="385">
        <v>5.936981757877291</v>
      </c>
      <c r="H8" s="34"/>
      <c r="I8" s="34"/>
      <c r="J8" s="34"/>
      <c r="K8" s="56"/>
      <c r="L8" s="1682" t="s">
        <v>120</v>
      </c>
      <c r="M8" s="977">
        <v>10840</v>
      </c>
    </row>
    <row r="9" spans="1:14">
      <c r="D9" s="238" t="s">
        <v>124</v>
      </c>
      <c r="E9" s="154">
        <v>3887.3333333333335</v>
      </c>
      <c r="F9" s="389">
        <v>21.707367981632245</v>
      </c>
      <c r="G9" s="385">
        <v>7.5830258302582934</v>
      </c>
      <c r="H9" s="34"/>
      <c r="I9" s="34"/>
      <c r="J9" s="34"/>
      <c r="K9" s="56"/>
      <c r="L9" s="1682" t="s">
        <v>339</v>
      </c>
      <c r="M9" s="977">
        <v>11437</v>
      </c>
    </row>
    <row r="10" spans="1:14">
      <c r="D10" s="238" t="s">
        <v>125</v>
      </c>
      <c r="E10" s="154">
        <v>4058</v>
      </c>
      <c r="F10" s="389">
        <v>4.3903275595952493</v>
      </c>
      <c r="G10" s="385">
        <v>6.4439975518055377</v>
      </c>
      <c r="H10" s="34"/>
      <c r="I10" s="34"/>
      <c r="J10" s="34"/>
      <c r="K10" s="56"/>
      <c r="L10" s="1683" t="s">
        <v>122</v>
      </c>
      <c r="M10" s="977">
        <v>11074</v>
      </c>
      <c r="N10" s="1617">
        <v>42396</v>
      </c>
    </row>
    <row r="11" spans="1:14">
      <c r="D11" s="239" t="s">
        <v>126</v>
      </c>
      <c r="E11" s="158">
        <v>3848.3333333333335</v>
      </c>
      <c r="F11" s="391"/>
      <c r="G11" s="387">
        <v>4.2532057070615821</v>
      </c>
      <c r="H11" s="34"/>
      <c r="I11" s="34"/>
      <c r="J11" s="34"/>
      <c r="K11" s="56"/>
      <c r="L11" s="1682" t="s">
        <v>123</v>
      </c>
      <c r="M11" s="977">
        <v>9582</v>
      </c>
      <c r="N11" s="390"/>
    </row>
    <row r="12" spans="1:14">
      <c r="D12" s="1881" t="s">
        <v>127</v>
      </c>
      <c r="E12" s="127">
        <f t="shared" ref="E12:E34" si="0">SUM(M15/3)</f>
        <v>3115.3333333333335</v>
      </c>
      <c r="F12" s="384">
        <f t="shared" ref="F12:F20" si="1">SUM(E12/E11)*100-100</f>
        <v>-19.04720658293634</v>
      </c>
      <c r="G12" s="388">
        <f t="shared" ref="G12:G20" si="2">SUM(E12/E8)*100-100</f>
        <v>-2.4629513671467294</v>
      </c>
      <c r="H12" s="34"/>
      <c r="I12" s="34"/>
      <c r="J12" s="34"/>
      <c r="K12" s="56"/>
      <c r="L12" s="1682" t="s">
        <v>124</v>
      </c>
      <c r="M12" s="977">
        <v>11662</v>
      </c>
      <c r="N12" s="390"/>
    </row>
    <row r="13" spans="1:14">
      <c r="D13" s="238" t="s">
        <v>128</v>
      </c>
      <c r="E13" s="127">
        <f t="shared" si="0"/>
        <v>3847.6666666666665</v>
      </c>
      <c r="F13" s="384">
        <f t="shared" si="1"/>
        <v>23.507382837577566</v>
      </c>
      <c r="G13" s="388">
        <f t="shared" si="2"/>
        <v>-1.0204081632653157</v>
      </c>
      <c r="H13" s="34"/>
      <c r="I13" s="34"/>
      <c r="J13" s="34"/>
      <c r="K13" s="56"/>
      <c r="L13" s="1682" t="s">
        <v>125</v>
      </c>
      <c r="M13" s="977">
        <v>12174</v>
      </c>
      <c r="N13" s="390"/>
    </row>
    <row r="14" spans="1:14">
      <c r="D14" s="238" t="s">
        <v>129</v>
      </c>
      <c r="E14" s="127">
        <f t="shared" si="0"/>
        <v>4051</v>
      </c>
      <c r="F14" s="384">
        <f t="shared" si="1"/>
        <v>5.2845880620289449</v>
      </c>
      <c r="G14" s="388">
        <f t="shared" si="2"/>
        <v>-0.17249876786594598</v>
      </c>
      <c r="H14" s="34"/>
      <c r="I14" s="34"/>
      <c r="J14" s="34"/>
      <c r="K14" s="56"/>
      <c r="L14" s="1683" t="s">
        <v>126</v>
      </c>
      <c r="M14" s="977">
        <v>11545</v>
      </c>
      <c r="N14" s="1618">
        <v>44963</v>
      </c>
    </row>
    <row r="15" spans="1:14">
      <c r="D15" s="239" t="s">
        <v>130</v>
      </c>
      <c r="E15" s="134">
        <f t="shared" si="0"/>
        <v>3804</v>
      </c>
      <c r="F15" s="386">
        <f t="shared" si="1"/>
        <v>-6.0972599358183146</v>
      </c>
      <c r="G15" s="393">
        <f t="shared" si="2"/>
        <v>-1.1520138588133335</v>
      </c>
      <c r="H15" s="34"/>
      <c r="I15" s="34"/>
      <c r="J15" s="34"/>
      <c r="K15" s="56"/>
      <c r="L15" s="1682" t="s">
        <v>127</v>
      </c>
      <c r="M15" s="977">
        <v>9346</v>
      </c>
      <c r="N15" s="392"/>
    </row>
    <row r="16" spans="1:14">
      <c r="D16" s="238" t="s">
        <v>131</v>
      </c>
      <c r="E16" s="154">
        <f t="shared" si="0"/>
        <v>3109.3333333333335</v>
      </c>
      <c r="F16" s="394">
        <f t="shared" si="1"/>
        <v>-18.261479144759889</v>
      </c>
      <c r="G16" s="388">
        <f t="shared" si="2"/>
        <v>-0.19259576289321956</v>
      </c>
      <c r="H16" s="34"/>
      <c r="I16" s="34"/>
      <c r="J16" s="34"/>
      <c r="K16" s="56"/>
      <c r="L16" s="1682" t="s">
        <v>340</v>
      </c>
      <c r="M16" s="977">
        <v>11543</v>
      </c>
      <c r="N16" s="392"/>
    </row>
    <row r="17" spans="2:14">
      <c r="D17" s="238" t="s">
        <v>132</v>
      </c>
      <c r="E17" s="154">
        <f t="shared" si="0"/>
        <v>3831</v>
      </c>
      <c r="F17" s="389">
        <f t="shared" si="1"/>
        <v>23.209691252144069</v>
      </c>
      <c r="G17" s="385">
        <f t="shared" si="2"/>
        <v>-0.43316295590400955</v>
      </c>
      <c r="H17" s="34"/>
      <c r="I17" s="34"/>
      <c r="J17" s="34"/>
      <c r="K17" s="56"/>
      <c r="L17" s="1682" t="s">
        <v>129</v>
      </c>
      <c r="M17" s="977">
        <v>12153</v>
      </c>
      <c r="N17" s="392"/>
    </row>
    <row r="18" spans="2:14">
      <c r="D18" s="238" t="s">
        <v>133</v>
      </c>
      <c r="E18" s="154">
        <f t="shared" si="0"/>
        <v>4024</v>
      </c>
      <c r="F18" s="389">
        <f t="shared" si="1"/>
        <v>5.0378491255547004</v>
      </c>
      <c r="G18" s="385">
        <f t="shared" si="2"/>
        <v>-0.66650209824734929</v>
      </c>
      <c r="H18" s="34"/>
      <c r="I18" s="34"/>
      <c r="J18" s="34"/>
      <c r="K18" s="56"/>
      <c r="L18" s="1684" t="s">
        <v>130</v>
      </c>
      <c r="M18" s="977">
        <v>11412</v>
      </c>
      <c r="N18" s="1618">
        <f>SUM(M15:M18)</f>
        <v>44454</v>
      </c>
    </row>
    <row r="19" spans="2:14">
      <c r="D19" s="239" t="s">
        <v>419</v>
      </c>
      <c r="E19" s="158">
        <f t="shared" si="0"/>
        <v>3857</v>
      </c>
      <c r="F19" s="391">
        <f t="shared" si="1"/>
        <v>-4.1500994035785368</v>
      </c>
      <c r="G19" s="387">
        <f t="shared" si="2"/>
        <v>1.3932702418506722</v>
      </c>
      <c r="H19" s="34"/>
      <c r="I19" s="34"/>
      <c r="J19" s="34"/>
      <c r="K19" s="56"/>
      <c r="L19" s="1685" t="s">
        <v>131</v>
      </c>
      <c r="M19" s="977">
        <v>9328</v>
      </c>
      <c r="N19" s="392"/>
    </row>
    <row r="20" spans="2:14">
      <c r="D20" s="238" t="s">
        <v>439</v>
      </c>
      <c r="E20" s="154">
        <f t="shared" si="0"/>
        <v>3300.3333333333335</v>
      </c>
      <c r="F20" s="389">
        <f t="shared" si="1"/>
        <v>-14.432633307406434</v>
      </c>
      <c r="G20" s="385">
        <f t="shared" si="2"/>
        <v>6.1427958833619272</v>
      </c>
      <c r="H20" s="34"/>
      <c r="I20" s="34"/>
      <c r="J20" s="34"/>
      <c r="K20" s="56"/>
      <c r="L20" s="468" t="s">
        <v>132</v>
      </c>
      <c r="M20" s="977">
        <v>11493</v>
      </c>
      <c r="N20" s="392"/>
    </row>
    <row r="21" spans="2:14">
      <c r="D21" s="238" t="s">
        <v>593</v>
      </c>
      <c r="E21" s="154">
        <f t="shared" si="0"/>
        <v>3924</v>
      </c>
      <c r="F21" s="389">
        <f t="shared" ref="F21:F28" si="3">SUM(E21/E20)*100-100</f>
        <v>18.897081102918904</v>
      </c>
      <c r="G21" s="385">
        <f t="shared" ref="G21:G28" si="4">SUM(E21/E17)*100-100</f>
        <v>2.4275646045418995</v>
      </c>
      <c r="H21" s="34"/>
      <c r="I21" s="34"/>
      <c r="J21" s="34"/>
      <c r="K21" s="56"/>
      <c r="L21" s="468" t="s">
        <v>133</v>
      </c>
      <c r="M21" s="977">
        <v>12072</v>
      </c>
      <c r="N21" s="392"/>
    </row>
    <row r="22" spans="2:14">
      <c r="D22" s="238" t="s">
        <v>440</v>
      </c>
      <c r="E22" s="154">
        <f t="shared" si="0"/>
        <v>4090.3333333333335</v>
      </c>
      <c r="F22" s="389">
        <f t="shared" si="3"/>
        <v>4.2388718994223638</v>
      </c>
      <c r="G22" s="385">
        <f t="shared" si="4"/>
        <v>1.6484426772697134</v>
      </c>
      <c r="H22" s="34"/>
      <c r="I22" s="34"/>
      <c r="J22" s="34"/>
      <c r="K22" s="56"/>
      <c r="L22" s="1616" t="s">
        <v>419</v>
      </c>
      <c r="M22" s="977">
        <v>11571</v>
      </c>
      <c r="N22" s="1618">
        <f>SUM(M19:M22)</f>
        <v>44464</v>
      </c>
    </row>
    <row r="23" spans="2:14">
      <c r="D23" s="239" t="s">
        <v>496</v>
      </c>
      <c r="E23" s="134">
        <f t="shared" si="0"/>
        <v>3890.3333333333335</v>
      </c>
      <c r="F23" s="391">
        <f t="shared" si="3"/>
        <v>-4.8895770515850359</v>
      </c>
      <c r="G23" s="387">
        <f t="shared" si="4"/>
        <v>0.86422953936566671</v>
      </c>
      <c r="H23" s="34"/>
      <c r="I23" s="34"/>
      <c r="J23" s="34"/>
      <c r="K23" s="56"/>
      <c r="L23" s="468" t="s">
        <v>439</v>
      </c>
      <c r="M23" s="977">
        <v>9901</v>
      </c>
      <c r="N23" s="392"/>
    </row>
    <row r="24" spans="2:14">
      <c r="D24" s="238" t="s">
        <v>544</v>
      </c>
      <c r="E24" s="154">
        <f t="shared" si="0"/>
        <v>3191.6666666666665</v>
      </c>
      <c r="F24" s="394">
        <f t="shared" si="3"/>
        <v>-17.959043783737471</v>
      </c>
      <c r="G24" s="857">
        <f t="shared" si="4"/>
        <v>-3.2925967074033053</v>
      </c>
      <c r="H24" s="34"/>
      <c r="I24" s="34"/>
      <c r="J24" s="34"/>
      <c r="K24" s="56"/>
      <c r="L24" s="468" t="s">
        <v>440</v>
      </c>
      <c r="M24" s="977">
        <v>11772</v>
      </c>
      <c r="N24" s="392"/>
    </row>
    <row r="25" spans="2:14">
      <c r="D25" s="238" t="s">
        <v>501</v>
      </c>
      <c r="E25" s="154">
        <f t="shared" si="0"/>
        <v>3703.3333333333335</v>
      </c>
      <c r="F25" s="384">
        <f t="shared" si="3"/>
        <v>16.031331592689298</v>
      </c>
      <c r="G25" s="385">
        <f t="shared" si="4"/>
        <v>-5.6235134216785667</v>
      </c>
      <c r="H25" s="34"/>
      <c r="I25" s="34"/>
      <c r="J25" s="34"/>
      <c r="K25" s="56"/>
      <c r="L25" s="468" t="s">
        <v>440</v>
      </c>
      <c r="M25" s="977">
        <v>12271</v>
      </c>
      <c r="N25" s="392"/>
    </row>
    <row r="26" spans="2:14">
      <c r="D26" s="242" t="s">
        <v>516</v>
      </c>
      <c r="E26" s="154">
        <f t="shared" si="0"/>
        <v>3798.6666666666665</v>
      </c>
      <c r="F26" s="384">
        <f t="shared" si="3"/>
        <v>2.574257425742573</v>
      </c>
      <c r="G26" s="385">
        <f t="shared" si="4"/>
        <v>-7.1306332002281891</v>
      </c>
      <c r="H26" s="34"/>
      <c r="I26" s="34"/>
      <c r="J26" s="34"/>
      <c r="K26" s="56"/>
      <c r="L26" s="1616" t="s">
        <v>496</v>
      </c>
      <c r="M26" s="977">
        <v>11671</v>
      </c>
      <c r="N26" s="1618">
        <f>SUM(M23:M26)</f>
        <v>45615</v>
      </c>
    </row>
    <row r="27" spans="2:14">
      <c r="D27" s="1882" t="s">
        <v>444</v>
      </c>
      <c r="E27" s="158">
        <f t="shared" si="0"/>
        <v>3638.3333333333335</v>
      </c>
      <c r="F27" s="386">
        <f t="shared" si="3"/>
        <v>-4.2207792207792068</v>
      </c>
      <c r="G27" s="393">
        <f t="shared" si="4"/>
        <v>-6.477594036500733</v>
      </c>
      <c r="H27" s="34"/>
      <c r="I27" s="34"/>
      <c r="J27" s="34"/>
      <c r="K27" s="56"/>
      <c r="L27" s="468" t="s">
        <v>544</v>
      </c>
      <c r="M27" s="977">
        <v>9575</v>
      </c>
      <c r="N27" s="392"/>
    </row>
    <row r="28" spans="2:14">
      <c r="D28" s="238" t="s">
        <v>430</v>
      </c>
      <c r="E28" s="154">
        <f t="shared" si="0"/>
        <v>2884</v>
      </c>
      <c r="F28" s="394">
        <f t="shared" si="3"/>
        <v>-20.732936326156675</v>
      </c>
      <c r="G28" s="857">
        <f t="shared" si="4"/>
        <v>-9.6396866840730979</v>
      </c>
      <c r="H28" s="34"/>
      <c r="I28" s="34"/>
      <c r="J28" s="34"/>
      <c r="K28" s="56"/>
      <c r="L28" s="468" t="s">
        <v>501</v>
      </c>
      <c r="M28" s="977">
        <v>11110</v>
      </c>
      <c r="N28" s="392"/>
    </row>
    <row r="29" spans="2:14" s="20" customFormat="1" ht="11.25" customHeight="1">
      <c r="B29" s="23"/>
      <c r="C29" s="23"/>
      <c r="D29" s="238" t="s">
        <v>213</v>
      </c>
      <c r="E29" s="154">
        <f t="shared" si="0"/>
        <v>3455</v>
      </c>
      <c r="F29" s="384">
        <f t="shared" ref="F29:F36" si="5">SUM(E29/E28)*100-100</f>
        <v>19.798890429958391</v>
      </c>
      <c r="G29" s="385">
        <f t="shared" ref="G29:G37" si="6">SUM(E29/E25)*100-100</f>
        <v>-6.705670567056714</v>
      </c>
      <c r="H29" s="34"/>
      <c r="I29" s="34"/>
      <c r="J29" s="34"/>
      <c r="K29" s="50"/>
      <c r="L29" s="468" t="s">
        <v>516</v>
      </c>
      <c r="M29" s="977">
        <v>11396</v>
      </c>
      <c r="N29" s="392"/>
    </row>
    <row r="30" spans="2:14" s="20" customFormat="1" ht="11.25" customHeight="1">
      <c r="B30" s="23"/>
      <c r="C30" s="23"/>
      <c r="D30" s="238" t="s">
        <v>335</v>
      </c>
      <c r="E30" s="154">
        <f t="shared" si="0"/>
        <v>3636.3333333333335</v>
      </c>
      <c r="F30" s="384">
        <f t="shared" si="5"/>
        <v>5.248432223830207</v>
      </c>
      <c r="G30" s="385">
        <f t="shared" si="6"/>
        <v>-4.273429273429258</v>
      </c>
      <c r="H30" s="34"/>
      <c r="I30" s="34"/>
      <c r="J30" s="34"/>
      <c r="K30" s="50"/>
      <c r="L30" s="1616" t="s">
        <v>444</v>
      </c>
      <c r="M30" s="977">
        <v>10915</v>
      </c>
      <c r="N30" s="1618">
        <f>SUM(M27:M30)</f>
        <v>42996</v>
      </c>
    </row>
    <row r="31" spans="2:14" s="20" customFormat="1" ht="11.25" customHeight="1">
      <c r="B31" s="23"/>
      <c r="C31" s="23"/>
      <c r="D31" s="239" t="s">
        <v>569</v>
      </c>
      <c r="E31" s="134">
        <f t="shared" si="0"/>
        <v>3470.3333333333335</v>
      </c>
      <c r="F31" s="386">
        <f t="shared" si="5"/>
        <v>-4.5650380419836836</v>
      </c>
      <c r="G31" s="387">
        <f t="shared" si="6"/>
        <v>-4.6174988547869873</v>
      </c>
      <c r="H31" s="34"/>
      <c r="I31" s="34"/>
      <c r="J31" s="34"/>
      <c r="K31" s="50"/>
      <c r="L31" s="468" t="s">
        <v>430</v>
      </c>
      <c r="M31" s="977">
        <v>8652</v>
      </c>
      <c r="N31" s="937"/>
    </row>
    <row r="32" spans="2:14" s="20" customFormat="1" ht="12.2" customHeight="1">
      <c r="B32" s="23"/>
      <c r="C32" s="23"/>
      <c r="D32" s="238" t="s">
        <v>623</v>
      </c>
      <c r="E32" s="154">
        <f t="shared" si="0"/>
        <v>2791.3333333333335</v>
      </c>
      <c r="F32" s="389">
        <f t="shared" si="5"/>
        <v>-19.565843819037553</v>
      </c>
      <c r="G32" s="385">
        <f t="shared" si="6"/>
        <v>-3.2131299121590331</v>
      </c>
      <c r="H32" s="34"/>
      <c r="I32" s="34"/>
      <c r="J32" s="34"/>
      <c r="K32" s="50"/>
      <c r="L32" s="468" t="s">
        <v>213</v>
      </c>
      <c r="M32" s="975">
        <v>10365</v>
      </c>
      <c r="N32" s="419"/>
    </row>
    <row r="33" spans="2:14" s="20" customFormat="1" ht="12.2" customHeight="1">
      <c r="B33" s="23"/>
      <c r="C33" s="23"/>
      <c r="D33" s="238" t="s">
        <v>663</v>
      </c>
      <c r="E33" s="154">
        <f t="shared" si="0"/>
        <v>3340</v>
      </c>
      <c r="F33" s="389">
        <f t="shared" si="5"/>
        <v>19.656078337711975</v>
      </c>
      <c r="G33" s="385">
        <f t="shared" si="6"/>
        <v>-3.3285094066570196</v>
      </c>
      <c r="H33" s="34"/>
      <c r="I33" s="34"/>
      <c r="J33" s="34"/>
      <c r="K33" s="50"/>
      <c r="L33" s="468" t="s">
        <v>335</v>
      </c>
      <c r="M33" s="975">
        <v>10909</v>
      </c>
      <c r="N33" s="419"/>
    </row>
    <row r="34" spans="2:14" s="20" customFormat="1" ht="12.2" customHeight="1">
      <c r="B34" s="23"/>
      <c r="C34" s="23"/>
      <c r="D34" s="238" t="s">
        <v>676</v>
      </c>
      <c r="E34" s="154">
        <f t="shared" si="0"/>
        <v>3468.3333333333335</v>
      </c>
      <c r="F34" s="389">
        <f t="shared" si="5"/>
        <v>3.8423153692614704</v>
      </c>
      <c r="G34" s="385">
        <f t="shared" si="6"/>
        <v>-4.6200385003208311</v>
      </c>
      <c r="H34" s="34"/>
      <c r="I34" s="34"/>
      <c r="J34" s="34"/>
      <c r="K34" s="50"/>
      <c r="L34" s="1616" t="s">
        <v>569</v>
      </c>
      <c r="M34" s="975">
        <v>10411</v>
      </c>
      <c r="N34" s="1617">
        <f>SUM(M31:M34)</f>
        <v>40337</v>
      </c>
    </row>
    <row r="35" spans="2:14" s="20" customFormat="1" ht="12.2" customHeight="1">
      <c r="B35" s="23"/>
      <c r="C35" s="23"/>
      <c r="D35" s="238" t="s">
        <v>677</v>
      </c>
      <c r="E35" s="154">
        <f>SUM(M42/3)</f>
        <v>3331.3333333333335</v>
      </c>
      <c r="F35" s="389">
        <f t="shared" si="5"/>
        <v>-3.9500240269101425</v>
      </c>
      <c r="G35" s="385">
        <f t="shared" si="6"/>
        <v>-4.005378926135819</v>
      </c>
      <c r="H35" s="34"/>
      <c r="I35" s="34"/>
      <c r="J35" s="34"/>
      <c r="K35" s="50"/>
      <c r="L35" s="468" t="s">
        <v>623</v>
      </c>
      <c r="M35" s="975">
        <v>8374</v>
      </c>
      <c r="N35" s="390"/>
    </row>
    <row r="36" spans="2:14" s="20" customFormat="1" ht="12.2" customHeight="1">
      <c r="B36" s="23"/>
      <c r="C36" s="23"/>
      <c r="D36" s="1881" t="s">
        <v>728</v>
      </c>
      <c r="E36" s="120">
        <v>2700</v>
      </c>
      <c r="F36" s="394">
        <f t="shared" si="5"/>
        <v>-18.951370822493502</v>
      </c>
      <c r="G36" s="857">
        <f t="shared" si="6"/>
        <v>-3.2720324814903279</v>
      </c>
      <c r="H36" s="34"/>
      <c r="I36" s="34"/>
      <c r="J36" s="34"/>
      <c r="K36" s="50"/>
      <c r="L36" s="468" t="s">
        <v>663</v>
      </c>
      <c r="M36" s="975">
        <v>10020</v>
      </c>
      <c r="N36" s="390"/>
    </row>
    <row r="37" spans="2:14" s="20" customFormat="1" ht="13.7" customHeight="1">
      <c r="B37" s="23"/>
      <c r="C37" s="23"/>
      <c r="D37" s="238" t="s">
        <v>745</v>
      </c>
      <c r="E37" s="127">
        <v>3155</v>
      </c>
      <c r="F37" s="384">
        <f>SUM(E37/E36)*100-100</f>
        <v>16.851851851851848</v>
      </c>
      <c r="G37" s="385">
        <f t="shared" si="6"/>
        <v>-5.5389221556886241</v>
      </c>
      <c r="H37" s="34"/>
      <c r="I37" s="34"/>
      <c r="J37" s="34"/>
      <c r="K37" s="50"/>
      <c r="L37" s="468" t="s">
        <v>676</v>
      </c>
      <c r="M37" s="975">
        <v>10405</v>
      </c>
      <c r="N37" s="390"/>
    </row>
    <row r="38" spans="2:14" s="20" customFormat="1" ht="13.7" customHeight="1">
      <c r="B38" s="23"/>
      <c r="C38" s="23"/>
      <c r="D38" s="238" t="s">
        <v>746</v>
      </c>
      <c r="E38" s="127">
        <v>3274</v>
      </c>
      <c r="F38" s="384">
        <f>SUM(E38/E36)*100-100</f>
        <v>21.259259259259267</v>
      </c>
      <c r="G38" s="385">
        <f>SUM(E38/E33)*100-100</f>
        <v>-1.976047904191617</v>
      </c>
      <c r="H38" s="34"/>
      <c r="I38" s="34"/>
      <c r="J38" s="34"/>
      <c r="K38" s="50"/>
      <c r="L38" s="468"/>
      <c r="M38" s="975"/>
      <c r="N38" s="390"/>
    </row>
    <row r="39" spans="2:14" s="20" customFormat="1" ht="13.7" customHeight="1">
      <c r="B39" s="23"/>
      <c r="C39" s="23"/>
      <c r="D39" s="239" t="s">
        <v>747</v>
      </c>
      <c r="E39" s="134">
        <v>3108</v>
      </c>
      <c r="F39" s="386">
        <f>SUM(E39/E37)*100-100</f>
        <v>-1.4896988906497626</v>
      </c>
      <c r="G39" s="387">
        <f>SUM(E39/E34)*100-100</f>
        <v>-10.389235944257564</v>
      </c>
      <c r="H39" s="34"/>
      <c r="I39" s="34"/>
      <c r="J39" s="34"/>
      <c r="K39" s="50"/>
      <c r="L39" s="468"/>
      <c r="M39" s="975"/>
      <c r="N39" s="390"/>
    </row>
    <row r="40" spans="2:14" s="20" customFormat="1" ht="13.7" customHeight="1">
      <c r="B40" s="23"/>
      <c r="C40" s="23"/>
      <c r="D40" s="238" t="s">
        <v>769</v>
      </c>
      <c r="E40" s="127">
        <v>2424</v>
      </c>
      <c r="F40" s="384">
        <f>SUM(E40/E38)*100-100</f>
        <v>-25.962125839951128</v>
      </c>
      <c r="G40" s="385">
        <f>SUM(E40/E35)*100-100</f>
        <v>-27.236341805083057</v>
      </c>
      <c r="H40" s="1981"/>
      <c r="I40" s="1981"/>
      <c r="J40" s="1981"/>
      <c r="K40" s="50"/>
      <c r="L40" s="468"/>
      <c r="M40" s="975"/>
      <c r="N40" s="390"/>
    </row>
    <row r="41" spans="2:14" s="20" customFormat="1" ht="6.6" customHeight="1" thickBot="1">
      <c r="B41" s="23"/>
      <c r="C41" s="23"/>
      <c r="D41" s="1883"/>
      <c r="E41" s="139"/>
      <c r="F41" s="906"/>
      <c r="G41" s="1197"/>
      <c r="H41" s="34"/>
      <c r="I41" s="34"/>
      <c r="J41" s="34"/>
      <c r="K41" s="50"/>
      <c r="L41" s="468"/>
      <c r="M41" s="975"/>
      <c r="N41" s="390"/>
    </row>
    <row r="42" spans="2:14" ht="10.5" customHeight="1">
      <c r="D42" s="56" t="s">
        <v>341</v>
      </c>
      <c r="L42" s="1616" t="s">
        <v>677</v>
      </c>
      <c r="M42" s="1392">
        <v>9994</v>
      </c>
      <c r="N42" s="1615">
        <f>SUM(M35:M42)</f>
        <v>38793</v>
      </c>
    </row>
    <row r="43" spans="2:14" ht="14.25" customHeight="1">
      <c r="D43" s="56"/>
      <c r="L43" s="468" t="s">
        <v>728</v>
      </c>
      <c r="M43" s="856">
        <v>8100</v>
      </c>
      <c r="N43" s="20"/>
    </row>
    <row r="44" spans="2:14" ht="16.5" customHeight="1">
      <c r="D44" s="56"/>
      <c r="L44" s="468" t="s">
        <v>745</v>
      </c>
      <c r="M44" s="975">
        <v>9465</v>
      </c>
    </row>
    <row r="45" spans="2:14" ht="16.5" customHeight="1">
      <c r="D45" s="56"/>
      <c r="L45" s="468" t="s">
        <v>746</v>
      </c>
      <c r="M45" s="975">
        <v>9821</v>
      </c>
    </row>
    <row r="46" spans="2:14" ht="16.5" customHeight="1">
      <c r="D46" s="56"/>
      <c r="L46" s="239" t="s">
        <v>747</v>
      </c>
      <c r="M46" s="1992">
        <v>9323</v>
      </c>
    </row>
    <row r="47" spans="2:14" ht="16.5" customHeight="1">
      <c r="D47" s="56"/>
      <c r="L47" s="238" t="s">
        <v>769</v>
      </c>
      <c r="M47" s="416">
        <v>7269</v>
      </c>
    </row>
    <row r="48" spans="2:14" ht="16.5" customHeight="1">
      <c r="D48" s="56"/>
    </row>
    <row r="49" spans="1:10" ht="16.5" customHeight="1">
      <c r="D49" s="56"/>
    </row>
    <row r="50" spans="1:10" ht="16.5" customHeight="1">
      <c r="D50" s="56"/>
    </row>
    <row r="51" spans="1:10" ht="16.5" customHeight="1">
      <c r="D51" s="56"/>
    </row>
    <row r="52" spans="1:10" ht="16.5" customHeight="1">
      <c r="D52" s="56"/>
    </row>
    <row r="53" spans="1:10" ht="16.5" customHeight="1">
      <c r="D53" s="56"/>
    </row>
    <row r="54" spans="1:10" ht="16.5" customHeight="1">
      <c r="D54" s="56"/>
    </row>
    <row r="55" spans="1:10" ht="16.5" customHeight="1">
      <c r="D55" s="56"/>
    </row>
    <row r="56" spans="1:10" ht="16.5" customHeight="1">
      <c r="D56" s="56"/>
    </row>
    <row r="57" spans="1:10" ht="16.5" customHeight="1">
      <c r="D57" s="56"/>
    </row>
    <row r="58" spans="1:10" ht="16.5" customHeight="1">
      <c r="D58" s="56"/>
    </row>
    <row r="59" spans="1:10" ht="18" customHeight="1">
      <c r="A59" s="370" t="s">
        <v>405</v>
      </c>
      <c r="B59" s="3790" t="s">
        <v>342</v>
      </c>
      <c r="C59" s="3862"/>
      <c r="D59" s="3862"/>
      <c r="E59" s="3862"/>
      <c r="F59" s="3862"/>
      <c r="G59" s="3862"/>
      <c r="H59" s="3862"/>
      <c r="I59" s="3862"/>
      <c r="J59" s="3863"/>
    </row>
    <row r="60" spans="1:10" ht="10.5" customHeight="1">
      <c r="A60" s="235"/>
      <c r="B60" s="3626" t="s">
        <v>343</v>
      </c>
      <c r="C60" s="3837"/>
      <c r="D60" s="3837"/>
      <c r="E60" s="3837"/>
      <c r="F60" s="3837"/>
      <c r="G60" s="3837"/>
      <c r="H60" s="3837"/>
      <c r="I60" s="3837"/>
      <c r="J60" s="3838"/>
    </row>
    <row r="61" spans="1:10" ht="11.25" customHeight="1" thickBot="1">
      <c r="A61" s="464"/>
      <c r="C61" s="217"/>
      <c r="E61" s="217"/>
    </row>
    <row r="62" spans="1:10" ht="15.75" customHeight="1">
      <c r="D62" s="561"/>
      <c r="E62" s="4115" t="s">
        <v>344</v>
      </c>
      <c r="F62" s="4116"/>
      <c r="G62" s="4116"/>
      <c r="H62" s="4117"/>
      <c r="I62" s="24"/>
      <c r="J62" s="23"/>
    </row>
    <row r="63" spans="1:10" ht="14.25" customHeight="1">
      <c r="D63" s="812" t="s">
        <v>107</v>
      </c>
      <c r="E63" s="487" t="s">
        <v>347</v>
      </c>
      <c r="F63" s="375" t="s">
        <v>348</v>
      </c>
      <c r="G63" s="395" t="s">
        <v>349</v>
      </c>
      <c r="H63" s="4113" t="s">
        <v>350</v>
      </c>
      <c r="I63" s="50"/>
      <c r="J63" s="23"/>
    </row>
    <row r="64" spans="1:10" ht="17.45" customHeight="1">
      <c r="D64" s="562"/>
      <c r="E64" s="676" t="s">
        <v>351</v>
      </c>
      <c r="F64" s="677" t="s">
        <v>337</v>
      </c>
      <c r="G64" s="396" t="s">
        <v>338</v>
      </c>
      <c r="H64" s="4114"/>
      <c r="I64" s="105"/>
      <c r="J64" s="105"/>
    </row>
    <row r="65" spans="1:10">
      <c r="D65" s="564" t="s">
        <v>123</v>
      </c>
      <c r="E65" s="154">
        <v>1174255</v>
      </c>
      <c r="F65" s="394">
        <v>-20.818414149791977</v>
      </c>
      <c r="G65" s="397">
        <v>11.850107682357532</v>
      </c>
      <c r="H65" s="121">
        <v>122.54800667919015</v>
      </c>
      <c r="I65" s="34"/>
      <c r="J65" s="34"/>
    </row>
    <row r="66" spans="1:10">
      <c r="D66" s="564" t="s">
        <v>124</v>
      </c>
      <c r="E66" s="154">
        <v>1667770</v>
      </c>
      <c r="F66" s="384">
        <v>42.027924088038787</v>
      </c>
      <c r="G66" s="397">
        <v>9.0118426195733292</v>
      </c>
      <c r="H66" s="129">
        <v>143.00891785285543</v>
      </c>
      <c r="I66" s="34"/>
      <c r="J66" s="34"/>
    </row>
    <row r="67" spans="1:10">
      <c r="D67" s="564" t="s">
        <v>125</v>
      </c>
      <c r="E67" s="154">
        <v>1636793</v>
      </c>
      <c r="F67" s="384">
        <v>-1.8573904075501986</v>
      </c>
      <c r="G67" s="397">
        <v>5.9292274795880786</v>
      </c>
      <c r="H67" s="129">
        <v>134.44989321504846</v>
      </c>
      <c r="I67" s="34"/>
      <c r="J67" s="34"/>
    </row>
    <row r="68" spans="1:10">
      <c r="D68" s="565" t="s">
        <v>126</v>
      </c>
      <c r="E68" s="158">
        <v>1490662</v>
      </c>
      <c r="F68" s="386">
        <v>-8.9278851999000466</v>
      </c>
      <c r="G68" s="398">
        <v>0.51733322544318128</v>
      </c>
      <c r="H68" s="136">
        <v>129.11754006063231</v>
      </c>
      <c r="I68" s="34"/>
      <c r="J68" s="34"/>
    </row>
    <row r="69" spans="1:10">
      <c r="D69" s="564" t="s">
        <v>127</v>
      </c>
      <c r="E69" s="154">
        <v>1059834</v>
      </c>
      <c r="F69" s="394">
        <f t="shared" ref="F69:F77" si="7">SUM(E69/E68)*100-100</f>
        <v>-28.901789942991769</v>
      </c>
      <c r="G69" s="399">
        <f t="shared" ref="G69:G77" si="8">SUM(E69/E65)*100-100</f>
        <v>-9.7441356434505195</v>
      </c>
      <c r="H69" s="123">
        <f t="shared" ref="H69:H91" si="9">SUM(E69/M15)</f>
        <v>113.39974320564947</v>
      </c>
      <c r="I69" s="34"/>
      <c r="J69" s="34"/>
    </row>
    <row r="70" spans="1:10">
      <c r="D70" s="564" t="s">
        <v>128</v>
      </c>
      <c r="E70" s="154">
        <v>1678660</v>
      </c>
      <c r="F70" s="384">
        <f t="shared" si="7"/>
        <v>58.38895525148277</v>
      </c>
      <c r="G70" s="384">
        <f t="shared" si="8"/>
        <v>0.65296773535918362</v>
      </c>
      <c r="H70" s="123">
        <f t="shared" si="9"/>
        <v>145.42666551156546</v>
      </c>
      <c r="I70" s="34"/>
      <c r="J70" s="34"/>
    </row>
    <row r="71" spans="1:10">
      <c r="D71" s="564" t="s">
        <v>129</v>
      </c>
      <c r="E71" s="154">
        <v>1625095</v>
      </c>
      <c r="F71" s="384">
        <f t="shared" si="7"/>
        <v>-3.1909380100794635</v>
      </c>
      <c r="G71" s="384">
        <f t="shared" si="8"/>
        <v>-0.71469025099692374</v>
      </c>
      <c r="H71" s="123">
        <f t="shared" si="9"/>
        <v>133.71965769768781</v>
      </c>
      <c r="I71" s="34"/>
      <c r="J71" s="34"/>
    </row>
    <row r="72" spans="1:10">
      <c r="D72" s="565" t="s">
        <v>130</v>
      </c>
      <c r="E72" s="158">
        <v>1449539</v>
      </c>
      <c r="F72" s="386">
        <f t="shared" si="7"/>
        <v>-10.802814604684656</v>
      </c>
      <c r="G72" s="386">
        <f t="shared" si="8"/>
        <v>-2.7587072052551207</v>
      </c>
      <c r="H72" s="138">
        <f t="shared" si="9"/>
        <v>127.01883981773571</v>
      </c>
      <c r="I72" s="34"/>
      <c r="J72" s="34"/>
    </row>
    <row r="73" spans="1:10">
      <c r="D73" s="564" t="s">
        <v>131</v>
      </c>
      <c r="E73" s="154">
        <v>1052043</v>
      </c>
      <c r="F73" s="400">
        <f t="shared" si="7"/>
        <v>-27.422235621118162</v>
      </c>
      <c r="G73" s="400">
        <f t="shared" si="8"/>
        <v>-0.73511512180209593</v>
      </c>
      <c r="H73" s="121">
        <f t="shared" si="9"/>
        <v>112.78334048027445</v>
      </c>
      <c r="I73" s="34"/>
      <c r="J73" s="34"/>
    </row>
    <row r="74" spans="1:10">
      <c r="D74" s="564" t="s">
        <v>132</v>
      </c>
      <c r="E74" s="154">
        <v>1620936</v>
      </c>
      <c r="F74" s="389">
        <f t="shared" si="7"/>
        <v>54.075071075992156</v>
      </c>
      <c r="G74" s="389">
        <f t="shared" si="8"/>
        <v>-3.4386951497027383</v>
      </c>
      <c r="H74" s="129">
        <f t="shared" si="9"/>
        <v>141.03680501174628</v>
      </c>
      <c r="I74" s="34"/>
      <c r="J74" s="34"/>
    </row>
    <row r="75" spans="1:10">
      <c r="D75" s="564" t="s">
        <v>133</v>
      </c>
      <c r="E75" s="154">
        <v>1573461</v>
      </c>
      <c r="F75" s="389">
        <f t="shared" si="7"/>
        <v>-2.9288633234131396</v>
      </c>
      <c r="G75" s="389">
        <f t="shared" si="8"/>
        <v>-3.1772911737467666</v>
      </c>
      <c r="H75" s="129">
        <f t="shared" si="9"/>
        <v>130.33971172962228</v>
      </c>
      <c r="I75" s="34"/>
    </row>
    <row r="76" spans="1:10">
      <c r="A76" s="240"/>
      <c r="D76" s="565" t="s">
        <v>419</v>
      </c>
      <c r="E76" s="158">
        <v>1539974</v>
      </c>
      <c r="F76" s="391">
        <f t="shared" si="7"/>
        <v>-2.1282383230343811</v>
      </c>
      <c r="G76" s="391">
        <f t="shared" si="8"/>
        <v>6.2388800853236717</v>
      </c>
      <c r="H76" s="136">
        <f t="shared" si="9"/>
        <v>133.0891020655086</v>
      </c>
      <c r="I76" s="34"/>
      <c r="J76" s="34"/>
    </row>
    <row r="77" spans="1:10">
      <c r="A77" s="240"/>
      <c r="D77" s="564" t="s">
        <v>439</v>
      </c>
      <c r="E77" s="154">
        <v>1621537</v>
      </c>
      <c r="F77" s="389">
        <f t="shared" si="7"/>
        <v>5.2963881208384151</v>
      </c>
      <c r="G77" s="389">
        <f t="shared" si="8"/>
        <v>54.132198018522047</v>
      </c>
      <c r="H77" s="129">
        <f t="shared" si="9"/>
        <v>163.77507322492679</v>
      </c>
      <c r="I77" s="34"/>
      <c r="J77" s="34"/>
    </row>
    <row r="78" spans="1:10">
      <c r="A78" s="240"/>
      <c r="D78" s="564" t="s">
        <v>593</v>
      </c>
      <c r="E78" s="154">
        <v>1668211</v>
      </c>
      <c r="F78" s="389">
        <f t="shared" ref="F78:F83" si="10">SUM(E78/E77)*100-100</f>
        <v>2.8783802034736254</v>
      </c>
      <c r="G78" s="389">
        <f t="shared" ref="G78:G83" si="11">SUM(E78/E74)*100-100</f>
        <v>2.9165247733408393</v>
      </c>
      <c r="H78" s="129">
        <f t="shared" si="9"/>
        <v>141.71007475365275</v>
      </c>
      <c r="I78" s="34"/>
      <c r="J78" s="34"/>
    </row>
    <row r="79" spans="1:10">
      <c r="A79" s="240"/>
      <c r="D79" s="564" t="s">
        <v>440</v>
      </c>
      <c r="E79" s="154">
        <v>1583909</v>
      </c>
      <c r="F79" s="389">
        <f t="shared" si="10"/>
        <v>-5.05343748482656</v>
      </c>
      <c r="G79" s="389">
        <f t="shared" si="11"/>
        <v>0.6640139158199645</v>
      </c>
      <c r="H79" s="129">
        <f t="shared" si="9"/>
        <v>129.07741830331676</v>
      </c>
      <c r="I79" s="34"/>
      <c r="J79" s="34"/>
    </row>
    <row r="80" spans="1:10">
      <c r="A80" s="240"/>
      <c r="D80" s="565" t="s">
        <v>496</v>
      </c>
      <c r="E80" s="158">
        <v>1559229</v>
      </c>
      <c r="F80" s="391">
        <f t="shared" si="10"/>
        <v>-1.5581703241789739</v>
      </c>
      <c r="G80" s="391">
        <f t="shared" si="11"/>
        <v>1.2503457850587125</v>
      </c>
      <c r="H80" s="136">
        <f t="shared" si="9"/>
        <v>133.59857767115071</v>
      </c>
      <c r="I80" s="34"/>
      <c r="J80" s="34"/>
    </row>
    <row r="81" spans="1:11">
      <c r="A81" s="240"/>
      <c r="D81" s="564" t="s">
        <v>544</v>
      </c>
      <c r="E81" s="124">
        <v>1152852</v>
      </c>
      <c r="F81" s="384">
        <f t="shared" si="10"/>
        <v>-26.062688674979754</v>
      </c>
      <c r="G81" s="384">
        <f t="shared" si="11"/>
        <v>-28.903749960685445</v>
      </c>
      <c r="H81" s="123">
        <f t="shared" si="9"/>
        <v>120.40229765013055</v>
      </c>
      <c r="I81" s="34"/>
      <c r="J81" s="34"/>
    </row>
    <row r="82" spans="1:11">
      <c r="A82" s="240"/>
      <c r="D82" s="564" t="s">
        <v>501</v>
      </c>
      <c r="E82" s="431">
        <v>1578229</v>
      </c>
      <c r="F82" s="389">
        <f t="shared" si="10"/>
        <v>36.897797809259117</v>
      </c>
      <c r="G82" s="389">
        <f t="shared" si="11"/>
        <v>-5.3939219918823227</v>
      </c>
      <c r="H82" s="129">
        <f t="shared" si="9"/>
        <v>142.05481548154816</v>
      </c>
      <c r="I82" s="34"/>
      <c r="J82" s="34"/>
    </row>
    <row r="83" spans="1:11">
      <c r="A83" s="240"/>
      <c r="D83" s="564" t="s">
        <v>516</v>
      </c>
      <c r="E83" s="431">
        <v>1521535</v>
      </c>
      <c r="F83" s="389">
        <f t="shared" si="10"/>
        <v>-3.5922543559901641</v>
      </c>
      <c r="G83" s="389">
        <f t="shared" si="11"/>
        <v>-3.9379787601434089</v>
      </c>
      <c r="H83" s="129">
        <f t="shared" si="9"/>
        <v>133.51482976482976</v>
      </c>
      <c r="I83" s="34"/>
      <c r="J83" s="34"/>
    </row>
    <row r="84" spans="1:11">
      <c r="A84" s="420"/>
      <c r="D84" s="565" t="s">
        <v>444</v>
      </c>
      <c r="E84" s="435">
        <v>1374327</v>
      </c>
      <c r="F84" s="391">
        <f t="shared" ref="F84:F94" si="12">SUM(E84/E83)*100-100</f>
        <v>-9.6749663990641039</v>
      </c>
      <c r="G84" s="391">
        <f t="shared" ref="G84:G94" si="13">SUM(E84/E80)*100-100</f>
        <v>-11.858553169547264</v>
      </c>
      <c r="H84" s="136">
        <f t="shared" si="9"/>
        <v>125.91177278973889</v>
      </c>
      <c r="I84" s="34"/>
      <c r="J84" s="34"/>
    </row>
    <row r="85" spans="1:11">
      <c r="A85" s="420"/>
      <c r="D85" s="564" t="s">
        <v>430</v>
      </c>
      <c r="E85" s="431">
        <v>998259</v>
      </c>
      <c r="F85" s="394">
        <f t="shared" si="12"/>
        <v>-27.363793333027729</v>
      </c>
      <c r="G85" s="394">
        <f t="shared" si="13"/>
        <v>-13.409613723183895</v>
      </c>
      <c r="H85" s="823">
        <f t="shared" si="9"/>
        <v>115.37898751733704</v>
      </c>
      <c r="I85" s="34"/>
      <c r="J85" s="34"/>
    </row>
    <row r="86" spans="1:11">
      <c r="A86" s="420"/>
      <c r="D86" s="564" t="s">
        <v>213</v>
      </c>
      <c r="E86" s="431">
        <v>1482128</v>
      </c>
      <c r="F86" s="384">
        <f t="shared" si="12"/>
        <v>48.471288513301658</v>
      </c>
      <c r="G86" s="384">
        <f t="shared" si="13"/>
        <v>-6.0891670346952225</v>
      </c>
      <c r="H86" s="123">
        <f t="shared" si="9"/>
        <v>142.99353593825373</v>
      </c>
      <c r="I86" s="34"/>
      <c r="J86" s="34"/>
    </row>
    <row r="87" spans="1:11">
      <c r="A87" s="420"/>
      <c r="D87" s="564" t="s">
        <v>335</v>
      </c>
      <c r="E87" s="431">
        <v>1451470</v>
      </c>
      <c r="F87" s="384">
        <f t="shared" si="12"/>
        <v>-2.0685123012317348</v>
      </c>
      <c r="G87" s="384">
        <f t="shared" si="13"/>
        <v>-4.604889141557706</v>
      </c>
      <c r="H87" s="123">
        <f t="shared" si="9"/>
        <v>133.05252543771198</v>
      </c>
      <c r="I87" s="34"/>
      <c r="J87" s="34"/>
    </row>
    <row r="88" spans="1:11">
      <c r="A88" s="420"/>
      <c r="D88" s="565" t="s">
        <v>569</v>
      </c>
      <c r="E88" s="435">
        <v>1350839</v>
      </c>
      <c r="F88" s="386">
        <f t="shared" si="12"/>
        <v>-6.9330402970781364</v>
      </c>
      <c r="G88" s="386">
        <f t="shared" si="13"/>
        <v>-1.7090546864028653</v>
      </c>
      <c r="H88" s="138">
        <f t="shared" si="9"/>
        <v>129.75112861396599</v>
      </c>
      <c r="I88" s="34"/>
      <c r="J88" s="34"/>
    </row>
    <row r="89" spans="1:11">
      <c r="A89" s="420"/>
      <c r="D89" s="566" t="s">
        <v>623</v>
      </c>
      <c r="E89" s="1153">
        <v>914945</v>
      </c>
      <c r="F89" s="400">
        <f t="shared" si="12"/>
        <v>-32.268390237474634</v>
      </c>
      <c r="G89" s="394">
        <f t="shared" si="13"/>
        <v>-8.345930264590649</v>
      </c>
      <c r="H89" s="823">
        <f t="shared" si="9"/>
        <v>109.26021017434918</v>
      </c>
      <c r="I89" s="34"/>
      <c r="J89" s="34"/>
    </row>
    <row r="90" spans="1:11" ht="12.75" customHeight="1">
      <c r="A90" s="240"/>
      <c r="D90" s="564" t="s">
        <v>663</v>
      </c>
      <c r="E90" s="154">
        <v>1434124</v>
      </c>
      <c r="F90" s="389">
        <f t="shared" si="12"/>
        <v>56.744285175611651</v>
      </c>
      <c r="G90" s="384">
        <f t="shared" si="13"/>
        <v>-3.2388565629959061</v>
      </c>
      <c r="H90" s="123">
        <f t="shared" si="9"/>
        <v>143.12614770459081</v>
      </c>
      <c r="I90" s="34"/>
      <c r="J90" s="34"/>
    </row>
    <row r="91" spans="1:11" ht="12.75" customHeight="1">
      <c r="A91" s="240"/>
      <c r="D91" s="564" t="s">
        <v>676</v>
      </c>
      <c r="E91" s="154">
        <v>1402294</v>
      </c>
      <c r="F91" s="389">
        <f t="shared" si="12"/>
        <v>-2.2194733509794133</v>
      </c>
      <c r="G91" s="384">
        <f t="shared" si="13"/>
        <v>-3.3880135311098485</v>
      </c>
      <c r="H91" s="123">
        <f t="shared" si="9"/>
        <v>134.77116770783277</v>
      </c>
      <c r="I91" s="34"/>
      <c r="J91" s="34"/>
    </row>
    <row r="92" spans="1:11" ht="12.75" customHeight="1">
      <c r="A92" s="240"/>
      <c r="D92" s="565" t="s">
        <v>677</v>
      </c>
      <c r="E92" s="158">
        <v>1245776</v>
      </c>
      <c r="F92" s="391">
        <f t="shared" si="12"/>
        <v>-11.161568116243814</v>
      </c>
      <c r="G92" s="386">
        <f t="shared" si="13"/>
        <v>-7.7776108033599911</v>
      </c>
      <c r="H92" s="138">
        <f t="shared" ref="H92:H97" si="14">SUM(E92/M42)</f>
        <v>124.65239143486092</v>
      </c>
      <c r="I92" s="34"/>
      <c r="J92" s="34"/>
    </row>
    <row r="93" spans="1:11" ht="12.75" customHeight="1">
      <c r="A93" s="240"/>
      <c r="D93" s="566" t="s">
        <v>728</v>
      </c>
      <c r="E93" s="1982">
        <v>924683</v>
      </c>
      <c r="F93" s="400">
        <f>SUM(E93/E92)*100-100</f>
        <v>-25.774537316499917</v>
      </c>
      <c r="G93" s="394">
        <f>SUM(E93/E89)*100-100</f>
        <v>1.0643262709780288</v>
      </c>
      <c r="H93" s="1983">
        <f t="shared" si="14"/>
        <v>114.1583950617284</v>
      </c>
      <c r="I93" s="34"/>
      <c r="J93" s="34"/>
      <c r="K93" s="20"/>
    </row>
    <row r="94" spans="1:11" ht="12.75" customHeight="1">
      <c r="A94" s="240"/>
      <c r="D94" s="564" t="s">
        <v>745</v>
      </c>
      <c r="E94" s="1985">
        <v>1378247</v>
      </c>
      <c r="F94" s="384">
        <f t="shared" si="12"/>
        <v>49.050755772518812</v>
      </c>
      <c r="G94" s="384">
        <f t="shared" si="13"/>
        <v>-3.896246070772122</v>
      </c>
      <c r="H94" s="1986">
        <f t="shared" si="14"/>
        <v>145.61510829371369</v>
      </c>
      <c r="I94" s="34"/>
      <c r="J94" s="34"/>
    </row>
    <row r="95" spans="1:11" ht="12.75" customHeight="1">
      <c r="A95" s="240"/>
      <c r="D95" s="564" t="s">
        <v>746</v>
      </c>
      <c r="E95" s="1985">
        <v>1307527</v>
      </c>
      <c r="F95" s="384">
        <f>SUM(E95/E94)*100-100</f>
        <v>-5.1311557362359537</v>
      </c>
      <c r="G95" s="384">
        <f>SUM(E95/E91)*100-100</f>
        <v>-6.7579979661896914</v>
      </c>
      <c r="H95" s="129">
        <f t="shared" si="14"/>
        <v>133.13583138173303</v>
      </c>
      <c r="I95" s="34"/>
      <c r="J95" s="34"/>
    </row>
    <row r="96" spans="1:11" ht="12.75" customHeight="1">
      <c r="A96" s="240"/>
      <c r="D96" s="239" t="s">
        <v>747</v>
      </c>
      <c r="E96" s="1984">
        <v>1195108</v>
      </c>
      <c r="F96" s="386">
        <f>SUM(E96/E95)*100-100</f>
        <v>-8.597833926182787</v>
      </c>
      <c r="G96" s="386">
        <f>SUM(E96/E92)*100-100</f>
        <v>-4.067183827590199</v>
      </c>
      <c r="H96" s="136">
        <f t="shared" si="14"/>
        <v>128.18920948192641</v>
      </c>
      <c r="I96" s="1981"/>
      <c r="J96" s="1981"/>
    </row>
    <row r="97" spans="1:10" ht="12.75" customHeight="1">
      <c r="A97" s="240"/>
      <c r="D97" s="238" t="s">
        <v>769</v>
      </c>
      <c r="E97" s="1985">
        <v>748108</v>
      </c>
      <c r="F97" s="389">
        <f>SUM(E97/E96)*100-100</f>
        <v>-37.40247743300187</v>
      </c>
      <c r="G97" s="384">
        <f>SUM(E97/E93)*100-100</f>
        <v>-19.095733348617856</v>
      </c>
      <c r="H97" s="1986">
        <f t="shared" si="14"/>
        <v>102.91759526757463</v>
      </c>
      <c r="I97" s="1981"/>
      <c r="J97" s="1981"/>
    </row>
    <row r="98" spans="1:10" ht="6" customHeight="1" thickBot="1">
      <c r="D98" s="1993"/>
      <c r="E98" s="1973"/>
      <c r="F98" s="1740"/>
      <c r="G98" s="1994"/>
      <c r="H98" s="1961"/>
      <c r="I98" s="34"/>
      <c r="J98" s="34"/>
    </row>
    <row r="99" spans="1:10" ht="14.25" customHeight="1">
      <c r="D99" s="56" t="s">
        <v>341</v>
      </c>
    </row>
    <row r="100" spans="1:10" ht="3.75" customHeight="1">
      <c r="D100" s="56"/>
    </row>
    <row r="101" spans="1:10" ht="9.75" customHeight="1">
      <c r="D101" s="56"/>
    </row>
    <row r="102" spans="1:10" ht="9.75" customHeight="1">
      <c r="D102" s="56"/>
    </row>
    <row r="103" spans="1:10" ht="9.75" customHeight="1">
      <c r="D103" s="56"/>
    </row>
    <row r="104" spans="1:10" ht="9.75" customHeight="1">
      <c r="D104" s="56"/>
    </row>
    <row r="105" spans="1:10" ht="9.75" customHeight="1">
      <c r="D105" s="56"/>
    </row>
    <row r="106" spans="1:10" ht="9.75" customHeight="1">
      <c r="D106" s="56"/>
    </row>
  </sheetData>
  <mergeCells count="6">
    <mergeCell ref="H63:H64"/>
    <mergeCell ref="E62:H62"/>
    <mergeCell ref="B1:J1"/>
    <mergeCell ref="B2:J2"/>
    <mergeCell ref="B60:J60"/>
    <mergeCell ref="B59:J59"/>
  </mergeCells>
  <phoneticPr fontId="0" type="noConversion"/>
  <pageMargins left="0.70866141732283472" right="0.70866141732283472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R332"/>
  <sheetViews>
    <sheetView topLeftCell="A100" workbookViewId="0">
      <selection activeCell="I58" sqref="I5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4.5703125" style="3" customWidth="1"/>
    <col min="6" max="6" width="14.85546875" style="3" customWidth="1"/>
    <col min="7" max="7" width="10.710937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167" t="s">
        <v>700</v>
      </c>
      <c r="C2" s="4168"/>
      <c r="D2" s="4168"/>
      <c r="E2" s="4168"/>
      <c r="F2" s="4168"/>
      <c r="G2" s="4168"/>
      <c r="H2" s="4169"/>
      <c r="I2" s="949"/>
      <c r="J2" s="949"/>
      <c r="K2" s="164"/>
      <c r="L2" s="164"/>
      <c r="M2" s="2"/>
    </row>
    <row r="3" spans="1:13" ht="12.2" customHeight="1" thickBot="1">
      <c r="A3" s="464"/>
      <c r="C3" s="217"/>
      <c r="D3" s="217"/>
    </row>
    <row r="4" spans="1:13" ht="12.2" customHeight="1">
      <c r="A4" s="464"/>
      <c r="B4" s="1199"/>
      <c r="C4" s="4170" t="s">
        <v>668</v>
      </c>
      <c r="D4" s="1214" t="s">
        <v>348</v>
      </c>
      <c r="E4" s="4172" t="s">
        <v>671</v>
      </c>
      <c r="F4" s="4172" t="s">
        <v>670</v>
      </c>
      <c r="G4" s="4172" t="s">
        <v>669</v>
      </c>
    </row>
    <row r="5" spans="1:13" ht="22.7" customHeight="1" thickBot="1">
      <c r="A5" s="464"/>
      <c r="B5" s="1200"/>
      <c r="C5" s="4171"/>
      <c r="D5" s="1213" t="s">
        <v>679</v>
      </c>
      <c r="E5" s="3994"/>
      <c r="F5" s="3994"/>
      <c r="G5" s="4173"/>
    </row>
    <row r="6" spans="1:13" ht="12.2" customHeight="1">
      <c r="A6" s="464"/>
      <c r="B6" s="1205" t="s">
        <v>131</v>
      </c>
      <c r="C6" s="1331">
        <f>SUM(E6:G6)</f>
        <v>32588</v>
      </c>
      <c r="D6" s="1332" t="s">
        <v>620</v>
      </c>
      <c r="E6" s="1333">
        <f>C173</f>
        <v>13482</v>
      </c>
      <c r="F6" s="1333">
        <f>C230</f>
        <v>19106</v>
      </c>
      <c r="G6" s="1334"/>
    </row>
    <row r="7" spans="1:13" ht="12.2" customHeight="1">
      <c r="A7" s="464"/>
      <c r="B7" s="1207" t="s">
        <v>132</v>
      </c>
      <c r="C7" s="1331">
        <f>SUM(E7:G7)</f>
        <v>289501</v>
      </c>
      <c r="D7" s="1335" t="s">
        <v>620</v>
      </c>
      <c r="E7" s="1333">
        <f t="shared" ref="E7:E9" si="0">C174</f>
        <v>265939</v>
      </c>
      <c r="F7" s="1333">
        <f t="shared" ref="F7:F9" si="1">C231</f>
        <v>23562</v>
      </c>
      <c r="G7" s="1336"/>
    </row>
    <row r="8" spans="1:13" ht="12.2" customHeight="1">
      <c r="A8" s="464"/>
      <c r="B8" s="1207" t="s">
        <v>133</v>
      </c>
      <c r="C8" s="1331">
        <f>SUM(E8:G8)</f>
        <v>50939</v>
      </c>
      <c r="D8" s="1335" t="s">
        <v>620</v>
      </c>
      <c r="E8" s="1333">
        <f t="shared" si="0"/>
        <v>22967</v>
      </c>
      <c r="F8" s="1333">
        <f t="shared" si="1"/>
        <v>27972</v>
      </c>
      <c r="G8" s="1336"/>
    </row>
    <row r="9" spans="1:13" ht="12.2" customHeight="1" thickBot="1">
      <c r="A9" s="464"/>
      <c r="B9" s="1207" t="s">
        <v>419</v>
      </c>
      <c r="C9" s="1331">
        <f>SUM(E9:G9)</f>
        <v>41836</v>
      </c>
      <c r="D9" s="1335" t="s">
        <v>620</v>
      </c>
      <c r="E9" s="1333">
        <f t="shared" si="0"/>
        <v>32678</v>
      </c>
      <c r="F9" s="1333">
        <f t="shared" si="1"/>
        <v>9158</v>
      </c>
      <c r="G9" s="1336"/>
    </row>
    <row r="10" spans="1:13" ht="16.5" customHeight="1" thickBot="1">
      <c r="A10" s="464"/>
      <c r="B10" s="1208" t="s">
        <v>672</v>
      </c>
      <c r="C10" s="1337">
        <f>SUM(C6:C9)</f>
        <v>414864</v>
      </c>
      <c r="D10" s="1338" t="s">
        <v>620</v>
      </c>
      <c r="E10" s="1339">
        <f>SUM(E6:E9)</f>
        <v>335066</v>
      </c>
      <c r="F10" s="1339">
        <f>SUM(F6:F9)</f>
        <v>79798</v>
      </c>
      <c r="G10" s="1340"/>
    </row>
    <row r="11" spans="1:13" ht="12.2" customHeight="1">
      <c r="A11" s="464"/>
      <c r="B11" s="1205" t="s">
        <v>439</v>
      </c>
      <c r="C11" s="1331">
        <f>SUM(E11:G11)</f>
        <v>60085</v>
      </c>
      <c r="D11" s="1335">
        <f>SUM(C11/C9)*100-100</f>
        <v>43.620326991108129</v>
      </c>
      <c r="E11" s="1333">
        <f>C178</f>
        <v>26621</v>
      </c>
      <c r="F11" s="1333">
        <f>C235</f>
        <v>33464</v>
      </c>
      <c r="G11" s="1336"/>
    </row>
    <row r="12" spans="1:13" ht="12.2" customHeight="1">
      <c r="A12" s="464"/>
      <c r="B12" s="1207" t="s">
        <v>593</v>
      </c>
      <c r="C12" s="1331">
        <f>SUM(E12:G12)</f>
        <v>148258</v>
      </c>
      <c r="D12" s="1335">
        <f>SUM(C12/C11)*100-100</f>
        <v>146.74710826329368</v>
      </c>
      <c r="E12" s="1333">
        <f t="shared" ref="E12:E14" si="2">C179</f>
        <v>114798</v>
      </c>
      <c r="F12" s="1333">
        <f t="shared" ref="F12:F14" si="3">C236</f>
        <v>33460</v>
      </c>
      <c r="G12" s="1336"/>
    </row>
    <row r="13" spans="1:13" ht="12.2" customHeight="1">
      <c r="A13" s="464"/>
      <c r="B13" s="1207" t="s">
        <v>440</v>
      </c>
      <c r="C13" s="1331">
        <f>SUM(E13:G13)</f>
        <v>24508</v>
      </c>
      <c r="D13" s="1335">
        <f>SUM(C13/C12)*100-100</f>
        <v>-83.469357471434932</v>
      </c>
      <c r="E13" s="1333">
        <f t="shared" si="2"/>
        <v>0</v>
      </c>
      <c r="F13" s="1333">
        <f t="shared" si="3"/>
        <v>24508</v>
      </c>
      <c r="G13" s="1336"/>
    </row>
    <row r="14" spans="1:13" ht="12.2" customHeight="1" thickBot="1">
      <c r="A14" s="464"/>
      <c r="B14" s="1207" t="s">
        <v>496</v>
      </c>
      <c r="C14" s="1331">
        <f>SUM(E14:G14)</f>
        <v>105997</v>
      </c>
      <c r="D14" s="1335">
        <f>SUM(C14/C13)*100-100</f>
        <v>332.499591969969</v>
      </c>
      <c r="E14" s="1333">
        <f t="shared" si="2"/>
        <v>46763</v>
      </c>
      <c r="F14" s="1333">
        <f t="shared" si="3"/>
        <v>59234</v>
      </c>
      <c r="G14" s="1336"/>
    </row>
    <row r="15" spans="1:13" ht="14.25" customHeight="1" thickBot="1">
      <c r="A15" s="464"/>
      <c r="B15" s="1208" t="s">
        <v>673</v>
      </c>
      <c r="C15" s="1337">
        <f>SUM(C11:C14)</f>
        <v>338848</v>
      </c>
      <c r="D15" s="1338">
        <f>SUM(C15/C10)*100-100</f>
        <v>-18.323113116587606</v>
      </c>
      <c r="E15" s="1339">
        <f>SUM(E11:E14)</f>
        <v>188182</v>
      </c>
      <c r="F15" s="1339">
        <f>SUM(F11:F14)</f>
        <v>150666</v>
      </c>
      <c r="G15" s="1340"/>
    </row>
    <row r="16" spans="1:13" ht="12.2" customHeight="1">
      <c r="A16" s="464"/>
      <c r="B16" s="1205" t="s">
        <v>544</v>
      </c>
      <c r="C16" s="1341">
        <f>SUM(E16:G16)</f>
        <v>30880</v>
      </c>
      <c r="D16" s="1342">
        <f>SUM(C16/C14)*100-100</f>
        <v>-70.867100012264501</v>
      </c>
      <c r="E16" s="1341">
        <f>C183</f>
        <v>0</v>
      </c>
      <c r="F16" s="1343">
        <f>C240</f>
        <v>30880</v>
      </c>
      <c r="G16" s="1336"/>
    </row>
    <row r="17" spans="1:9" ht="12.2" customHeight="1">
      <c r="A17" s="464"/>
      <c r="B17" s="1207" t="s">
        <v>501</v>
      </c>
      <c r="C17" s="1341">
        <f>SUM(E17:G17)</f>
        <v>210905</v>
      </c>
      <c r="D17" s="1342">
        <f>SUM(C17/C16)*100-100</f>
        <v>582.98251295336786</v>
      </c>
      <c r="E17" s="1344">
        <f t="shared" ref="E17:E19" si="4">C184</f>
        <v>193297</v>
      </c>
      <c r="F17" s="1345">
        <f t="shared" ref="F17:F19" si="5">C241</f>
        <v>17608</v>
      </c>
      <c r="G17" s="1336"/>
    </row>
    <row r="18" spans="1:9" ht="12.2" customHeight="1">
      <c r="A18" s="464"/>
      <c r="B18" s="1207" t="s">
        <v>516</v>
      </c>
      <c r="C18" s="1341">
        <f>SUM(E18:G18)</f>
        <v>75953</v>
      </c>
      <c r="D18" s="1342">
        <f>SUM(C18/C17)*100-100</f>
        <v>-63.987103198122377</v>
      </c>
      <c r="E18" s="1344">
        <f t="shared" si="4"/>
        <v>42672</v>
      </c>
      <c r="F18" s="1345">
        <f t="shared" si="5"/>
        <v>33281</v>
      </c>
      <c r="G18" s="1336"/>
    </row>
    <row r="19" spans="1:9" ht="12.2" customHeight="1" thickBot="1">
      <c r="A19" s="464"/>
      <c r="B19" s="1207" t="s">
        <v>444</v>
      </c>
      <c r="C19" s="1341">
        <f>SUM(E19:G19)</f>
        <v>69887</v>
      </c>
      <c r="D19" s="1342">
        <f>SUM(C19/C18)*100-100</f>
        <v>-7.9865179782233753</v>
      </c>
      <c r="E19" s="1344">
        <f t="shared" si="4"/>
        <v>25081</v>
      </c>
      <c r="F19" s="1346">
        <f t="shared" si="5"/>
        <v>44806</v>
      </c>
      <c r="G19" s="1347"/>
    </row>
    <row r="20" spans="1:9" ht="15" customHeight="1" thickBot="1">
      <c r="A20" s="464"/>
      <c r="B20" s="1208" t="s">
        <v>674</v>
      </c>
      <c r="C20" s="1348">
        <f>SUM(C16:C19)</f>
        <v>387625</v>
      </c>
      <c r="D20" s="1349">
        <f>SUM(C20/C15)*100-100</f>
        <v>14.394949948059292</v>
      </c>
      <c r="E20" s="1350">
        <f>SUM(E16:E19)</f>
        <v>261050</v>
      </c>
      <c r="F20" s="1350">
        <f>SUM(F16:F19)</f>
        <v>126575</v>
      </c>
      <c r="G20" s="1347"/>
    </row>
    <row r="21" spans="1:9" ht="12.2" customHeight="1">
      <c r="A21" s="464"/>
      <c r="B21" s="1205" t="s">
        <v>430</v>
      </c>
      <c r="C21" s="1351">
        <f>SUM(E21:G21)</f>
        <v>150356</v>
      </c>
      <c r="D21" s="1335">
        <f>SUM(C21/C19)*100-100</f>
        <v>115.14158570263425</v>
      </c>
      <c r="E21" s="1352">
        <f>C188</f>
        <v>106581</v>
      </c>
      <c r="F21" s="1333">
        <f>C245</f>
        <v>41970</v>
      </c>
      <c r="G21" s="1333">
        <f>C276</f>
        <v>1805</v>
      </c>
    </row>
    <row r="22" spans="1:9" ht="12.2" customHeight="1">
      <c r="A22" s="464"/>
      <c r="B22" s="1207" t="s">
        <v>213</v>
      </c>
      <c r="C22" s="1351">
        <f>SUM(E22:G22)</f>
        <v>460494</v>
      </c>
      <c r="D22" s="1335">
        <f>SUM(C22/C21)*100-100</f>
        <v>206.26912128548247</v>
      </c>
      <c r="E22" s="1353">
        <f t="shared" ref="E22:E24" si="6">C189</f>
        <v>407697</v>
      </c>
      <c r="F22" s="1333">
        <f t="shared" ref="F22:F24" si="7">C246</f>
        <v>42540</v>
      </c>
      <c r="G22" s="1353">
        <f t="shared" ref="G22:G24" si="8">C277</f>
        <v>10257</v>
      </c>
      <c r="I22" s="23"/>
    </row>
    <row r="23" spans="1:9" ht="12.2" customHeight="1">
      <c r="A23" s="464"/>
      <c r="B23" s="1207" t="s">
        <v>335</v>
      </c>
      <c r="C23" s="1351">
        <f>SUM(E23:G23)</f>
        <v>351448</v>
      </c>
      <c r="D23" s="1335">
        <f>SUM(C23/C22)*100-100</f>
        <v>-23.680221674983827</v>
      </c>
      <c r="E23" s="1333">
        <f t="shared" si="6"/>
        <v>195736</v>
      </c>
      <c r="F23" s="1333">
        <f t="shared" si="7"/>
        <v>68809</v>
      </c>
      <c r="G23" s="1333">
        <f t="shared" si="8"/>
        <v>86903</v>
      </c>
    </row>
    <row r="24" spans="1:9" ht="12.2" customHeight="1" thickBot="1">
      <c r="A24" s="464"/>
      <c r="B24" s="1207" t="s">
        <v>569</v>
      </c>
      <c r="C24" s="1351">
        <f>SUM(E24:G24)</f>
        <v>289137</v>
      </c>
      <c r="D24" s="1335">
        <f>SUM(C24/C23)*100-100</f>
        <v>-17.729792174091187</v>
      </c>
      <c r="E24" s="1354">
        <f t="shared" si="6"/>
        <v>216828</v>
      </c>
      <c r="F24" s="1333">
        <f t="shared" si="7"/>
        <v>21286</v>
      </c>
      <c r="G24" s="1353">
        <f t="shared" si="8"/>
        <v>51023</v>
      </c>
    </row>
    <row r="25" spans="1:9" ht="13.7" customHeight="1" thickBot="1">
      <c r="A25" s="464"/>
      <c r="B25" s="1208" t="s">
        <v>675</v>
      </c>
      <c r="C25" s="1355">
        <f>SUM(C21:C24)</f>
        <v>1251435</v>
      </c>
      <c r="D25" s="1338">
        <f>SUM(C25/C20)*100-100</f>
        <v>222.84682360528859</v>
      </c>
      <c r="E25" s="1356">
        <f>SUM(E21:E24)</f>
        <v>926842</v>
      </c>
      <c r="F25" s="1356">
        <f>SUM(F21:F24)</f>
        <v>174605</v>
      </c>
      <c r="G25" s="1356">
        <f>SUM(G21:G24)</f>
        <v>149988</v>
      </c>
    </row>
    <row r="26" spans="1:9" ht="12.2" customHeight="1">
      <c r="A26" s="464"/>
      <c r="B26" s="1207" t="s">
        <v>623</v>
      </c>
      <c r="C26" s="1331">
        <f>SUM(E26:G26)</f>
        <v>456601</v>
      </c>
      <c r="D26" s="1335">
        <f>SUM(C26/C24)*100-100</f>
        <v>57.918564555902549</v>
      </c>
      <c r="E26" s="1333">
        <f>C193</f>
        <v>332252</v>
      </c>
      <c r="F26" s="1333">
        <f>C250</f>
        <v>54028</v>
      </c>
      <c r="G26" s="1333">
        <f>C281</f>
        <v>70321</v>
      </c>
    </row>
    <row r="27" spans="1:9" ht="12.2" customHeight="1">
      <c r="A27" s="464"/>
      <c r="B27" s="1207" t="s">
        <v>663</v>
      </c>
      <c r="C27" s="1331">
        <f>SUM(E27:G27)</f>
        <v>378882</v>
      </c>
      <c r="D27" s="1335">
        <f>SUM(C27/C26)*100-100</f>
        <v>-17.021206699065488</v>
      </c>
      <c r="E27" s="1353">
        <f t="shared" ref="E27:E29" si="9">C194</f>
        <v>212176</v>
      </c>
      <c r="F27" s="1333">
        <f t="shared" ref="F27:F29" si="10">C251</f>
        <v>70767</v>
      </c>
      <c r="G27" s="1353">
        <f t="shared" ref="G27:G29" si="11">C282</f>
        <v>95939</v>
      </c>
    </row>
    <row r="28" spans="1:9" ht="12.2" customHeight="1">
      <c r="A28" s="464"/>
      <c r="B28" s="1207" t="s">
        <v>676</v>
      </c>
      <c r="C28" s="1331">
        <f>SUM(E28:G28)</f>
        <v>378953</v>
      </c>
      <c r="D28" s="1335">
        <f>SUM(C28/C27)*100-100</f>
        <v>1.8739343647894202E-2</v>
      </c>
      <c r="E28" s="1353">
        <f t="shared" si="9"/>
        <v>91041</v>
      </c>
      <c r="F28" s="1333">
        <f t="shared" si="10"/>
        <v>99753</v>
      </c>
      <c r="G28" s="1353">
        <f t="shared" si="11"/>
        <v>188159</v>
      </c>
    </row>
    <row r="29" spans="1:9" ht="12.2" customHeight="1" thickBot="1">
      <c r="A29" s="464"/>
      <c r="B29" s="1207" t="s">
        <v>677</v>
      </c>
      <c r="C29" s="1331">
        <f>SUM(E29:G29)</f>
        <v>225902</v>
      </c>
      <c r="D29" s="1335">
        <f>SUM(C29/C28)*100-100</f>
        <v>-40.387858124886201</v>
      </c>
      <c r="E29" s="1353">
        <f t="shared" si="9"/>
        <v>113694</v>
      </c>
      <c r="F29" s="1333">
        <f t="shared" si="10"/>
        <v>53505</v>
      </c>
      <c r="G29" s="1353">
        <f t="shared" si="11"/>
        <v>58703</v>
      </c>
    </row>
    <row r="30" spans="1:9" ht="13.7" customHeight="1" thickBot="1">
      <c r="A30" s="464"/>
      <c r="B30" s="1208" t="s">
        <v>678</v>
      </c>
      <c r="C30" s="1337">
        <f>SUM(C26:C29)</f>
        <v>1440338</v>
      </c>
      <c r="D30" s="1338">
        <f>SUM(C30/C25)*100-100</f>
        <v>15.094911042123641</v>
      </c>
      <c r="E30" s="1356">
        <f>SUM(E26:E29)</f>
        <v>749163</v>
      </c>
      <c r="F30" s="1356">
        <f>SUM(F26:F29)</f>
        <v>278053</v>
      </c>
      <c r="G30" s="1356">
        <f>SUM(G26:G29)</f>
        <v>413122</v>
      </c>
      <c r="I30" s="1657"/>
    </row>
    <row r="31" spans="1:9" ht="13.7" customHeight="1">
      <c r="A31" s="464"/>
      <c r="B31" s="1205" t="s">
        <v>728</v>
      </c>
      <c r="C31" s="1352">
        <f>SUM(E31:G31)</f>
        <v>466464</v>
      </c>
      <c r="D31" s="1332">
        <f>SUM(C31/C29)*100-100</f>
        <v>106.48953971191045</v>
      </c>
      <c r="E31" s="1686">
        <f>C198</f>
        <v>198828</v>
      </c>
      <c r="F31" s="1352">
        <f>C255</f>
        <v>148131</v>
      </c>
      <c r="G31" s="1352">
        <f>C286</f>
        <v>119505</v>
      </c>
      <c r="I31" s="1657"/>
    </row>
    <row r="32" spans="1:9" ht="13.7" customHeight="1">
      <c r="A32" s="464"/>
      <c r="B32" s="1207" t="s">
        <v>745</v>
      </c>
      <c r="C32" s="1333">
        <f>SUM(E32:G32)</f>
        <v>510743</v>
      </c>
      <c r="D32" s="1335">
        <f>SUM(C32/C31)*100-100</f>
        <v>9.4924795911367283</v>
      </c>
      <c r="E32" s="1343">
        <f t="shared" ref="E32:E34" si="12">C199</f>
        <v>114276</v>
      </c>
      <c r="F32" s="1333">
        <f t="shared" ref="F32:F34" si="13">C256</f>
        <v>281552</v>
      </c>
      <c r="G32" s="1333">
        <f t="shared" ref="G32:G34" si="14">C287</f>
        <v>114915</v>
      </c>
      <c r="I32" s="1657"/>
    </row>
    <row r="33" spans="1:10" ht="13.7" customHeight="1">
      <c r="A33" s="464"/>
      <c r="B33" s="1207" t="s">
        <v>746</v>
      </c>
      <c r="C33" s="1333">
        <f>SUM(E33:G33)</f>
        <v>323016</v>
      </c>
      <c r="D33" s="1335">
        <f>SUM(C33/C32)*100-100</f>
        <v>-36.755667723297236</v>
      </c>
      <c r="E33" s="1343">
        <f t="shared" si="12"/>
        <v>59428</v>
      </c>
      <c r="F33" s="1333">
        <f t="shared" si="13"/>
        <v>85591</v>
      </c>
      <c r="G33" s="1333">
        <f t="shared" si="14"/>
        <v>177997</v>
      </c>
      <c r="I33" s="1657"/>
      <c r="J33" s="473"/>
    </row>
    <row r="34" spans="1:10" ht="13.7" customHeight="1" thickBot="1">
      <c r="A34" s="464"/>
      <c r="B34" s="1207" t="s">
        <v>747</v>
      </c>
      <c r="C34" s="1333">
        <f>SUM(E34:G34)</f>
        <v>116676</v>
      </c>
      <c r="D34" s="1335">
        <f>SUM(C34/C33)*100-100</f>
        <v>-63.879188647002003</v>
      </c>
      <c r="E34" s="1343">
        <f t="shared" si="12"/>
        <v>36643</v>
      </c>
      <c r="F34" s="1333">
        <f t="shared" si="13"/>
        <v>65841</v>
      </c>
      <c r="G34" s="1333">
        <f t="shared" si="14"/>
        <v>14192</v>
      </c>
      <c r="I34" s="1657"/>
      <c r="J34" s="473"/>
    </row>
    <row r="35" spans="1:10" ht="13.7" customHeight="1" thickBot="1">
      <c r="A35" s="464"/>
      <c r="B35" s="1687" t="s">
        <v>762</v>
      </c>
      <c r="C35" s="2270">
        <f>SUM(C31:C34)</f>
        <v>1416899</v>
      </c>
      <c r="D35" s="2271">
        <f>SUM(C35/C30)*100-100</f>
        <v>-1.627326363672978</v>
      </c>
      <c r="E35" s="2272">
        <f>SUM(E31:E34)</f>
        <v>409175</v>
      </c>
      <c r="F35" s="2272">
        <f>SUM(F31:F34)</f>
        <v>581115</v>
      </c>
      <c r="G35" s="2272">
        <f>SUM(G31:G34)</f>
        <v>426609</v>
      </c>
      <c r="I35" s="1657"/>
      <c r="J35" s="473"/>
    </row>
    <row r="36" spans="1:10" ht="13.7" customHeight="1">
      <c r="A36" s="464"/>
      <c r="B36" s="1205" t="s">
        <v>769</v>
      </c>
      <c r="C36" s="1352">
        <f>SUM(E36:G36)</f>
        <v>632183</v>
      </c>
      <c r="D36" s="1332">
        <f>SUM(C36/C34)*100-100</f>
        <v>441.82779663341216</v>
      </c>
      <c r="E36" s="1686">
        <f>C203</f>
        <v>206674</v>
      </c>
      <c r="F36" s="1352">
        <f>C260</f>
        <v>289292</v>
      </c>
      <c r="G36" s="1352">
        <f>C291</f>
        <v>136217</v>
      </c>
      <c r="H36" s="473"/>
      <c r="I36" s="1657"/>
      <c r="J36" s="473"/>
    </row>
    <row r="37" spans="1:10" ht="13.7" customHeight="1">
      <c r="A37" s="464"/>
      <c r="B37" s="1207" t="s">
        <v>770</v>
      </c>
      <c r="C37" s="1333">
        <f>SUM(E37:G37)</f>
        <v>429262</v>
      </c>
      <c r="D37" s="1335">
        <f>SUM(C37/C36)*100-100</f>
        <v>-32.098458832331772</v>
      </c>
      <c r="E37" s="1343">
        <f t="shared" ref="E37:E39" si="15">C204</f>
        <v>130569</v>
      </c>
      <c r="F37" s="1333">
        <f t="shared" ref="F37:F39" si="16">C261</f>
        <v>179195</v>
      </c>
      <c r="G37" s="1333">
        <f t="shared" ref="G37:G39" si="17">C292</f>
        <v>119498</v>
      </c>
      <c r="H37" s="473"/>
      <c r="I37" s="1657"/>
      <c r="J37" s="473"/>
    </row>
    <row r="38" spans="1:10" ht="15" customHeight="1">
      <c r="A38" s="464"/>
      <c r="B38" s="1207" t="s">
        <v>771</v>
      </c>
      <c r="C38" s="1333">
        <f>SUM(E38:G38)</f>
        <v>293719</v>
      </c>
      <c r="D38" s="1335">
        <f>SUM(C38/C37*100-100)</f>
        <v>-31.575820827373491</v>
      </c>
      <c r="E38" s="1343">
        <f t="shared" si="15"/>
        <v>110486</v>
      </c>
      <c r="F38" s="1333">
        <f t="shared" si="16"/>
        <v>142531</v>
      </c>
      <c r="G38" s="1333">
        <f t="shared" si="17"/>
        <v>40702</v>
      </c>
      <c r="H38" s="473"/>
      <c r="I38" s="1657"/>
    </row>
    <row r="39" spans="1:10" ht="15" customHeight="1" thickBot="1">
      <c r="A39" s="464"/>
      <c r="B39" s="1207" t="s">
        <v>772</v>
      </c>
      <c r="C39" s="1333">
        <f>SUM(E39:G39)</f>
        <v>795392</v>
      </c>
      <c r="D39" s="1335">
        <f>SUM(C39/C38*100-100)</f>
        <v>170.80032275746549</v>
      </c>
      <c r="E39" s="1343">
        <f t="shared" si="15"/>
        <v>83842</v>
      </c>
      <c r="F39" s="1333">
        <f t="shared" si="16"/>
        <v>651564</v>
      </c>
      <c r="G39" s="1333">
        <f t="shared" si="17"/>
        <v>59986</v>
      </c>
      <c r="H39" s="473"/>
      <c r="I39" s="1657"/>
    </row>
    <row r="40" spans="1:10" ht="15" customHeight="1" thickBot="1">
      <c r="A40" s="464"/>
      <c r="B40" s="1687" t="s">
        <v>831</v>
      </c>
      <c r="C40" s="2270">
        <f>SUM(C36:C39)</f>
        <v>2150556</v>
      </c>
      <c r="D40" s="2271">
        <f>SUM(C40/C35)*100-100</f>
        <v>51.779061175143738</v>
      </c>
      <c r="E40" s="2272">
        <f>SUM(E36:E39)</f>
        <v>531571</v>
      </c>
      <c r="F40" s="2272">
        <f>SUM(F36:F39)</f>
        <v>1262582</v>
      </c>
      <c r="G40" s="2272">
        <f>SUM(G36:G39)</f>
        <v>356403</v>
      </c>
      <c r="H40" s="473"/>
      <c r="I40" s="1657"/>
    </row>
    <row r="41" spans="1:10" ht="15" customHeight="1">
      <c r="A41" s="464"/>
      <c r="B41" s="1205" t="s">
        <v>837</v>
      </c>
      <c r="C41" s="1352">
        <f>SUM(E41:G41)</f>
        <v>411646</v>
      </c>
      <c r="D41" s="1332"/>
      <c r="E41" s="1686">
        <f>C208</f>
        <v>272778</v>
      </c>
      <c r="F41" s="1352">
        <f>C265</f>
        <v>125427</v>
      </c>
      <c r="G41" s="1352">
        <f>C296</f>
        <v>13441</v>
      </c>
      <c r="H41" s="473"/>
      <c r="I41" s="1657"/>
    </row>
    <row r="42" spans="1:10" ht="15" customHeight="1">
      <c r="A42" s="464"/>
      <c r="B42" s="1207" t="s">
        <v>844</v>
      </c>
      <c r="C42" s="1333">
        <f>SUM(E42:G42)</f>
        <v>257005</v>
      </c>
      <c r="D42" s="1335"/>
      <c r="E42" s="1343">
        <f t="shared" ref="E42:E44" si="18">C209</f>
        <v>112122</v>
      </c>
      <c r="F42" s="1333">
        <f t="shared" ref="F42:F44" si="19">C266</f>
        <v>54934</v>
      </c>
      <c r="G42" s="1333">
        <f t="shared" ref="G42:G44" si="20">C297</f>
        <v>89949</v>
      </c>
      <c r="H42" s="473"/>
      <c r="I42" s="1657"/>
    </row>
    <row r="43" spans="1:10" ht="15" customHeight="1">
      <c r="A43" s="464"/>
      <c r="B43" s="1207" t="s">
        <v>824</v>
      </c>
      <c r="C43" s="1333">
        <f>SUM(E43:G43)</f>
        <v>0</v>
      </c>
      <c r="D43" s="1335"/>
      <c r="E43" s="1343">
        <f t="shared" si="18"/>
        <v>0</v>
      </c>
      <c r="F43" s="1333">
        <f t="shared" si="19"/>
        <v>0</v>
      </c>
      <c r="G43" s="1333">
        <f t="shared" si="20"/>
        <v>0</v>
      </c>
      <c r="H43" s="473"/>
      <c r="I43" s="1657"/>
    </row>
    <row r="44" spans="1:10" ht="15" customHeight="1" thickBot="1">
      <c r="A44" s="464"/>
      <c r="B44" s="1207" t="s">
        <v>845</v>
      </c>
      <c r="C44" s="1333">
        <f>SUM(E44:G44)</f>
        <v>0</v>
      </c>
      <c r="D44" s="1335"/>
      <c r="E44" s="1343">
        <f t="shared" si="18"/>
        <v>0</v>
      </c>
      <c r="F44" s="1333">
        <f t="shared" si="19"/>
        <v>0</v>
      </c>
      <c r="G44" s="1333">
        <f t="shared" si="20"/>
        <v>0</v>
      </c>
      <c r="H44" s="473"/>
      <c r="I44" s="1657"/>
    </row>
    <row r="45" spans="1:10" ht="15" customHeight="1" thickBot="1">
      <c r="A45" s="464"/>
      <c r="B45" s="1687" t="s">
        <v>855</v>
      </c>
      <c r="C45" s="2270">
        <f>SUM(C41:C44)</f>
        <v>668651</v>
      </c>
      <c r="D45" s="2271"/>
      <c r="E45" s="2272">
        <f>SUM(E41:E44)</f>
        <v>384900</v>
      </c>
      <c r="F45" s="2272">
        <f>SUM(F41:F44)</f>
        <v>180361</v>
      </c>
      <c r="G45" s="2272">
        <f>SUM(G41:G44)</f>
        <v>103390</v>
      </c>
      <c r="H45" s="473"/>
      <c r="I45" s="1657"/>
    </row>
    <row r="46" spans="1:10" ht="3.6" customHeight="1" thickBot="1">
      <c r="A46" s="464"/>
      <c r="B46" s="2273"/>
      <c r="C46" s="2274"/>
      <c r="D46" s="2275"/>
      <c r="E46" s="2274"/>
      <c r="F46" s="2274"/>
      <c r="G46" s="2276"/>
      <c r="H46" s="473"/>
      <c r="I46" s="1657"/>
    </row>
    <row r="47" spans="1:10" ht="12.2" customHeight="1">
      <c r="A47" s="464"/>
      <c r="B47" s="1212" t="s">
        <v>357</v>
      </c>
      <c r="C47" s="217"/>
      <c r="D47" s="217"/>
    </row>
    <row r="48" spans="1:10" ht="21.2" customHeight="1">
      <c r="A48" s="464"/>
      <c r="C48" s="217"/>
      <c r="D48" s="217"/>
    </row>
    <row r="49" spans="1:15" ht="12.2" customHeight="1">
      <c r="A49" s="464"/>
      <c r="C49" s="217"/>
      <c r="D49" s="217"/>
    </row>
    <row r="50" spans="1:15" ht="12.2" customHeight="1">
      <c r="A50" s="464"/>
      <c r="C50" s="217"/>
      <c r="D50" s="217"/>
    </row>
    <row r="51" spans="1:15" ht="12.2" customHeight="1">
      <c r="A51" s="464"/>
      <c r="C51" s="217"/>
      <c r="D51" s="217"/>
      <c r="N51" s="1313" t="s">
        <v>430</v>
      </c>
      <c r="O51" s="1351">
        <f>C21</f>
        <v>150356</v>
      </c>
    </row>
    <row r="52" spans="1:15" ht="12.2" customHeight="1">
      <c r="A52" s="464"/>
      <c r="C52" s="217"/>
      <c r="D52" s="217"/>
      <c r="N52" s="1313" t="s">
        <v>213</v>
      </c>
      <c r="O52" s="1351">
        <f t="shared" ref="O52:O54" si="21">C22</f>
        <v>460494</v>
      </c>
    </row>
    <row r="53" spans="1:15" ht="12.2" customHeight="1">
      <c r="A53" s="464"/>
      <c r="C53" s="217"/>
      <c r="D53" s="217"/>
      <c r="N53" s="1313" t="s">
        <v>335</v>
      </c>
      <c r="O53" s="1351">
        <f t="shared" si="21"/>
        <v>351448</v>
      </c>
    </row>
    <row r="54" spans="1:15" ht="12.2" customHeight="1">
      <c r="A54" s="464"/>
      <c r="C54" s="217"/>
      <c r="D54" s="217"/>
      <c r="N54" s="1313" t="s">
        <v>569</v>
      </c>
      <c r="O54" s="1351">
        <f t="shared" si="21"/>
        <v>289137</v>
      </c>
    </row>
    <row r="55" spans="1:15" ht="12.2" customHeight="1">
      <c r="A55" s="464"/>
      <c r="C55" s="217"/>
      <c r="D55" s="217"/>
      <c r="N55" s="1313" t="s">
        <v>623</v>
      </c>
      <c r="O55" s="1351">
        <f>C26</f>
        <v>456601</v>
      </c>
    </row>
    <row r="56" spans="1:15" ht="12.2" customHeight="1">
      <c r="A56" s="464"/>
      <c r="C56" s="217"/>
      <c r="D56" s="217"/>
      <c r="N56" s="1313" t="s">
        <v>663</v>
      </c>
      <c r="O56" s="1351">
        <f t="shared" ref="O56:O58" si="22">C27</f>
        <v>378882</v>
      </c>
    </row>
    <row r="57" spans="1:15" ht="12.2" customHeight="1">
      <c r="A57" s="464"/>
      <c r="C57" s="217"/>
      <c r="D57" s="217"/>
      <c r="N57" s="1313" t="s">
        <v>676</v>
      </c>
      <c r="O57" s="1351">
        <f t="shared" si="22"/>
        <v>378953</v>
      </c>
    </row>
    <row r="58" spans="1:15" ht="12.2" customHeight="1">
      <c r="A58" s="464"/>
      <c r="C58" s="217"/>
      <c r="D58" s="217"/>
      <c r="N58" s="1313" t="s">
        <v>677</v>
      </c>
      <c r="O58" s="1351">
        <f t="shared" si="22"/>
        <v>225902</v>
      </c>
    </row>
    <row r="59" spans="1:15" ht="12.2" customHeight="1">
      <c r="A59" s="464"/>
      <c r="C59" s="217"/>
      <c r="D59" s="217"/>
      <c r="N59" s="1313" t="s">
        <v>728</v>
      </c>
      <c r="O59" s="1351">
        <f>C31</f>
        <v>466464</v>
      </c>
    </row>
    <row r="60" spans="1:15" ht="12.2" customHeight="1">
      <c r="A60" s="464"/>
      <c r="C60" s="217"/>
      <c r="D60" s="217"/>
      <c r="N60" s="1313" t="s">
        <v>745</v>
      </c>
      <c r="O60" s="1351">
        <f t="shared" ref="O60:O62" si="23">C32</f>
        <v>510743</v>
      </c>
    </row>
    <row r="61" spans="1:15" ht="12.2" customHeight="1">
      <c r="A61" s="464"/>
      <c r="C61" s="217"/>
      <c r="D61" s="217"/>
      <c r="N61" s="1313" t="s">
        <v>746</v>
      </c>
      <c r="O61" s="1351">
        <f t="shared" si="23"/>
        <v>323016</v>
      </c>
    </row>
    <row r="62" spans="1:15" ht="12.2" customHeight="1" thickBot="1">
      <c r="A62" s="464"/>
      <c r="C62" s="217"/>
      <c r="D62" s="217"/>
      <c r="N62" s="1207" t="s">
        <v>747</v>
      </c>
      <c r="O62" s="1351">
        <f t="shared" si="23"/>
        <v>116676</v>
      </c>
    </row>
    <row r="63" spans="1:15" ht="12.2" customHeight="1" thickBot="1">
      <c r="A63" s="464"/>
      <c r="C63" s="217"/>
      <c r="D63" s="217"/>
      <c r="N63" s="1313" t="s">
        <v>769</v>
      </c>
      <c r="O63" s="1352">
        <f>C36</f>
        <v>632183</v>
      </c>
    </row>
    <row r="64" spans="1:15" ht="12.2" customHeight="1" thickBot="1">
      <c r="A64" s="464"/>
      <c r="C64" s="217"/>
      <c r="D64" s="217"/>
      <c r="N64" s="1313" t="s">
        <v>770</v>
      </c>
      <c r="O64" s="1352">
        <f t="shared" ref="O64:O66" si="24">C37</f>
        <v>429262</v>
      </c>
    </row>
    <row r="65" spans="1:15" ht="12.2" customHeight="1" thickBot="1">
      <c r="A65" s="464"/>
      <c r="C65" s="217"/>
      <c r="D65" s="217"/>
      <c r="N65" s="1313" t="s">
        <v>771</v>
      </c>
      <c r="O65" s="1352">
        <f t="shared" si="24"/>
        <v>293719</v>
      </c>
    </row>
    <row r="66" spans="1:15" ht="12.2" customHeight="1">
      <c r="A66" s="464"/>
      <c r="C66" s="217"/>
      <c r="D66" s="217"/>
      <c r="N66" s="1207" t="s">
        <v>772</v>
      </c>
      <c r="O66" s="1352">
        <f t="shared" si="24"/>
        <v>795392</v>
      </c>
    </row>
    <row r="67" spans="1:15" ht="12.2" customHeight="1">
      <c r="A67" s="464"/>
      <c r="C67" s="217"/>
      <c r="D67" s="217"/>
      <c r="N67" s="1313" t="s">
        <v>837</v>
      </c>
      <c r="O67" s="240">
        <f>C41</f>
        <v>411646</v>
      </c>
    </row>
    <row r="68" spans="1:15" ht="12.2" customHeight="1">
      <c r="A68" s="464"/>
      <c r="C68" s="217"/>
      <c r="D68" s="217"/>
      <c r="N68" s="1313" t="s">
        <v>844</v>
      </c>
      <c r="O68" s="240">
        <f t="shared" ref="O68:O70" si="25">C42</f>
        <v>257005</v>
      </c>
    </row>
    <row r="69" spans="1:15" ht="12.2" customHeight="1">
      <c r="A69" s="464"/>
      <c r="C69" s="217"/>
      <c r="D69" s="217"/>
      <c r="N69" s="1313" t="s">
        <v>824</v>
      </c>
      <c r="O69" s="240">
        <f t="shared" si="25"/>
        <v>0</v>
      </c>
    </row>
    <row r="70" spans="1:15" ht="12.2" customHeight="1">
      <c r="A70" s="464"/>
      <c r="C70" s="217"/>
      <c r="D70" s="217"/>
      <c r="N70" s="1207" t="s">
        <v>845</v>
      </c>
      <c r="O70" s="240">
        <f t="shared" si="25"/>
        <v>0</v>
      </c>
    </row>
    <row r="71" spans="1:15" ht="12.2" customHeight="1">
      <c r="A71" s="464"/>
      <c r="C71" s="217"/>
      <c r="D71" s="217"/>
      <c r="N71" s="1835"/>
    </row>
    <row r="72" spans="1:15" ht="12.2" customHeight="1" thickBot="1">
      <c r="A72" s="464"/>
      <c r="C72" s="217"/>
      <c r="D72" s="217"/>
    </row>
    <row r="73" spans="1:15" s="1222" customFormat="1" ht="13.7" customHeight="1">
      <c r="A73" s="235" t="s">
        <v>56</v>
      </c>
      <c r="B73" s="4161" t="s">
        <v>680</v>
      </c>
      <c r="C73" s="4162"/>
      <c r="D73" s="4162"/>
      <c r="E73" s="4162"/>
      <c r="F73" s="4162"/>
      <c r="G73" s="4162"/>
      <c r="H73" s="4163"/>
      <c r="I73" s="2421"/>
      <c r="J73" s="2421"/>
      <c r="K73" s="2421"/>
    </row>
    <row r="74" spans="1:15" s="1222" customFormat="1" ht="13.7" customHeight="1" thickBot="1">
      <c r="A74" s="1223"/>
      <c r="B74" s="4164"/>
      <c r="C74" s="4165"/>
      <c r="D74" s="4165"/>
      <c r="E74" s="4165"/>
      <c r="F74" s="4165"/>
      <c r="G74" s="4165"/>
      <c r="H74" s="4166"/>
      <c r="I74" s="1255"/>
      <c r="J74" s="1255"/>
      <c r="K74" s="1255"/>
      <c r="L74" s="1257"/>
    </row>
    <row r="75" spans="1:15" s="1222" customFormat="1" ht="14.25" customHeight="1" thickBot="1">
      <c r="B75" s="1230"/>
      <c r="C75" s="4174" t="s">
        <v>858</v>
      </c>
      <c r="D75" s="4155" t="s">
        <v>681</v>
      </c>
      <c r="E75" s="4156"/>
      <c r="F75" s="4156"/>
      <c r="G75" s="4156"/>
      <c r="H75" s="4175"/>
      <c r="I75" s="4146"/>
      <c r="J75" s="4147"/>
      <c r="K75" s="4147"/>
      <c r="L75" s="1258"/>
      <c r="M75" s="1211"/>
    </row>
    <row r="76" spans="1:15" s="1222" customFormat="1" ht="24.75" customHeight="1" thickBot="1">
      <c r="B76" s="1231"/>
      <c r="C76" s="4150"/>
      <c r="D76" s="1371" t="s">
        <v>684</v>
      </c>
      <c r="E76" s="1704" t="s">
        <v>354</v>
      </c>
      <c r="F76" s="1704" t="s">
        <v>685</v>
      </c>
      <c r="G76" s="1707" t="s">
        <v>856</v>
      </c>
      <c r="H76" s="1705" t="s">
        <v>687</v>
      </c>
      <c r="I76" s="1259"/>
      <c r="J76" s="1259"/>
      <c r="K76" s="1260"/>
      <c r="L76" s="1258"/>
      <c r="M76" s="1211"/>
    </row>
    <row r="77" spans="1:15" s="1222" customFormat="1" ht="10.5" customHeight="1">
      <c r="B77" s="1207" t="s">
        <v>131</v>
      </c>
      <c r="C77" s="1245">
        <f>SUM(D77:H77)</f>
        <v>32588</v>
      </c>
      <c r="D77" s="1216">
        <f>SUM(D173,D230)</f>
        <v>19106</v>
      </c>
      <c r="E77" s="1215">
        <f>SUM(E173,E230)</f>
        <v>13482</v>
      </c>
      <c r="F77" s="1215">
        <f>SUM(F173,F230)</f>
        <v>0</v>
      </c>
      <c r="G77" s="1206">
        <v>0</v>
      </c>
      <c r="H77" s="1234">
        <v>0</v>
      </c>
      <c r="I77" s="1261"/>
      <c r="J77" s="1261"/>
      <c r="K77" s="815"/>
      <c r="L77" s="1262"/>
      <c r="M77" s="1211"/>
    </row>
    <row r="78" spans="1:15" s="1222" customFormat="1" ht="10.5" customHeight="1">
      <c r="B78" s="1207" t="s">
        <v>132</v>
      </c>
      <c r="C78" s="1245">
        <f t="shared" ref="C78:C80" si="26">SUM(D78:H78)</f>
        <v>289501</v>
      </c>
      <c r="D78" s="1216">
        <f t="shared" ref="D78:F80" si="27">SUM(D174,D231)</f>
        <v>45174</v>
      </c>
      <c r="E78" s="1215">
        <f t="shared" si="27"/>
        <v>244327</v>
      </c>
      <c r="F78" s="1215">
        <f t="shared" si="27"/>
        <v>0</v>
      </c>
      <c r="G78" s="1206">
        <v>0</v>
      </c>
      <c r="H78" s="1234">
        <v>0</v>
      </c>
      <c r="I78" s="1261"/>
      <c r="J78" s="1261"/>
      <c r="K78" s="815"/>
      <c r="L78" s="1262"/>
      <c r="M78" s="1211"/>
    </row>
    <row r="79" spans="1:15" s="1222" customFormat="1" ht="10.5" customHeight="1">
      <c r="B79" s="1207" t="s">
        <v>133</v>
      </c>
      <c r="C79" s="1245">
        <f t="shared" si="26"/>
        <v>50939</v>
      </c>
      <c r="D79" s="1216">
        <f t="shared" si="27"/>
        <v>27972</v>
      </c>
      <c r="E79" s="1215">
        <f t="shared" si="27"/>
        <v>22967</v>
      </c>
      <c r="F79" s="1215">
        <f t="shared" si="27"/>
        <v>0</v>
      </c>
      <c r="G79" s="1206">
        <v>0</v>
      </c>
      <c r="H79" s="1234">
        <v>0</v>
      </c>
      <c r="I79" s="1261"/>
      <c r="J79" s="1261"/>
      <c r="K79" s="815"/>
      <c r="L79" s="1262"/>
      <c r="M79" s="1211"/>
    </row>
    <row r="80" spans="1:15" s="1222" customFormat="1" ht="10.5" customHeight="1" thickBot="1">
      <c r="B80" s="1207" t="s">
        <v>419</v>
      </c>
      <c r="C80" s="1246">
        <f t="shared" si="26"/>
        <v>41836</v>
      </c>
      <c r="D80" s="1216">
        <f t="shared" si="27"/>
        <v>23908</v>
      </c>
      <c r="E80" s="1215">
        <f t="shared" si="27"/>
        <v>17928</v>
      </c>
      <c r="F80" s="1215">
        <f t="shared" si="27"/>
        <v>0</v>
      </c>
      <c r="G80" s="1236">
        <v>0</v>
      </c>
      <c r="H80" s="1238">
        <v>0</v>
      </c>
      <c r="I80" s="1261"/>
      <c r="J80" s="1261"/>
      <c r="K80" s="815"/>
      <c r="L80" s="1262"/>
      <c r="M80" s="1211"/>
    </row>
    <row r="81" spans="2:18" s="1222" customFormat="1" ht="12.75" customHeight="1" thickBot="1">
      <c r="B81" s="1208" t="s">
        <v>672</v>
      </c>
      <c r="C81" s="1247">
        <f>SUM(D81:H81)</f>
        <v>414864</v>
      </c>
      <c r="D81" s="1221">
        <f>SUM(D77:D80)</f>
        <v>116160</v>
      </c>
      <c r="E81" s="1218">
        <f t="shared" ref="E81:H81" si="28">SUM(E77:E80)</f>
        <v>298704</v>
      </c>
      <c r="F81" s="1218">
        <f>SUM(F77:F80)</f>
        <v>0</v>
      </c>
      <c r="G81" s="1708">
        <f t="shared" si="28"/>
        <v>0</v>
      </c>
      <c r="H81" s="1706">
        <f t="shared" si="28"/>
        <v>0</v>
      </c>
      <c r="I81" s="1263"/>
      <c r="J81" s="1263"/>
      <c r="K81" s="815"/>
      <c r="L81" s="1262"/>
      <c r="M81" s="1211"/>
    </row>
    <row r="82" spans="2:18" s="1222" customFormat="1" ht="9.75" customHeight="1">
      <c r="B82" s="1207" t="s">
        <v>439</v>
      </c>
      <c r="C82" s="1245">
        <f t="shared" ref="C82:C116" si="29">SUM(D82:H82)</f>
        <v>60085</v>
      </c>
      <c r="D82" s="1216">
        <f>SUM(D178,D235)</f>
        <v>45877</v>
      </c>
      <c r="E82" s="1215">
        <f>SUM(E178,E235)</f>
        <v>14208</v>
      </c>
      <c r="F82" s="1215">
        <f>SUM(F178,F235)</f>
        <v>0</v>
      </c>
      <c r="G82" s="1206">
        <v>0</v>
      </c>
      <c r="H82" s="1234">
        <v>0</v>
      </c>
      <c r="I82" s="1261"/>
      <c r="J82" s="1261"/>
      <c r="K82" s="815"/>
      <c r="L82" s="1262"/>
      <c r="M82" s="1211"/>
    </row>
    <row r="83" spans="2:18" s="1222" customFormat="1" ht="9.75" customHeight="1">
      <c r="B83" s="1207" t="s">
        <v>593</v>
      </c>
      <c r="C83" s="1245">
        <f t="shared" si="29"/>
        <v>148258</v>
      </c>
      <c r="D83" s="1217">
        <f t="shared" ref="D83:F83" si="30">SUM(D179,D236)</f>
        <v>41006</v>
      </c>
      <c r="E83" s="1701">
        <f t="shared" si="30"/>
        <v>107252</v>
      </c>
      <c r="F83" s="1701">
        <f t="shared" si="30"/>
        <v>0</v>
      </c>
      <c r="G83" s="1206">
        <v>0</v>
      </c>
      <c r="H83" s="1234">
        <v>0</v>
      </c>
      <c r="I83" s="1261"/>
      <c r="J83" s="1261"/>
      <c r="K83" s="815"/>
      <c r="L83" s="1262"/>
      <c r="M83" s="1211"/>
    </row>
    <row r="84" spans="2:18" s="1222" customFormat="1" ht="9.75" customHeight="1">
      <c r="B84" s="1207" t="s">
        <v>440</v>
      </c>
      <c r="C84" s="1245">
        <f t="shared" si="29"/>
        <v>24508</v>
      </c>
      <c r="D84" s="1217">
        <f t="shared" ref="D84:F84" si="31">SUM(D180,D237)</f>
        <v>24508</v>
      </c>
      <c r="E84" s="1701">
        <f t="shared" si="31"/>
        <v>0</v>
      </c>
      <c r="F84" s="1701">
        <f t="shared" si="31"/>
        <v>0</v>
      </c>
      <c r="G84" s="1206">
        <v>0</v>
      </c>
      <c r="H84" s="1234">
        <v>0</v>
      </c>
      <c r="I84" s="1261"/>
      <c r="J84" s="1261"/>
      <c r="K84" s="815"/>
      <c r="L84" s="1262"/>
      <c r="M84" s="1211"/>
    </row>
    <row r="85" spans="2:18" s="1222" customFormat="1" ht="9.75" customHeight="1" thickBot="1">
      <c r="B85" s="1207" t="s">
        <v>496</v>
      </c>
      <c r="C85" s="1246">
        <f t="shared" si="29"/>
        <v>105997</v>
      </c>
      <c r="D85" s="1217">
        <f t="shared" ref="D85:F85" si="32">SUM(D181,D238)</f>
        <v>82298</v>
      </c>
      <c r="E85" s="1702">
        <f t="shared" si="32"/>
        <v>23699</v>
      </c>
      <c r="F85" s="1702">
        <f t="shared" si="32"/>
        <v>0</v>
      </c>
      <c r="G85" s="1236">
        <v>0</v>
      </c>
      <c r="H85" s="1238">
        <v>0</v>
      </c>
      <c r="I85" s="1261"/>
      <c r="J85" s="1261"/>
      <c r="K85" s="815"/>
      <c r="L85" s="1262"/>
      <c r="M85" s="1211"/>
    </row>
    <row r="86" spans="2:18" s="1222" customFormat="1" ht="12.75" customHeight="1" thickBot="1">
      <c r="B86" s="1208" t="s">
        <v>673</v>
      </c>
      <c r="C86" s="1247">
        <f t="shared" si="29"/>
        <v>338848</v>
      </c>
      <c r="D86" s="1221">
        <f>SUM(D82:D85)</f>
        <v>193689</v>
      </c>
      <c r="E86" s="1218">
        <f>SUM(E82:E85)</f>
        <v>145159</v>
      </c>
      <c r="F86" s="1218">
        <f>SUM(F82:F85)</f>
        <v>0</v>
      </c>
      <c r="G86" s="1708">
        <f t="shared" ref="G86:H86" si="33">SUM(G82:G85)</f>
        <v>0</v>
      </c>
      <c r="H86" s="1706">
        <f t="shared" si="33"/>
        <v>0</v>
      </c>
      <c r="I86" s="1263"/>
      <c r="J86" s="1263"/>
      <c r="K86" s="815"/>
      <c r="L86" s="1262"/>
      <c r="M86" s="1211"/>
    </row>
    <row r="87" spans="2:18" s="1222" customFormat="1" ht="11.25" customHeight="1">
      <c r="B87" s="1207" t="s">
        <v>544</v>
      </c>
      <c r="C87" s="1245">
        <f t="shared" si="29"/>
        <v>30880</v>
      </c>
      <c r="D87" s="1216">
        <f>SUM(D183,D240)</f>
        <v>30880</v>
      </c>
      <c r="E87" s="1215">
        <f>SUM(E183,E240)</f>
        <v>0</v>
      </c>
      <c r="F87" s="1215">
        <f>SUM(F183,F240)</f>
        <v>0</v>
      </c>
      <c r="G87" s="1206">
        <v>0</v>
      </c>
      <c r="H87" s="1234">
        <v>0</v>
      </c>
      <c r="I87" s="1261"/>
      <c r="J87" s="1261"/>
      <c r="K87" s="815"/>
      <c r="L87" s="1262"/>
      <c r="M87" s="1211"/>
    </row>
    <row r="88" spans="2:18" s="1222" customFormat="1" ht="11.25" customHeight="1">
      <c r="B88" s="1207" t="s">
        <v>501</v>
      </c>
      <c r="C88" s="1245">
        <f t="shared" si="29"/>
        <v>210905</v>
      </c>
      <c r="D88" s="1217">
        <f t="shared" ref="D88:F88" si="34">SUM(D184,D241)</f>
        <v>41007</v>
      </c>
      <c r="E88" s="1701">
        <f t="shared" si="34"/>
        <v>169898</v>
      </c>
      <c r="F88" s="1701">
        <f t="shared" si="34"/>
        <v>0</v>
      </c>
      <c r="G88" s="1206">
        <v>0</v>
      </c>
      <c r="H88" s="1234">
        <v>0</v>
      </c>
      <c r="I88" s="1261"/>
      <c r="J88" s="1261"/>
      <c r="K88" s="815"/>
      <c r="L88" s="1262"/>
      <c r="M88" s="1211"/>
    </row>
    <row r="89" spans="2:18" s="1222" customFormat="1" ht="11.25" customHeight="1">
      <c r="B89" s="1207" t="s">
        <v>516</v>
      </c>
      <c r="C89" s="1245">
        <f t="shared" si="29"/>
        <v>75953</v>
      </c>
      <c r="D89" s="1217">
        <f t="shared" ref="D89:F89" si="35">SUM(D185,D242)</f>
        <v>49532</v>
      </c>
      <c r="E89" s="1701">
        <f t="shared" si="35"/>
        <v>26421</v>
      </c>
      <c r="F89" s="1701">
        <f t="shared" si="35"/>
        <v>0</v>
      </c>
      <c r="G89" s="1206">
        <v>0</v>
      </c>
      <c r="H89" s="1234">
        <v>0</v>
      </c>
      <c r="I89" s="1261"/>
      <c r="J89" s="1261"/>
      <c r="K89" s="815"/>
      <c r="L89" s="1262"/>
      <c r="M89" s="1211"/>
    </row>
    <row r="90" spans="2:18" s="1222" customFormat="1" ht="11.25" customHeight="1" thickBot="1">
      <c r="B90" s="1207" t="s">
        <v>444</v>
      </c>
      <c r="C90" s="1246">
        <f t="shared" si="29"/>
        <v>69887</v>
      </c>
      <c r="D90" s="1217">
        <f t="shared" ref="D90:F90" si="36">SUM(D186,D243)</f>
        <v>62339</v>
      </c>
      <c r="E90" s="1702">
        <f t="shared" si="36"/>
        <v>7548</v>
      </c>
      <c r="F90" s="1702">
        <f t="shared" si="36"/>
        <v>0</v>
      </c>
      <c r="G90" s="1236">
        <v>0</v>
      </c>
      <c r="H90" s="1238">
        <v>0</v>
      </c>
      <c r="I90" s="1261"/>
      <c r="J90" s="1261"/>
      <c r="K90" s="815"/>
      <c r="L90" s="1262"/>
      <c r="M90" s="1211"/>
    </row>
    <row r="91" spans="2:18" s="1222" customFormat="1" ht="12.75" customHeight="1" thickBot="1">
      <c r="B91" s="1208" t="s">
        <v>674</v>
      </c>
      <c r="C91" s="1247">
        <f t="shared" si="29"/>
        <v>387625</v>
      </c>
      <c r="D91" s="1221">
        <f>SUM(D87:D90)</f>
        <v>183758</v>
      </c>
      <c r="E91" s="1218">
        <f t="shared" ref="E91:H91" si="37">SUM(E87:E90)</f>
        <v>203867</v>
      </c>
      <c r="F91" s="1218">
        <f>SUM(F87:F90)</f>
        <v>0</v>
      </c>
      <c r="G91" s="1708">
        <f t="shared" si="37"/>
        <v>0</v>
      </c>
      <c r="H91" s="1706">
        <f t="shared" si="37"/>
        <v>0</v>
      </c>
      <c r="I91" s="1263"/>
      <c r="J91" s="1263"/>
      <c r="K91" s="815"/>
      <c r="L91" s="1262"/>
      <c r="M91" s="1211"/>
    </row>
    <row r="92" spans="2:18" s="1222" customFormat="1" ht="11.25" customHeight="1">
      <c r="B92" s="1205" t="s">
        <v>430</v>
      </c>
      <c r="C92" s="1248">
        <f t="shared" si="29"/>
        <v>150356</v>
      </c>
      <c r="D92" s="1216">
        <f>SUM(D188,D245,D276)</f>
        <v>102207</v>
      </c>
      <c r="E92" s="1215">
        <f>SUM(E188,E245,E276)</f>
        <v>46344</v>
      </c>
      <c r="F92" s="1215">
        <f>SUM(F188,F245,F276)</f>
        <v>0</v>
      </c>
      <c r="G92" s="1206">
        <f>SUM(G276)</f>
        <v>1805</v>
      </c>
      <c r="H92" s="1234">
        <f>SUM(H276)</f>
        <v>0</v>
      </c>
      <c r="I92" s="815"/>
      <c r="J92" s="815"/>
      <c r="K92" s="815"/>
      <c r="L92" s="1262"/>
      <c r="M92" s="1211"/>
    </row>
    <row r="93" spans="2:18" s="1222" customFormat="1" ht="11.25" customHeight="1">
      <c r="B93" s="1207" t="s">
        <v>213</v>
      </c>
      <c r="C93" s="1248">
        <f t="shared" si="29"/>
        <v>460494</v>
      </c>
      <c r="D93" s="1941">
        <f t="shared" ref="D93:F93" si="38">SUM(D189,D246,D277)</f>
        <v>228895</v>
      </c>
      <c r="E93" s="1206">
        <f t="shared" si="38"/>
        <v>221438</v>
      </c>
      <c r="F93" s="1206">
        <f t="shared" si="38"/>
        <v>0</v>
      </c>
      <c r="G93" s="1206">
        <f t="shared" ref="G93:H93" si="39">SUM(G277)</f>
        <v>10161</v>
      </c>
      <c r="H93" s="1234">
        <f t="shared" si="39"/>
        <v>0</v>
      </c>
      <c r="I93" s="815"/>
      <c r="J93" s="815"/>
      <c r="K93" s="815"/>
      <c r="L93" s="1262"/>
      <c r="M93" s="1211"/>
    </row>
    <row r="94" spans="2:18" s="1222" customFormat="1" ht="11.25" customHeight="1">
      <c r="B94" s="1207" t="s">
        <v>335</v>
      </c>
      <c r="C94" s="1248">
        <f t="shared" si="29"/>
        <v>351448</v>
      </c>
      <c r="D94" s="1941">
        <f t="shared" ref="D94:F94" si="40">SUM(D190,D247,D278)</f>
        <v>314603</v>
      </c>
      <c r="E94" s="1206">
        <f t="shared" si="40"/>
        <v>19757</v>
      </c>
      <c r="F94" s="1206">
        <f t="shared" si="40"/>
        <v>909</v>
      </c>
      <c r="G94" s="1206">
        <f t="shared" ref="G94:H94" si="41">SUM(G278)</f>
        <v>16179</v>
      </c>
      <c r="H94" s="1234">
        <f t="shared" si="41"/>
        <v>0</v>
      </c>
      <c r="I94" s="815"/>
      <c r="J94" s="815"/>
      <c r="K94" s="815"/>
      <c r="L94" s="815"/>
      <c r="M94" s="815"/>
      <c r="N94" s="815"/>
      <c r="O94" s="815"/>
      <c r="P94" s="815"/>
      <c r="Q94" s="815"/>
      <c r="R94" s="815"/>
    </row>
    <row r="95" spans="2:18" s="1226" customFormat="1" ht="11.25" customHeight="1" thickBot="1">
      <c r="B95" s="1207" t="s">
        <v>569</v>
      </c>
      <c r="C95" s="1249">
        <f t="shared" si="29"/>
        <v>289137</v>
      </c>
      <c r="D95" s="1243">
        <f t="shared" ref="D95:F95" si="42">SUM(D191,D248,D279)</f>
        <v>225877</v>
      </c>
      <c r="E95" s="1236">
        <f t="shared" si="42"/>
        <v>18034</v>
      </c>
      <c r="F95" s="1236">
        <f t="shared" si="42"/>
        <v>2263</v>
      </c>
      <c r="G95" s="1236">
        <f t="shared" ref="G95:H95" si="43">SUM(G279)</f>
        <v>42963</v>
      </c>
      <c r="H95" s="1238">
        <f t="shared" si="43"/>
        <v>0</v>
      </c>
      <c r="I95" s="815"/>
      <c r="J95" s="815"/>
      <c r="K95" s="815"/>
      <c r="L95" s="1262"/>
      <c r="M95" s="1239"/>
    </row>
    <row r="96" spans="2:18" s="1227" customFormat="1" ht="12.75" customHeight="1" thickBot="1">
      <c r="B96" s="1208" t="s">
        <v>675</v>
      </c>
      <c r="C96" s="1250">
        <f t="shared" si="29"/>
        <v>1251435</v>
      </c>
      <c r="D96" s="1220">
        <f>SUM(D92:D95)</f>
        <v>871582</v>
      </c>
      <c r="E96" s="1209">
        <f t="shared" ref="E96:H96" si="44">SUM(E92:E95)</f>
        <v>305573</v>
      </c>
      <c r="F96" s="1209">
        <f>SUM(F92:F95)</f>
        <v>3172</v>
      </c>
      <c r="G96" s="1209">
        <f t="shared" si="44"/>
        <v>71108</v>
      </c>
      <c r="H96" s="1697">
        <f t="shared" si="44"/>
        <v>0</v>
      </c>
      <c r="I96" s="1116"/>
      <c r="J96" s="815"/>
      <c r="K96" s="815"/>
      <c r="L96" s="1262"/>
      <c r="M96" s="1239"/>
      <c r="N96" s="2121"/>
      <c r="O96" s="2121"/>
    </row>
    <row r="97" spans="2:18" s="1226" customFormat="1" ht="11.25" customHeight="1">
      <c r="B97" s="1207" t="s">
        <v>623</v>
      </c>
      <c r="C97" s="1248">
        <f t="shared" si="29"/>
        <v>456601</v>
      </c>
      <c r="D97" s="1695">
        <f>SUM(D193,D250,D281)</f>
        <v>214939</v>
      </c>
      <c r="E97" s="1694">
        <f>SUM(E193,E250,E281)</f>
        <v>182279</v>
      </c>
      <c r="F97" s="1694">
        <f>SUM(F193,F250,F281)</f>
        <v>14674</v>
      </c>
      <c r="G97" s="1694">
        <f>SUM(G281)</f>
        <v>44709</v>
      </c>
      <c r="H97" s="1234">
        <f>SUM(H281)</f>
        <v>0</v>
      </c>
      <c r="I97" s="815"/>
      <c r="J97" s="815"/>
      <c r="K97" s="815"/>
      <c r="L97" s="1262"/>
      <c r="M97" s="1239"/>
    </row>
    <row r="98" spans="2:18" s="1226" customFormat="1" ht="11.25" customHeight="1">
      <c r="B98" s="1207" t="s">
        <v>663</v>
      </c>
      <c r="C98" s="1248">
        <f t="shared" si="29"/>
        <v>378882</v>
      </c>
      <c r="D98" s="1941">
        <f t="shared" ref="D98:F98" si="45">SUM(D194,D251,D282)</f>
        <v>201476</v>
      </c>
      <c r="E98" s="1206">
        <f t="shared" si="45"/>
        <v>91138</v>
      </c>
      <c r="F98" s="1206">
        <f t="shared" si="45"/>
        <v>28754</v>
      </c>
      <c r="G98" s="1206">
        <f t="shared" ref="G98:H98" si="46">SUM(G282)</f>
        <v>57514</v>
      </c>
      <c r="H98" s="1234">
        <f t="shared" si="46"/>
        <v>0</v>
      </c>
      <c r="I98" s="815"/>
      <c r="J98" s="815"/>
      <c r="K98" s="815"/>
      <c r="L98" s="1262"/>
      <c r="M98" s="1239"/>
    </row>
    <row r="99" spans="2:18" s="1226" customFormat="1" ht="11.25" customHeight="1">
      <c r="B99" s="1207" t="s">
        <v>676</v>
      </c>
      <c r="C99" s="1248">
        <f t="shared" si="29"/>
        <v>378953</v>
      </c>
      <c r="D99" s="1941">
        <f t="shared" ref="D99:F99" si="47">SUM(D195,D252,D283)</f>
        <v>302179</v>
      </c>
      <c r="E99" s="1206">
        <f t="shared" si="47"/>
        <v>28423</v>
      </c>
      <c r="F99" s="1206">
        <f t="shared" si="47"/>
        <v>18723</v>
      </c>
      <c r="G99" s="1206">
        <f t="shared" ref="G99:H99" si="48">SUM(G283)</f>
        <v>29628</v>
      </c>
      <c r="H99" s="1234">
        <f t="shared" si="48"/>
        <v>0</v>
      </c>
      <c r="I99" s="815"/>
      <c r="J99" s="1116"/>
      <c r="K99" s="1116"/>
      <c r="L99" s="1116"/>
      <c r="M99" s="1116"/>
      <c r="N99" s="1116"/>
      <c r="O99" s="1116"/>
      <c r="P99" s="815"/>
      <c r="Q99" s="815"/>
      <c r="R99" s="815"/>
    </row>
    <row r="100" spans="2:18" s="1226" customFormat="1" ht="11.25" customHeight="1" thickBot="1">
      <c r="B100" s="1207" t="s">
        <v>677</v>
      </c>
      <c r="C100" s="1401">
        <f t="shared" si="29"/>
        <v>225902</v>
      </c>
      <c r="D100" s="1941">
        <f t="shared" ref="D100:F100" si="49">SUM(D196,D253,D284)</f>
        <v>170500</v>
      </c>
      <c r="E100" s="1236">
        <f t="shared" si="49"/>
        <v>31515</v>
      </c>
      <c r="F100" s="1206">
        <f t="shared" si="49"/>
        <v>9653</v>
      </c>
      <c r="G100" s="1206">
        <f t="shared" ref="G100:H100" si="50">SUM(G284)</f>
        <v>14234</v>
      </c>
      <c r="H100" s="1234">
        <f t="shared" si="50"/>
        <v>0</v>
      </c>
      <c r="I100" s="815"/>
      <c r="J100" s="815"/>
      <c r="K100" s="815"/>
      <c r="L100" s="1262"/>
      <c r="M100" s="1239"/>
    </row>
    <row r="101" spans="2:18" s="1227" customFormat="1" ht="12.75" customHeight="1" thickBot="1">
      <c r="B101" s="1687" t="s">
        <v>678</v>
      </c>
      <c r="C101" s="1691">
        <f t="shared" si="29"/>
        <v>1440338</v>
      </c>
      <c r="D101" s="1220">
        <f>SUM(D97:D100)</f>
        <v>889094</v>
      </c>
      <c r="E101" s="1698">
        <f t="shared" ref="E101:H101" si="51">SUM(E97:E100)</f>
        <v>333355</v>
      </c>
      <c r="F101" s="1209">
        <f>SUM(F97:F100)</f>
        <v>71804</v>
      </c>
      <c r="G101" s="1209">
        <f t="shared" si="51"/>
        <v>146085</v>
      </c>
      <c r="H101" s="1696">
        <f t="shared" si="51"/>
        <v>0</v>
      </c>
      <c r="I101" s="1116"/>
      <c r="J101" s="1116"/>
      <c r="K101" s="1116"/>
      <c r="L101" s="1264"/>
      <c r="M101" s="1240"/>
    </row>
    <row r="102" spans="2:18" s="1227" customFormat="1" ht="12.75" customHeight="1">
      <c r="B102" s="1689" t="s">
        <v>728</v>
      </c>
      <c r="C102" s="1695">
        <f t="shared" si="29"/>
        <v>466464</v>
      </c>
      <c r="D102" s="1695">
        <f>SUM(D198,D255,D286)</f>
        <v>224701</v>
      </c>
      <c r="E102" s="1694">
        <f>SUM(E198,E255,E286)</f>
        <v>181430</v>
      </c>
      <c r="F102" s="1694">
        <f>SUM(F198,F255,F286)</f>
        <v>29740</v>
      </c>
      <c r="G102" s="1694">
        <f>SUM(G286)</f>
        <v>30593</v>
      </c>
      <c r="H102" s="1699">
        <f>SUM(H286)</f>
        <v>0</v>
      </c>
      <c r="I102" s="1116"/>
      <c r="J102" s="1116"/>
      <c r="K102" s="1116"/>
      <c r="L102" s="1264"/>
      <c r="M102" s="1240"/>
    </row>
    <row r="103" spans="2:18" s="1227" customFormat="1" ht="12.75" customHeight="1">
      <c r="B103" s="1690" t="s">
        <v>745</v>
      </c>
      <c r="C103" s="1941">
        <f t="shared" si="29"/>
        <v>510743</v>
      </c>
      <c r="D103" s="1941">
        <f t="shared" ref="D103:F103" si="52">SUM(D199,D256,D287)</f>
        <v>348809</v>
      </c>
      <c r="E103" s="1206">
        <f t="shared" si="52"/>
        <v>82591</v>
      </c>
      <c r="F103" s="1206">
        <f t="shared" si="52"/>
        <v>47270</v>
      </c>
      <c r="G103" s="1206">
        <f t="shared" ref="G103:H103" si="53">SUM(G287)</f>
        <v>32073</v>
      </c>
      <c r="H103" s="1234">
        <f t="shared" si="53"/>
        <v>0</v>
      </c>
      <c r="I103" s="1116"/>
      <c r="J103" s="1116"/>
      <c r="K103" s="1116"/>
      <c r="L103" s="1264"/>
      <c r="M103" s="1240"/>
    </row>
    <row r="104" spans="2:18" s="1227" customFormat="1" ht="12.75" customHeight="1">
      <c r="B104" s="1690" t="s">
        <v>746</v>
      </c>
      <c r="C104" s="1941">
        <f t="shared" si="29"/>
        <v>323016</v>
      </c>
      <c r="D104" s="1941">
        <f t="shared" ref="D104:F104" si="54">SUM(D200,D257,D288)</f>
        <v>226937</v>
      </c>
      <c r="E104" s="1206">
        <f t="shared" si="54"/>
        <v>63090</v>
      </c>
      <c r="F104" s="1206">
        <f t="shared" si="54"/>
        <v>12579</v>
      </c>
      <c r="G104" s="1206">
        <f t="shared" ref="G104:H104" si="55">SUM(G288)</f>
        <v>20410</v>
      </c>
      <c r="H104" s="1234">
        <f t="shared" si="55"/>
        <v>0</v>
      </c>
      <c r="I104" s="1116"/>
      <c r="J104" s="1116"/>
      <c r="K104" s="1116"/>
      <c r="L104" s="1264"/>
      <c r="M104" s="1240"/>
    </row>
    <row r="105" spans="2:18" s="1227" customFormat="1" ht="12.75" customHeight="1" thickBot="1">
      <c r="B105" s="1690" t="s">
        <v>747</v>
      </c>
      <c r="C105" s="1941">
        <f t="shared" si="29"/>
        <v>116676</v>
      </c>
      <c r="D105" s="1941">
        <f t="shared" ref="D105:F105" si="56">SUM(D201,D258,D289)</f>
        <v>53895</v>
      </c>
      <c r="E105" s="1206">
        <f t="shared" si="56"/>
        <v>23629</v>
      </c>
      <c r="F105" s="1206">
        <f t="shared" si="56"/>
        <v>31216</v>
      </c>
      <c r="G105" s="1206">
        <f t="shared" ref="G105:H105" si="57">SUM(G289)</f>
        <v>7936</v>
      </c>
      <c r="H105" s="1234">
        <f t="shared" si="57"/>
        <v>0</v>
      </c>
      <c r="I105" s="1116"/>
      <c r="J105" s="1116"/>
      <c r="K105" s="1116"/>
      <c r="L105" s="1264"/>
      <c r="M105" s="1240"/>
    </row>
    <row r="106" spans="2:18" s="1227" customFormat="1" ht="12.75" customHeight="1" thickBot="1">
      <c r="B106" s="1208" t="s">
        <v>762</v>
      </c>
      <c r="C106" s="1250">
        <f t="shared" si="29"/>
        <v>1416899</v>
      </c>
      <c r="D106" s="1220">
        <f>SUM(D102:D105)</f>
        <v>854342</v>
      </c>
      <c r="E106" s="1209">
        <f t="shared" ref="E106:H106" si="58">SUM(E102:E105)</f>
        <v>350740</v>
      </c>
      <c r="F106" s="1209">
        <f>SUM(F102:F105)</f>
        <v>120805</v>
      </c>
      <c r="G106" s="1209">
        <f t="shared" si="58"/>
        <v>91012</v>
      </c>
      <c r="H106" s="1697">
        <f t="shared" si="58"/>
        <v>0</v>
      </c>
      <c r="I106" s="1116"/>
      <c r="J106" s="1116"/>
      <c r="K106" s="1116"/>
      <c r="L106" s="1264"/>
      <c r="M106" s="1240"/>
    </row>
    <row r="107" spans="2:18" s="1227" customFormat="1" ht="12.75" customHeight="1">
      <c r="B107" s="1689" t="s">
        <v>769</v>
      </c>
      <c r="C107" s="1695">
        <f t="shared" si="29"/>
        <v>632183</v>
      </c>
      <c r="D107" s="1695">
        <f>SUM(D203,D260,D291)</f>
        <v>376897</v>
      </c>
      <c r="E107" s="1694">
        <f>SUM(E203,E260,E291)</f>
        <v>190781</v>
      </c>
      <c r="F107" s="1694">
        <f>SUM(F203,F260,F291)</f>
        <v>11075</v>
      </c>
      <c r="G107" s="1694">
        <f>SUM(G291)</f>
        <v>53430</v>
      </c>
      <c r="H107" s="1699">
        <f>SUM(H291)</f>
        <v>0</v>
      </c>
      <c r="I107" s="2113"/>
      <c r="J107" s="1116"/>
      <c r="K107" s="1116"/>
      <c r="L107" s="1264"/>
      <c r="M107" s="1240"/>
    </row>
    <row r="108" spans="2:18" s="1227" customFormat="1" ht="12.75" customHeight="1">
      <c r="B108" s="1690" t="s">
        <v>770</v>
      </c>
      <c r="C108" s="1941">
        <f t="shared" si="29"/>
        <v>429262</v>
      </c>
      <c r="D108" s="1941">
        <f t="shared" ref="D108:F108" si="59">SUM(D204,D261,D292)</f>
        <v>178768</v>
      </c>
      <c r="E108" s="1206">
        <f t="shared" si="59"/>
        <v>147306</v>
      </c>
      <c r="F108" s="1206">
        <f t="shared" si="59"/>
        <v>58028</v>
      </c>
      <c r="G108" s="1206">
        <f t="shared" ref="G108:H108" si="60">SUM(G292)</f>
        <v>45160</v>
      </c>
      <c r="H108" s="1234">
        <f t="shared" si="60"/>
        <v>0</v>
      </c>
      <c r="I108" s="1116"/>
      <c r="J108" s="1116"/>
      <c r="K108" s="1116"/>
      <c r="L108" s="1264"/>
      <c r="M108" s="1240"/>
    </row>
    <row r="109" spans="2:18" s="1226" customFormat="1" ht="13.5" customHeight="1">
      <c r="B109" s="1690" t="s">
        <v>771</v>
      </c>
      <c r="C109" s="1941">
        <f t="shared" si="29"/>
        <v>293719</v>
      </c>
      <c r="D109" s="1941">
        <f t="shared" ref="D109:F109" si="61">SUM(D205,D262,D293)</f>
        <v>181999</v>
      </c>
      <c r="E109" s="1206">
        <f t="shared" si="61"/>
        <v>87018</v>
      </c>
      <c r="F109" s="1206">
        <f t="shared" si="61"/>
        <v>13962</v>
      </c>
      <c r="G109" s="1206">
        <f t="shared" ref="G109:H109" si="62">SUM(G293)</f>
        <v>10740</v>
      </c>
      <c r="H109" s="1234">
        <f t="shared" si="62"/>
        <v>0</v>
      </c>
      <c r="I109" s="1116"/>
      <c r="J109" s="815"/>
      <c r="K109" s="815"/>
      <c r="L109" s="1262"/>
      <c r="M109" s="1239"/>
    </row>
    <row r="110" spans="2:18" s="1226" customFormat="1" ht="13.5" customHeight="1" thickBot="1">
      <c r="B110" s="1690" t="s">
        <v>772</v>
      </c>
      <c r="C110" s="1941">
        <f t="shared" si="29"/>
        <v>795392</v>
      </c>
      <c r="D110" s="1941">
        <f t="shared" ref="D110:F110" si="63">SUM(D206,D263,D294)</f>
        <v>645836</v>
      </c>
      <c r="E110" s="1206">
        <f t="shared" si="63"/>
        <v>83512</v>
      </c>
      <c r="F110" s="1206">
        <f t="shared" si="63"/>
        <v>47533</v>
      </c>
      <c r="G110" s="1206">
        <f t="shared" ref="G110:H110" si="64">SUM(G294)</f>
        <v>18511</v>
      </c>
      <c r="H110" s="1234">
        <f t="shared" si="64"/>
        <v>0</v>
      </c>
      <c r="I110" s="1116"/>
      <c r="J110" s="815"/>
      <c r="K110" s="815"/>
      <c r="L110" s="1262"/>
      <c r="M110" s="1239"/>
    </row>
    <row r="111" spans="2:18" s="1226" customFormat="1" ht="13.5" customHeight="1" thickBot="1">
      <c r="B111" s="1208" t="s">
        <v>831</v>
      </c>
      <c r="C111" s="1250">
        <f t="shared" si="29"/>
        <v>2150556</v>
      </c>
      <c r="D111" s="1220">
        <f>SUM(D107:D110)</f>
        <v>1383500</v>
      </c>
      <c r="E111" s="1209">
        <f t="shared" ref="E111:H111" si="65">SUM(E107:E110)</f>
        <v>508617</v>
      </c>
      <c r="F111" s="1209">
        <f>SUM(F107:F110)</f>
        <v>130598</v>
      </c>
      <c r="G111" s="1209">
        <f>SUM(G107:G110)</f>
        <v>127841</v>
      </c>
      <c r="H111" s="1697">
        <f t="shared" si="65"/>
        <v>0</v>
      </c>
      <c r="I111" s="1116"/>
      <c r="J111" s="815"/>
      <c r="K111" s="815"/>
      <c r="L111" s="1262"/>
      <c r="M111" s="1239"/>
    </row>
    <row r="112" spans="2:18" s="1226" customFormat="1" ht="13.5" customHeight="1">
      <c r="B112" s="1689" t="s">
        <v>837</v>
      </c>
      <c r="C112" s="1695">
        <f t="shared" si="29"/>
        <v>411646</v>
      </c>
      <c r="D112" s="1695">
        <f>SUM(D208,D265,D296)</f>
        <v>149739</v>
      </c>
      <c r="E112" s="1694">
        <f>SUM(E208,E265,E296)</f>
        <v>220802</v>
      </c>
      <c r="F112" s="1694">
        <f>SUM(F208,F265,F296)</f>
        <v>35250</v>
      </c>
      <c r="G112" s="1694">
        <f>SUM(G296)</f>
        <v>5855</v>
      </c>
      <c r="H112" s="1699">
        <f>SUM(H296)</f>
        <v>0</v>
      </c>
      <c r="I112" s="1116"/>
      <c r="J112" s="815"/>
      <c r="K112" s="815"/>
      <c r="L112" s="1262"/>
      <c r="M112" s="1239"/>
    </row>
    <row r="113" spans="1:13" s="1226" customFormat="1" ht="13.5" customHeight="1">
      <c r="B113" s="1690" t="s">
        <v>844</v>
      </c>
      <c r="C113" s="1941">
        <f t="shared" si="29"/>
        <v>257005</v>
      </c>
      <c r="D113" s="1941">
        <f t="shared" ref="D113:F113" si="66">SUM(D209,D266,D297)</f>
        <v>82694</v>
      </c>
      <c r="E113" s="1206">
        <f t="shared" si="66"/>
        <v>85730</v>
      </c>
      <c r="F113" s="1206">
        <f t="shared" si="66"/>
        <v>31732</v>
      </c>
      <c r="G113" s="1206">
        <f t="shared" ref="G113:H113" si="67">SUM(G297)</f>
        <v>56849</v>
      </c>
      <c r="H113" s="1234">
        <f t="shared" si="67"/>
        <v>0</v>
      </c>
      <c r="I113" s="1116"/>
      <c r="J113" s="815"/>
      <c r="K113" s="815"/>
      <c r="L113" s="1262"/>
      <c r="M113" s="1239"/>
    </row>
    <row r="114" spans="1:13" s="1226" customFormat="1" ht="13.5" customHeight="1">
      <c r="B114" s="1690" t="s">
        <v>824</v>
      </c>
      <c r="C114" s="1941">
        <f t="shared" si="29"/>
        <v>0</v>
      </c>
      <c r="D114" s="1941"/>
      <c r="E114" s="1206"/>
      <c r="F114" s="1206"/>
      <c r="G114" s="1206"/>
      <c r="H114" s="1234"/>
      <c r="I114" s="1116"/>
      <c r="J114" s="815"/>
      <c r="K114" s="815"/>
      <c r="L114" s="1262"/>
      <c r="M114" s="1239"/>
    </row>
    <row r="115" spans="1:13" s="1226" customFormat="1" ht="13.5" customHeight="1" thickBot="1">
      <c r="B115" s="1690" t="s">
        <v>845</v>
      </c>
      <c r="C115" s="1941">
        <f t="shared" si="29"/>
        <v>0</v>
      </c>
      <c r="D115" s="1941"/>
      <c r="E115" s="1206"/>
      <c r="F115" s="1206"/>
      <c r="G115" s="1206"/>
      <c r="H115" s="1234"/>
      <c r="I115" s="1116"/>
      <c r="J115" s="815"/>
      <c r="K115" s="815"/>
      <c r="L115" s="1262"/>
      <c r="M115" s="1239"/>
    </row>
    <row r="116" spans="1:13" s="1226" customFormat="1" ht="13.5" customHeight="1" thickBot="1">
      <c r="B116" s="1208" t="s">
        <v>855</v>
      </c>
      <c r="C116" s="1250">
        <f t="shared" si="29"/>
        <v>668651</v>
      </c>
      <c r="D116" s="1220">
        <f>SUM(D112:D115)</f>
        <v>232433</v>
      </c>
      <c r="E116" s="1209">
        <f t="shared" ref="E116:H116" si="68">SUM(E112:E115)</f>
        <v>306532</v>
      </c>
      <c r="F116" s="1209">
        <f>SUM(F112:F115)</f>
        <v>66982</v>
      </c>
      <c r="G116" s="1209">
        <f t="shared" si="68"/>
        <v>62704</v>
      </c>
      <c r="H116" s="1697">
        <f t="shared" si="68"/>
        <v>0</v>
      </c>
      <c r="I116" s="1116"/>
      <c r="J116" s="815"/>
      <c r="K116" s="815"/>
      <c r="L116" s="1262"/>
      <c r="M116" s="1239"/>
    </row>
    <row r="117" spans="1:13" s="1226" customFormat="1" ht="4.9000000000000004" customHeight="1" thickBot="1">
      <c r="B117" s="2277"/>
      <c r="C117" s="2274"/>
      <c r="D117" s="2278"/>
      <c r="E117" s="2278"/>
      <c r="F117" s="2278"/>
      <c r="G117" s="2278"/>
      <c r="H117" s="2279"/>
      <c r="I117" s="1116"/>
      <c r="J117" s="815"/>
      <c r="K117" s="815"/>
      <c r="L117" s="1262"/>
      <c r="M117" s="1239"/>
    </row>
    <row r="118" spans="1:13" s="1222" customFormat="1">
      <c r="A118" s="1211"/>
      <c r="B118" s="1211" t="s">
        <v>357</v>
      </c>
      <c r="C118" s="1244"/>
      <c r="D118" s="4124"/>
      <c r="E118" s="4124"/>
      <c r="F118" s="1235"/>
      <c r="G118" s="1211"/>
      <c r="H118" s="1211"/>
      <c r="I118" s="1258"/>
      <c r="J118" s="1258"/>
      <c r="K118" s="1258"/>
      <c r="L118" s="1258"/>
      <c r="M118" s="1211"/>
    </row>
    <row r="119" spans="1:13" s="1222" customFormat="1" ht="7.15" customHeight="1">
      <c r="A119" s="1211"/>
      <c r="B119" s="1211"/>
      <c r="C119" s="1244"/>
      <c r="D119" s="2427"/>
      <c r="E119" s="2427"/>
      <c r="F119" s="1235"/>
      <c r="G119" s="1211"/>
      <c r="H119" s="1211"/>
      <c r="I119" s="1258"/>
      <c r="J119" s="1258"/>
      <c r="K119" s="1258"/>
      <c r="L119" s="1258"/>
      <c r="M119" s="1211"/>
    </row>
    <row r="120" spans="1:13" s="1222" customFormat="1" ht="7.15" customHeight="1">
      <c r="A120" s="1211"/>
      <c r="B120" s="1211"/>
      <c r="C120" s="1244"/>
      <c r="D120" s="2427"/>
      <c r="E120" s="2427"/>
      <c r="F120" s="1235"/>
      <c r="G120" s="1211"/>
      <c r="H120" s="1211"/>
      <c r="I120" s="1258"/>
      <c r="J120" s="1258"/>
      <c r="K120" s="1258"/>
      <c r="L120" s="1258"/>
      <c r="M120" s="1211"/>
    </row>
    <row r="121" spans="1:13" s="1222" customFormat="1" ht="7.15" customHeight="1" thickBot="1">
      <c r="A121" s="1211"/>
      <c r="B121" s="1211"/>
      <c r="C121" s="1244"/>
      <c r="D121" s="2427"/>
      <c r="E121" s="2427"/>
      <c r="F121" s="1235"/>
      <c r="G121" s="1211"/>
      <c r="H121" s="1211"/>
      <c r="I121" s="1258"/>
      <c r="J121" s="1258"/>
      <c r="K121" s="1258"/>
      <c r="L121" s="1258"/>
      <c r="M121" s="1211"/>
    </row>
    <row r="122" spans="1:13" s="1222" customFormat="1" ht="18" customHeight="1" thickBot="1">
      <c r="B122" s="4178" t="s">
        <v>478</v>
      </c>
      <c r="C122" s="4148" t="s">
        <v>683</v>
      </c>
      <c r="D122" s="4155" t="s">
        <v>682</v>
      </c>
      <c r="E122" s="4156"/>
      <c r="F122" s="1253"/>
      <c r="G122" s="1253"/>
      <c r="H122" s="4146"/>
      <c r="I122" s="4147"/>
      <c r="J122" s="4147"/>
      <c r="K122" s="1258"/>
      <c r="L122" s="1211"/>
    </row>
    <row r="123" spans="1:13" s="1226" customFormat="1" ht="11.25" customHeight="1">
      <c r="B123" s="4179"/>
      <c r="C123" s="4149"/>
      <c r="D123" s="4151" t="s">
        <v>356</v>
      </c>
      <c r="E123" s="4153" t="s">
        <v>355</v>
      </c>
      <c r="F123" s="1254"/>
      <c r="G123" s="1254"/>
      <c r="H123" s="2428"/>
      <c r="I123" s="2429"/>
      <c r="J123" s="2429"/>
      <c r="K123" s="1258"/>
      <c r="L123" s="1239"/>
    </row>
    <row r="124" spans="1:13" s="1226" customFormat="1" ht="12.75" customHeight="1" thickBot="1">
      <c r="B124" s="4180"/>
      <c r="C124" s="4150"/>
      <c r="D124" s="4152"/>
      <c r="E124" s="4154"/>
      <c r="F124" s="1254"/>
      <c r="G124" s="1254"/>
      <c r="H124" s="2428"/>
      <c r="I124" s="2429"/>
      <c r="J124" s="2429"/>
      <c r="K124" s="1258"/>
      <c r="L124" s="1239"/>
    </row>
    <row r="125" spans="1:13" s="1226" customFormat="1" ht="10.5" customHeight="1">
      <c r="B125" s="1207" t="s">
        <v>131</v>
      </c>
      <c r="C125" s="1245">
        <f>SUM(D125:E125)</f>
        <v>32588</v>
      </c>
      <c r="D125" s="1216">
        <f>SUM(G173,G230)</f>
        <v>31024</v>
      </c>
      <c r="E125" s="1700">
        <f>SUM(H173,H230)</f>
        <v>1564</v>
      </c>
      <c r="F125" s="1254"/>
      <c r="G125" s="1254"/>
      <c r="H125" s="2428"/>
      <c r="I125" s="2429"/>
      <c r="J125" s="2429"/>
      <c r="K125" s="1258"/>
      <c r="L125" s="1239"/>
    </row>
    <row r="126" spans="1:13" s="1226" customFormat="1" ht="11.25" customHeight="1">
      <c r="B126" s="1207" t="s">
        <v>132</v>
      </c>
      <c r="C126" s="1245">
        <f t="shared" ref="C126:C164" si="69">SUM(D126:E126)</f>
        <v>289501</v>
      </c>
      <c r="D126" s="1216">
        <f t="shared" ref="D126:D127" si="70">SUM(G174,G231)</f>
        <v>284492</v>
      </c>
      <c r="E126" s="1701">
        <f t="shared" ref="E126:E127" si="71">SUM(H174,H231)</f>
        <v>5009</v>
      </c>
      <c r="F126" s="1254"/>
      <c r="G126" s="1254"/>
      <c r="H126" s="2428"/>
      <c r="I126" s="2429"/>
      <c r="J126" s="2429"/>
      <c r="K126" s="1258"/>
      <c r="L126" s="1239"/>
    </row>
    <row r="127" spans="1:13" s="1226" customFormat="1" ht="11.25" customHeight="1">
      <c r="B127" s="1207" t="s">
        <v>133</v>
      </c>
      <c r="C127" s="1245">
        <f t="shared" si="69"/>
        <v>50939</v>
      </c>
      <c r="D127" s="1216">
        <f t="shared" si="70"/>
        <v>48243</v>
      </c>
      <c r="E127" s="1701">
        <f t="shared" si="71"/>
        <v>2696</v>
      </c>
      <c r="F127" s="1254"/>
      <c r="G127" s="1254"/>
      <c r="H127" s="2428"/>
      <c r="I127" s="2429"/>
      <c r="J127" s="2429"/>
      <c r="K127" s="1258"/>
      <c r="L127" s="1239"/>
    </row>
    <row r="128" spans="1:13" s="1226" customFormat="1" ht="10.5" customHeight="1" thickBot="1">
      <c r="B128" s="1207" t="s">
        <v>419</v>
      </c>
      <c r="C128" s="1246">
        <f t="shared" si="69"/>
        <v>41836</v>
      </c>
      <c r="D128" s="1216">
        <f>SUM(G176,G233)</f>
        <v>40076</v>
      </c>
      <c r="E128" s="1702">
        <f>SUM(H176,H233)</f>
        <v>1760</v>
      </c>
      <c r="F128" s="1254"/>
      <c r="G128" s="1254"/>
      <c r="H128" s="2428"/>
      <c r="I128" s="2429"/>
      <c r="J128" s="2429"/>
      <c r="K128" s="1258"/>
      <c r="L128" s="1239"/>
    </row>
    <row r="129" spans="2:12" s="1226" customFormat="1" ht="12.75" customHeight="1" thickBot="1">
      <c r="B129" s="1208" t="s">
        <v>672</v>
      </c>
      <c r="C129" s="1247">
        <f t="shared" si="69"/>
        <v>414864</v>
      </c>
      <c r="D129" s="1221">
        <f>SUM(D125:D128)</f>
        <v>403835</v>
      </c>
      <c r="E129" s="1218">
        <f t="shared" ref="E129" si="72">SUM(E125:E128)</f>
        <v>11029</v>
      </c>
      <c r="F129" s="1254"/>
      <c r="G129" s="1254"/>
      <c r="H129" s="2428"/>
      <c r="I129" s="2429"/>
      <c r="J129" s="2429"/>
      <c r="K129" s="1258"/>
      <c r="L129" s="1239"/>
    </row>
    <row r="130" spans="2:12" s="1226" customFormat="1" ht="10.5" customHeight="1">
      <c r="B130" s="1207" t="s">
        <v>439</v>
      </c>
      <c r="C130" s="1245">
        <f t="shared" si="69"/>
        <v>60085</v>
      </c>
      <c r="D130" s="1216">
        <f>SUM(G178,G235)</f>
        <v>55442</v>
      </c>
      <c r="E130" s="1700">
        <f>SUM(H178,H235)</f>
        <v>4643</v>
      </c>
      <c r="F130" s="1254"/>
      <c r="G130" s="1254"/>
      <c r="H130" s="2428"/>
      <c r="I130" s="2429"/>
      <c r="J130" s="2429"/>
      <c r="K130" s="1258"/>
      <c r="L130" s="1239"/>
    </row>
    <row r="131" spans="2:12" s="1226" customFormat="1" ht="10.5" customHeight="1">
      <c r="B131" s="1207" t="s">
        <v>593</v>
      </c>
      <c r="C131" s="1245">
        <f t="shared" si="69"/>
        <v>148258</v>
      </c>
      <c r="D131" s="1216">
        <f t="shared" ref="D131:D132" si="73">SUM(G179,G236)</f>
        <v>141842</v>
      </c>
      <c r="E131" s="1701">
        <f t="shared" ref="E131:E132" si="74">SUM(H179,H236)</f>
        <v>6416</v>
      </c>
      <c r="F131" s="1254"/>
      <c r="G131" s="1254"/>
      <c r="H131" s="2428"/>
      <c r="I131" s="2429"/>
      <c r="J131" s="2429"/>
      <c r="K131" s="1258"/>
      <c r="L131" s="1239"/>
    </row>
    <row r="132" spans="2:12" s="1226" customFormat="1" ht="10.5" customHeight="1">
      <c r="B132" s="1207" t="s">
        <v>440</v>
      </c>
      <c r="C132" s="1245">
        <f t="shared" si="69"/>
        <v>24508</v>
      </c>
      <c r="D132" s="1216">
        <f t="shared" si="73"/>
        <v>21516</v>
      </c>
      <c r="E132" s="1701">
        <f t="shared" si="74"/>
        <v>2992</v>
      </c>
      <c r="F132" s="1254"/>
      <c r="G132" s="1254"/>
      <c r="H132" s="2428"/>
      <c r="I132" s="2429"/>
      <c r="J132" s="2429"/>
      <c r="K132" s="1258"/>
      <c r="L132" s="1239"/>
    </row>
    <row r="133" spans="2:12" s="1226" customFormat="1" ht="10.5" customHeight="1" thickBot="1">
      <c r="B133" s="1207" t="s">
        <v>496</v>
      </c>
      <c r="C133" s="1246">
        <f t="shared" si="69"/>
        <v>105997</v>
      </c>
      <c r="D133" s="1216">
        <f>SUM(G181,G238)</f>
        <v>101489</v>
      </c>
      <c r="E133" s="1702">
        <f>SUM(H181,H238)</f>
        <v>4508</v>
      </c>
      <c r="F133" s="1254"/>
      <c r="G133" s="1254"/>
      <c r="H133" s="2428"/>
      <c r="I133" s="2429"/>
      <c r="J133" s="2429"/>
      <c r="K133" s="1258"/>
      <c r="L133" s="1239"/>
    </row>
    <row r="134" spans="2:12" s="1226" customFormat="1" ht="12.75" customHeight="1" thickBot="1">
      <c r="B134" s="1208" t="s">
        <v>673</v>
      </c>
      <c r="C134" s="1247">
        <f t="shared" si="69"/>
        <v>338848</v>
      </c>
      <c r="D134" s="1221">
        <f>SUM(D130:D133)</f>
        <v>320289</v>
      </c>
      <c r="E134" s="1218">
        <f t="shared" ref="E134" si="75">SUM(E130:E133)</f>
        <v>18559</v>
      </c>
      <c r="F134" s="1254"/>
      <c r="G134" s="1254"/>
      <c r="H134" s="2428"/>
      <c r="I134" s="2429"/>
      <c r="J134" s="2429"/>
      <c r="K134" s="1258"/>
      <c r="L134" s="1239"/>
    </row>
    <row r="135" spans="2:12" s="1226" customFormat="1" ht="11.25" customHeight="1">
      <c r="B135" s="1207" t="s">
        <v>544</v>
      </c>
      <c r="C135" s="1245">
        <f t="shared" si="69"/>
        <v>30880</v>
      </c>
      <c r="D135" s="1216">
        <f>SUM(G183,G240)</f>
        <v>27976</v>
      </c>
      <c r="E135" s="1700">
        <f>SUM(H183,H240)</f>
        <v>2904</v>
      </c>
      <c r="F135" s="1254"/>
      <c r="G135" s="1254"/>
      <c r="H135" s="2428"/>
      <c r="I135" s="2429"/>
      <c r="J135" s="2429"/>
      <c r="K135" s="1258"/>
      <c r="L135" s="1239"/>
    </row>
    <row r="136" spans="2:12" s="1226" customFormat="1" ht="11.25" customHeight="1">
      <c r="B136" s="1207" t="s">
        <v>501</v>
      </c>
      <c r="C136" s="1245">
        <f t="shared" si="69"/>
        <v>210905</v>
      </c>
      <c r="D136" s="1216">
        <f t="shared" ref="D136:D137" si="76">SUM(G184,G241)</f>
        <v>206954</v>
      </c>
      <c r="E136" s="1701">
        <f t="shared" ref="E136:E137" si="77">SUM(H184,H241)</f>
        <v>3951</v>
      </c>
      <c r="F136" s="1254"/>
      <c r="G136" s="1254"/>
      <c r="H136" s="2428"/>
      <c r="I136" s="2429"/>
      <c r="J136" s="2429"/>
      <c r="K136" s="1258"/>
      <c r="L136" s="1239"/>
    </row>
    <row r="137" spans="2:12" s="1226" customFormat="1" ht="11.25" customHeight="1">
      <c r="B137" s="1207" t="s">
        <v>516</v>
      </c>
      <c r="C137" s="1245">
        <f t="shared" si="69"/>
        <v>75953</v>
      </c>
      <c r="D137" s="1216">
        <f t="shared" si="76"/>
        <v>68366</v>
      </c>
      <c r="E137" s="1701">
        <f t="shared" si="77"/>
        <v>7587</v>
      </c>
      <c r="F137" s="1254"/>
      <c r="G137" s="1254"/>
      <c r="H137" s="2428"/>
      <c r="I137" s="2429"/>
      <c r="J137" s="2429"/>
      <c r="K137" s="1258"/>
      <c r="L137" s="1239"/>
    </row>
    <row r="138" spans="2:12" s="1226" customFormat="1" ht="11.25" customHeight="1" thickBot="1">
      <c r="B138" s="1207" t="s">
        <v>444</v>
      </c>
      <c r="C138" s="1246">
        <f t="shared" si="69"/>
        <v>69887</v>
      </c>
      <c r="D138" s="1216">
        <f>SUM(G186,G243)</f>
        <v>58704</v>
      </c>
      <c r="E138" s="1702">
        <f>SUM(H186,H243)</f>
        <v>11183</v>
      </c>
      <c r="F138" s="1254"/>
      <c r="G138" s="1254"/>
      <c r="H138" s="2428"/>
      <c r="I138" s="2429"/>
      <c r="J138" s="2429"/>
      <c r="K138" s="1258"/>
      <c r="L138" s="1239"/>
    </row>
    <row r="139" spans="2:12" s="1226" customFormat="1" ht="12.2" customHeight="1" thickBot="1">
      <c r="B139" s="1208" t="s">
        <v>674</v>
      </c>
      <c r="C139" s="1247">
        <f t="shared" si="69"/>
        <v>387625</v>
      </c>
      <c r="D139" s="1221">
        <f>SUM(D135:D138)</f>
        <v>362000</v>
      </c>
      <c r="E139" s="1218">
        <f t="shared" ref="E139" si="78">SUM(E135:E138)</f>
        <v>25625</v>
      </c>
      <c r="F139" s="1254"/>
      <c r="G139" s="1254"/>
      <c r="H139" s="2428"/>
      <c r="I139" s="2429"/>
      <c r="J139" s="2429"/>
      <c r="K139" s="1258"/>
      <c r="L139" s="1239"/>
    </row>
    <row r="140" spans="2:12" s="1226" customFormat="1" ht="11.25" customHeight="1">
      <c r="B140" s="1205" t="s">
        <v>430</v>
      </c>
      <c r="C140" s="1248">
        <f t="shared" si="69"/>
        <v>150356</v>
      </c>
      <c r="D140" s="1216">
        <f>SUM(G188,G245,D306)</f>
        <v>137954</v>
      </c>
      <c r="E140" s="1700">
        <f>SUM(H188,H245,E306)</f>
        <v>12402</v>
      </c>
      <c r="F140" s="1254"/>
      <c r="G140" s="1254"/>
      <c r="H140" s="2428"/>
      <c r="I140" s="2429"/>
      <c r="J140" s="2429"/>
      <c r="K140" s="1258"/>
      <c r="L140" s="1239"/>
    </row>
    <row r="141" spans="2:12" s="1226" customFormat="1" ht="11.25" customHeight="1">
      <c r="B141" s="1207" t="s">
        <v>213</v>
      </c>
      <c r="C141" s="1248">
        <f t="shared" si="69"/>
        <v>460494</v>
      </c>
      <c r="D141" s="1216">
        <f t="shared" ref="D141:D143" si="79">SUM(G189,G246,D307)</f>
        <v>435829</v>
      </c>
      <c r="E141" s="1701">
        <f t="shared" ref="E141:E143" si="80">SUM(H189,H246,E307)</f>
        <v>24665</v>
      </c>
      <c r="F141" s="1254"/>
      <c r="G141" s="1254"/>
      <c r="H141" s="2428"/>
      <c r="I141" s="2429"/>
      <c r="J141" s="2429"/>
      <c r="K141" s="1258"/>
      <c r="L141" s="1239"/>
    </row>
    <row r="142" spans="2:12" s="1226" customFormat="1" ht="11.25" customHeight="1">
      <c r="B142" s="1207" t="s">
        <v>335</v>
      </c>
      <c r="C142" s="1248">
        <f t="shared" si="69"/>
        <v>351448</v>
      </c>
      <c r="D142" s="1216">
        <f t="shared" si="79"/>
        <v>309744</v>
      </c>
      <c r="E142" s="1701">
        <f t="shared" si="80"/>
        <v>41704</v>
      </c>
      <c r="F142" s="1254"/>
      <c r="G142" s="1254"/>
      <c r="H142" s="2428"/>
      <c r="I142" s="2429"/>
      <c r="J142" s="2429"/>
      <c r="K142" s="1258"/>
      <c r="L142" s="1239"/>
    </row>
    <row r="143" spans="2:12" s="1226" customFormat="1" ht="11.25" customHeight="1" thickBot="1">
      <c r="B143" s="1207" t="s">
        <v>569</v>
      </c>
      <c r="C143" s="1249">
        <f t="shared" si="69"/>
        <v>289137</v>
      </c>
      <c r="D143" s="1216">
        <f t="shared" si="79"/>
        <v>271027</v>
      </c>
      <c r="E143" s="1702">
        <f t="shared" si="80"/>
        <v>18110</v>
      </c>
      <c r="F143" s="1254"/>
      <c r="G143" s="1254"/>
      <c r="H143" s="2428"/>
      <c r="I143" s="2429"/>
      <c r="J143" s="2429"/>
      <c r="K143" s="1239"/>
      <c r="L143" s="1239"/>
    </row>
    <row r="144" spans="2:12" s="1226" customFormat="1" ht="12.75" customHeight="1" thickBot="1">
      <c r="B144" s="1208" t="s">
        <v>675</v>
      </c>
      <c r="C144" s="1250">
        <f t="shared" si="69"/>
        <v>1251435</v>
      </c>
      <c r="D144" s="1221">
        <f>SUM(D140:D143)</f>
        <v>1154554</v>
      </c>
      <c r="E144" s="1218">
        <f t="shared" ref="E144" si="81">SUM(E140:E143)</f>
        <v>96881</v>
      </c>
      <c r="F144" s="1254"/>
      <c r="G144" s="1254"/>
      <c r="H144" s="2428"/>
      <c r="I144" s="2429"/>
      <c r="J144" s="2429"/>
      <c r="K144" s="1239"/>
      <c r="L144" s="1239"/>
    </row>
    <row r="145" spans="2:12" s="1226" customFormat="1" ht="11.25" customHeight="1">
      <c r="B145" s="1207" t="s">
        <v>623</v>
      </c>
      <c r="C145" s="1248">
        <f t="shared" si="69"/>
        <v>456601</v>
      </c>
      <c r="D145" s="1216">
        <f>SUM(G193,G250,D311)</f>
        <v>429484</v>
      </c>
      <c r="E145" s="1700">
        <f>SUM(H193,H250,E311)</f>
        <v>27117</v>
      </c>
      <c r="F145" s="1254"/>
      <c r="G145" s="1254"/>
      <c r="H145" s="2428"/>
      <c r="I145" s="2429"/>
      <c r="J145" s="2429"/>
      <c r="K145" s="1239"/>
      <c r="L145" s="1239"/>
    </row>
    <row r="146" spans="2:12" s="1226" customFormat="1" ht="11.25" customHeight="1">
      <c r="B146" s="1207" t="s">
        <v>663</v>
      </c>
      <c r="C146" s="1248">
        <f t="shared" si="69"/>
        <v>378882</v>
      </c>
      <c r="D146" s="1216">
        <f t="shared" ref="D146:D148" si="82">SUM(G194,G251,D312)</f>
        <v>347018</v>
      </c>
      <c r="E146" s="1701">
        <f t="shared" ref="E146:E148" si="83">SUM(H194,H251,E312)</f>
        <v>31864</v>
      </c>
      <c r="F146" s="1254"/>
      <c r="G146" s="1254"/>
      <c r="H146" s="2428"/>
      <c r="I146" s="2429"/>
      <c r="J146" s="2429"/>
      <c r="K146" s="1239"/>
      <c r="L146" s="1239"/>
    </row>
    <row r="147" spans="2:12" s="1226" customFormat="1" ht="10.5" customHeight="1">
      <c r="B147" s="1207" t="s">
        <v>676</v>
      </c>
      <c r="C147" s="1248">
        <f t="shared" si="69"/>
        <v>378953</v>
      </c>
      <c r="D147" s="1216">
        <f t="shared" si="82"/>
        <v>338653</v>
      </c>
      <c r="E147" s="1701">
        <f t="shared" si="83"/>
        <v>40300</v>
      </c>
      <c r="F147" s="1254"/>
      <c r="G147" s="1254"/>
      <c r="H147" s="2428"/>
      <c r="I147" s="2429"/>
      <c r="J147" s="2429"/>
      <c r="K147" s="1239"/>
      <c r="L147" s="1239"/>
    </row>
    <row r="148" spans="2:12" s="1226" customFormat="1" ht="11.25" customHeight="1" thickBot="1">
      <c r="B148" s="1207" t="s">
        <v>677</v>
      </c>
      <c r="C148" s="1401">
        <f t="shared" si="69"/>
        <v>225902</v>
      </c>
      <c r="D148" s="1216">
        <f t="shared" si="82"/>
        <v>197306</v>
      </c>
      <c r="E148" s="1702">
        <f t="shared" si="83"/>
        <v>28596</v>
      </c>
      <c r="F148" s="1254"/>
      <c r="G148" s="1254"/>
      <c r="H148" s="2428"/>
      <c r="I148" s="2429"/>
      <c r="J148" s="2429"/>
      <c r="K148" s="1239"/>
      <c r="L148" s="1239"/>
    </row>
    <row r="149" spans="2:12" s="1226" customFormat="1" ht="12.75" customHeight="1" thickBot="1">
      <c r="B149" s="1687" t="s">
        <v>678</v>
      </c>
      <c r="C149" s="1691">
        <f t="shared" si="69"/>
        <v>1440338</v>
      </c>
      <c r="D149" s="1221">
        <f>SUM(D145:D148)</f>
        <v>1312461</v>
      </c>
      <c r="E149" s="1218">
        <f t="shared" ref="E149" si="84">SUM(E145:E148)</f>
        <v>127877</v>
      </c>
      <c r="F149" s="1254"/>
      <c r="G149" s="1254"/>
      <c r="H149" s="2428"/>
      <c r="I149" s="2429"/>
      <c r="J149" s="2429"/>
      <c r="K149" s="1239"/>
      <c r="L149" s="1239"/>
    </row>
    <row r="150" spans="2:12" s="1226" customFormat="1" ht="12.75" customHeight="1">
      <c r="B150" s="1689" t="s">
        <v>728</v>
      </c>
      <c r="C150" s="1694">
        <f t="shared" si="69"/>
        <v>466464</v>
      </c>
      <c r="D150" s="1216">
        <f>SUM(G198,G255,D316)</f>
        <v>430927</v>
      </c>
      <c r="E150" s="1700">
        <f>SUM(H198,H255,E316)</f>
        <v>35537</v>
      </c>
      <c r="F150" s="1254"/>
      <c r="G150" s="1254"/>
      <c r="H150" s="2428"/>
      <c r="I150" s="2429"/>
      <c r="J150" s="2429"/>
      <c r="K150" s="1239"/>
      <c r="L150" s="1239"/>
    </row>
    <row r="151" spans="2:12" s="1226" customFormat="1" ht="12.75" customHeight="1">
      <c r="B151" s="1690" t="s">
        <v>745</v>
      </c>
      <c r="C151" s="1206">
        <f t="shared" si="69"/>
        <v>510743</v>
      </c>
      <c r="D151" s="1216">
        <f t="shared" ref="D151:D153" si="85">SUM(G199,G256,D317)</f>
        <v>432400</v>
      </c>
      <c r="E151" s="1701">
        <f t="shared" ref="E151:E153" si="86">SUM(H199,H256,E317)</f>
        <v>78343</v>
      </c>
      <c r="F151" s="1254"/>
      <c r="G151" s="1836"/>
      <c r="H151" s="2428"/>
      <c r="I151" s="2429"/>
      <c r="J151" s="2429"/>
      <c r="K151" s="1239"/>
      <c r="L151" s="1239"/>
    </row>
    <row r="152" spans="2:12" s="1226" customFormat="1" ht="12.75" customHeight="1">
      <c r="B152" s="1690" t="s">
        <v>746</v>
      </c>
      <c r="C152" s="1206">
        <f t="shared" si="69"/>
        <v>323016</v>
      </c>
      <c r="D152" s="1216">
        <f t="shared" si="85"/>
        <v>254017</v>
      </c>
      <c r="E152" s="1701">
        <f t="shared" si="86"/>
        <v>68999</v>
      </c>
      <c r="F152" s="1254"/>
      <c r="G152" s="1254"/>
      <c r="H152" s="2428"/>
      <c r="I152" s="2429"/>
      <c r="J152" s="2429"/>
      <c r="K152" s="1239"/>
      <c r="L152" s="1239"/>
    </row>
    <row r="153" spans="2:12" s="1226" customFormat="1" ht="12.75" customHeight="1" thickBot="1">
      <c r="B153" s="1690" t="s">
        <v>747</v>
      </c>
      <c r="C153" s="1206">
        <f t="shared" si="69"/>
        <v>116676</v>
      </c>
      <c r="D153" s="1216">
        <f t="shared" si="85"/>
        <v>90404</v>
      </c>
      <c r="E153" s="1702">
        <f t="shared" si="86"/>
        <v>26272</v>
      </c>
      <c r="F153" s="1254"/>
      <c r="G153" s="1254"/>
      <c r="H153" s="2428"/>
      <c r="I153" s="2429"/>
      <c r="J153" s="2429"/>
      <c r="K153" s="1239"/>
      <c r="L153" s="1239"/>
    </row>
    <row r="154" spans="2:12" s="1226" customFormat="1" ht="12.75" customHeight="1" thickBot="1">
      <c r="B154" s="1208" t="s">
        <v>762</v>
      </c>
      <c r="C154" s="2111">
        <f t="shared" si="69"/>
        <v>1416899</v>
      </c>
      <c r="D154" s="1221">
        <f>SUM(D150:D153)</f>
        <v>1207748</v>
      </c>
      <c r="E154" s="1218">
        <f t="shared" ref="E154" si="87">SUM(E150:E153)</f>
        <v>209151</v>
      </c>
      <c r="F154" s="1254"/>
      <c r="G154" s="1254"/>
      <c r="H154" s="2428"/>
      <c r="I154" s="2429"/>
      <c r="J154" s="2429"/>
      <c r="K154" s="1239"/>
      <c r="L154" s="1239"/>
    </row>
    <row r="155" spans="2:12" s="1226" customFormat="1" ht="12.75" customHeight="1">
      <c r="B155" s="1689" t="s">
        <v>769</v>
      </c>
      <c r="C155" s="1694">
        <f t="shared" si="69"/>
        <v>632183</v>
      </c>
      <c r="D155" s="1216">
        <f>SUM(G203,G260,D321)</f>
        <v>512973</v>
      </c>
      <c r="E155" s="1700">
        <f>SUM(H203,H260,E321)</f>
        <v>119210</v>
      </c>
      <c r="F155" s="2112"/>
      <c r="G155" s="1254"/>
      <c r="H155" s="2428"/>
      <c r="I155" s="2429"/>
      <c r="J155" s="2429"/>
      <c r="K155" s="1239"/>
      <c r="L155" s="1239"/>
    </row>
    <row r="156" spans="2:12" s="1226" customFormat="1" ht="12.75" customHeight="1">
      <c r="B156" s="1690" t="s">
        <v>770</v>
      </c>
      <c r="C156" s="1206">
        <f t="shared" si="69"/>
        <v>429262</v>
      </c>
      <c r="D156" s="1216">
        <f t="shared" ref="D156:D158" si="88">SUM(G204,G261,D322)</f>
        <v>375375</v>
      </c>
      <c r="E156" s="1701">
        <f t="shared" ref="E156:E158" si="89">SUM(H204,H261,E322)</f>
        <v>53887</v>
      </c>
      <c r="F156" s="2112"/>
      <c r="G156" s="1254"/>
      <c r="H156" s="2428"/>
      <c r="I156" s="2429"/>
      <c r="J156" s="2429"/>
      <c r="K156" s="1239"/>
      <c r="L156" s="1239"/>
    </row>
    <row r="157" spans="2:12" ht="12.75" customHeight="1">
      <c r="B157" s="1690" t="s">
        <v>771</v>
      </c>
      <c r="C157" s="1206">
        <f t="shared" si="69"/>
        <v>293719</v>
      </c>
      <c r="D157" s="1216">
        <f t="shared" si="88"/>
        <v>241538</v>
      </c>
      <c r="E157" s="1701">
        <f t="shared" si="89"/>
        <v>52181</v>
      </c>
      <c r="F157" s="473"/>
      <c r="L157"/>
    </row>
    <row r="158" spans="2:12" ht="12.75" customHeight="1" thickBot="1">
      <c r="B158" s="1690" t="s">
        <v>772</v>
      </c>
      <c r="C158" s="1941">
        <f t="shared" si="69"/>
        <v>795392</v>
      </c>
      <c r="D158" s="1216">
        <f t="shared" si="88"/>
        <v>657431</v>
      </c>
      <c r="E158" s="1702">
        <f t="shared" si="89"/>
        <v>137961</v>
      </c>
      <c r="F158" s="473"/>
      <c r="L158"/>
    </row>
    <row r="159" spans="2:12" ht="12.75" customHeight="1" thickBot="1">
      <c r="B159" s="1208" t="s">
        <v>831</v>
      </c>
      <c r="C159" s="2111">
        <f t="shared" si="69"/>
        <v>2150556</v>
      </c>
      <c r="D159" s="1221">
        <f>SUM(D155:D158)</f>
        <v>1787317</v>
      </c>
      <c r="E159" s="1218">
        <f t="shared" ref="E159" si="90">SUM(E155:E158)</f>
        <v>363239</v>
      </c>
      <c r="F159" s="473"/>
      <c r="L159"/>
    </row>
    <row r="160" spans="2:12" ht="12.75" customHeight="1">
      <c r="B160" s="1689" t="s">
        <v>837</v>
      </c>
      <c r="C160" s="1694">
        <f t="shared" si="69"/>
        <v>411646</v>
      </c>
      <c r="D160" s="1216">
        <f>SUM(G208,G265,D326)</f>
        <v>370934</v>
      </c>
      <c r="E160" s="1700">
        <f>SUM(H208,H265,E326)</f>
        <v>40712</v>
      </c>
      <c r="F160" s="473"/>
      <c r="L160"/>
    </row>
    <row r="161" spans="1:12" ht="12.75" customHeight="1">
      <c r="B161" s="1690" t="s">
        <v>844</v>
      </c>
      <c r="C161" s="1206">
        <f t="shared" si="69"/>
        <v>257005</v>
      </c>
      <c r="D161" s="1216">
        <f t="shared" ref="D161:D163" si="91">SUM(G209,G266,D327)</f>
        <v>231713</v>
      </c>
      <c r="E161" s="1701">
        <f t="shared" ref="E161:E163" si="92">SUM(H209,H266,E327)</f>
        <v>25292</v>
      </c>
      <c r="F161" s="473"/>
      <c r="L161"/>
    </row>
    <row r="162" spans="1:12" ht="12.75" customHeight="1">
      <c r="B162" s="1690" t="s">
        <v>824</v>
      </c>
      <c r="C162" s="1206">
        <f t="shared" si="69"/>
        <v>0</v>
      </c>
      <c r="D162" s="1216">
        <f t="shared" si="91"/>
        <v>0</v>
      </c>
      <c r="E162" s="1701">
        <f t="shared" si="92"/>
        <v>0</v>
      </c>
      <c r="F162" s="473"/>
      <c r="L162"/>
    </row>
    <row r="163" spans="1:12" ht="12.75" customHeight="1" thickBot="1">
      <c r="B163" s="1690" t="s">
        <v>845</v>
      </c>
      <c r="C163" s="1941">
        <f t="shared" si="69"/>
        <v>0</v>
      </c>
      <c r="D163" s="1216">
        <f t="shared" si="91"/>
        <v>0</v>
      </c>
      <c r="E163" s="1702">
        <f t="shared" si="92"/>
        <v>0</v>
      </c>
      <c r="F163" s="473"/>
      <c r="L163"/>
    </row>
    <row r="164" spans="1:12" ht="12.75" customHeight="1" thickBot="1">
      <c r="B164" s="1208" t="s">
        <v>855</v>
      </c>
      <c r="C164" s="2111">
        <f t="shared" si="69"/>
        <v>668651</v>
      </c>
      <c r="D164" s="1221">
        <f>SUM(D160:D163)</f>
        <v>602647</v>
      </c>
      <c r="E164" s="1218">
        <f t="shared" ref="E164" si="93">SUM(E160:E163)</f>
        <v>66004</v>
      </c>
      <c r="F164" s="473"/>
      <c r="L164"/>
    </row>
    <row r="165" spans="1:12" ht="4.1500000000000004" customHeight="1" thickBot="1">
      <c r="B165" s="2277"/>
      <c r="C165" s="2274"/>
      <c r="D165" s="2274"/>
      <c r="E165" s="2274"/>
      <c r="F165" s="473"/>
      <c r="L165"/>
    </row>
    <row r="166" spans="1:12" ht="13.7" customHeight="1">
      <c r="B166" s="1211" t="s">
        <v>357</v>
      </c>
      <c r="C166" s="1244"/>
    </row>
    <row r="167" spans="1:12" ht="13.7" customHeight="1" thickBot="1">
      <c r="B167" s="1211"/>
      <c r="C167" s="1244"/>
    </row>
    <row r="168" spans="1:12" s="1222" customFormat="1" ht="30.75" customHeight="1" thickBot="1">
      <c r="A168" s="235" t="s">
        <v>57</v>
      </c>
      <c r="B168" s="4130" t="s">
        <v>690</v>
      </c>
      <c r="C168" s="4131"/>
      <c r="D168" s="4131"/>
      <c r="E168" s="4131"/>
      <c r="F168" s="4131"/>
      <c r="G168" s="4131"/>
      <c r="H168" s="4132"/>
      <c r="I168" s="1265"/>
      <c r="J168" s="1210"/>
      <c r="K168" s="1210"/>
      <c r="L168" s="1210"/>
    </row>
    <row r="169" spans="1:12" s="1222" customFormat="1" ht="13.5" thickBot="1">
      <c r="B169" s="1210"/>
      <c r="C169" s="1210"/>
      <c r="D169" s="1210"/>
      <c r="E169" s="1210"/>
      <c r="F169" s="1210"/>
      <c r="G169" s="1210"/>
      <c r="H169" s="1210"/>
      <c r="I169" s="1266"/>
      <c r="J169" s="1210"/>
      <c r="K169" s="1210"/>
      <c r="L169" s="1210"/>
    </row>
    <row r="170" spans="1:12" s="1222" customFormat="1" ht="19.5" customHeight="1" thickBot="1">
      <c r="B170" s="4157" t="s">
        <v>691</v>
      </c>
      <c r="C170" s="3920"/>
      <c r="D170" s="4158" t="s">
        <v>655</v>
      </c>
      <c r="E170" s="4159"/>
      <c r="F170" s="4160"/>
      <c r="G170" s="4176" t="s">
        <v>692</v>
      </c>
      <c r="H170" s="4177"/>
      <c r="I170" s="1210"/>
      <c r="J170" s="1210"/>
      <c r="K170" s="1210"/>
      <c r="L170" s="1210"/>
    </row>
    <row r="171" spans="1:12" s="1222" customFormat="1" ht="19.5" customHeight="1">
      <c r="B171" s="1267" t="s">
        <v>478</v>
      </c>
      <c r="C171" s="1268" t="s">
        <v>102</v>
      </c>
      <c r="D171" s="1269"/>
      <c r="E171" s="1270" t="s">
        <v>352</v>
      </c>
      <c r="F171" s="1271"/>
      <c r="G171" s="4140" t="s">
        <v>352</v>
      </c>
      <c r="H171" s="4141"/>
      <c r="I171" s="1210"/>
      <c r="J171" s="1210"/>
      <c r="K171" s="1210"/>
      <c r="L171" s="1210"/>
    </row>
    <row r="172" spans="1:12" s="1222" customFormat="1" ht="19.5" customHeight="1" thickBot="1">
      <c r="B172" s="1272"/>
      <c r="C172" s="1273" t="s">
        <v>693</v>
      </c>
      <c r="D172" s="1274" t="s">
        <v>353</v>
      </c>
      <c r="E172" s="1275" t="s">
        <v>354</v>
      </c>
      <c r="F172" s="1276" t="s">
        <v>685</v>
      </c>
      <c r="G172" s="1277" t="s">
        <v>356</v>
      </c>
      <c r="H172" s="1278" t="s">
        <v>355</v>
      </c>
      <c r="I172" s="1210"/>
      <c r="J172" s="1210"/>
      <c r="K172" s="1210"/>
      <c r="L172" s="1210"/>
    </row>
    <row r="173" spans="1:12" s="3" customFormat="1" ht="13.7" customHeight="1">
      <c r="B173" s="1207" t="s">
        <v>131</v>
      </c>
      <c r="C173" s="1216">
        <f>SUM(D173:F173)</f>
        <v>13482</v>
      </c>
      <c r="D173" s="1216">
        <v>0</v>
      </c>
      <c r="E173" s="1300">
        <v>13482</v>
      </c>
      <c r="F173" s="1310">
        <v>0</v>
      </c>
      <c r="G173" s="1216">
        <v>13474</v>
      </c>
      <c r="H173" s="1233">
        <v>8</v>
      </c>
    </row>
    <row r="174" spans="1:12" s="3" customFormat="1" ht="13.7" customHeight="1">
      <c r="B174" s="1207" t="s">
        <v>132</v>
      </c>
      <c r="C174" s="1216">
        <f t="shared" ref="C174:C176" si="94">SUM(D174:F174)</f>
        <v>265939</v>
      </c>
      <c r="D174" s="1216">
        <v>21612</v>
      </c>
      <c r="E174" s="1300">
        <v>244327</v>
      </c>
      <c r="F174" s="1233">
        <v>0</v>
      </c>
      <c r="G174" s="1216">
        <v>262830</v>
      </c>
      <c r="H174" s="1233">
        <v>3109</v>
      </c>
    </row>
    <row r="175" spans="1:12" s="3" customFormat="1" ht="13.7" customHeight="1">
      <c r="B175" s="1207" t="s">
        <v>133</v>
      </c>
      <c r="C175" s="1216">
        <f t="shared" si="94"/>
        <v>22967</v>
      </c>
      <c r="D175" s="1216">
        <v>0</v>
      </c>
      <c r="E175" s="1300">
        <v>22967</v>
      </c>
      <c r="F175" s="1233">
        <v>0</v>
      </c>
      <c r="G175" s="1216">
        <v>22743</v>
      </c>
      <c r="H175" s="1233">
        <v>224</v>
      </c>
    </row>
    <row r="176" spans="1:12" s="3" customFormat="1" ht="13.7" customHeight="1" thickBot="1">
      <c r="B176" s="1242" t="s">
        <v>419</v>
      </c>
      <c r="C176" s="1292">
        <f t="shared" si="94"/>
        <v>32678</v>
      </c>
      <c r="D176" s="1292">
        <v>14750</v>
      </c>
      <c r="E176" s="1302">
        <v>17928</v>
      </c>
      <c r="F176" s="1256">
        <v>0</v>
      </c>
      <c r="G176" s="1216">
        <v>31850</v>
      </c>
      <c r="H176" s="1233">
        <v>828</v>
      </c>
    </row>
    <row r="177" spans="2:8" s="3" customFormat="1" ht="13.7" customHeight="1" thickBot="1">
      <c r="B177" s="1303" t="s">
        <v>672</v>
      </c>
      <c r="C177" s="1296">
        <f>SUM(D177:F177)</f>
        <v>335066</v>
      </c>
      <c r="D177" s="1296">
        <f>SUM(D173:D176)</f>
        <v>36362</v>
      </c>
      <c r="E177" s="1304">
        <f t="shared" ref="E177" si="95">SUM(E173:E176)</f>
        <v>298704</v>
      </c>
      <c r="F177" s="1305">
        <f t="shared" ref="F177" si="96">SUM(F173:F176)</f>
        <v>0</v>
      </c>
      <c r="G177" s="1221">
        <f t="shared" ref="G177" si="97">SUM(G173:G176)</f>
        <v>330897</v>
      </c>
      <c r="H177" s="1298">
        <f t="shared" ref="H177" si="98">SUM(H173:H176)</f>
        <v>4169</v>
      </c>
    </row>
    <row r="178" spans="2:8" s="3" customFormat="1" ht="13.7" customHeight="1">
      <c r="B178" s="1207" t="s">
        <v>439</v>
      </c>
      <c r="C178" s="1216">
        <f>SUM(D178:F178)</f>
        <v>26621</v>
      </c>
      <c r="D178" s="1216">
        <v>12413</v>
      </c>
      <c r="E178" s="1300">
        <v>14208</v>
      </c>
      <c r="F178" s="1310">
        <v>0</v>
      </c>
      <c r="G178" s="1216">
        <v>25538</v>
      </c>
      <c r="H178" s="1233">
        <v>1083</v>
      </c>
    </row>
    <row r="179" spans="2:8" s="3" customFormat="1" ht="13.7" customHeight="1">
      <c r="B179" s="1207" t="s">
        <v>593</v>
      </c>
      <c r="C179" s="1216">
        <f t="shared" ref="C179:C181" si="99">SUM(D179:F179)</f>
        <v>114798</v>
      </c>
      <c r="D179" s="1216">
        <v>7546</v>
      </c>
      <c r="E179" s="1300">
        <v>107252</v>
      </c>
      <c r="F179" s="1233">
        <v>0</v>
      </c>
      <c r="G179" s="1216">
        <v>112510</v>
      </c>
      <c r="H179" s="1233">
        <v>2288</v>
      </c>
    </row>
    <row r="180" spans="2:8" s="3" customFormat="1" ht="13.7" customHeight="1">
      <c r="B180" s="1207" t="s">
        <v>440</v>
      </c>
      <c r="C180" s="1216">
        <f t="shared" si="99"/>
        <v>0</v>
      </c>
      <c r="D180" s="1216">
        <v>0</v>
      </c>
      <c r="E180" s="1300">
        <v>0</v>
      </c>
      <c r="F180" s="1233">
        <v>0</v>
      </c>
      <c r="G180" s="1216">
        <v>0</v>
      </c>
      <c r="H180" s="1233">
        <v>0</v>
      </c>
    </row>
    <row r="181" spans="2:8" s="3" customFormat="1" ht="13.7" customHeight="1" thickBot="1">
      <c r="B181" s="1242" t="s">
        <v>496</v>
      </c>
      <c r="C181" s="1292">
        <f t="shared" si="99"/>
        <v>46763</v>
      </c>
      <c r="D181" s="1292">
        <v>23064</v>
      </c>
      <c r="E181" s="1302">
        <v>23699</v>
      </c>
      <c r="F181" s="1256">
        <v>0</v>
      </c>
      <c r="G181" s="1306">
        <v>45487</v>
      </c>
      <c r="H181" s="1233">
        <v>1276</v>
      </c>
    </row>
    <row r="182" spans="2:8" s="3" customFormat="1" ht="13.7" customHeight="1" thickBot="1">
      <c r="B182" s="1303" t="s">
        <v>673</v>
      </c>
      <c r="C182" s="1296">
        <f>SUM(D182:F182)</f>
        <v>188182</v>
      </c>
      <c r="D182" s="1296">
        <f>SUM(D178:D181)</f>
        <v>43023</v>
      </c>
      <c r="E182" s="1304">
        <f t="shared" ref="E182" si="100">SUM(E178:E181)</f>
        <v>145159</v>
      </c>
      <c r="F182" s="1305">
        <f t="shared" ref="F182" si="101">SUM(F178:F181)</f>
        <v>0</v>
      </c>
      <c r="G182" s="1296">
        <f t="shared" ref="G182" si="102">SUM(G178:G181)</f>
        <v>183535</v>
      </c>
      <c r="H182" s="1298">
        <f t="shared" ref="H182" si="103">SUM(H178:H181)</f>
        <v>4647</v>
      </c>
    </row>
    <row r="183" spans="2:8" s="3" customFormat="1" ht="13.7" customHeight="1">
      <c r="B183" s="1307" t="s">
        <v>544</v>
      </c>
      <c r="C183" s="1216">
        <f>SUM(D183:F183)</f>
        <v>0</v>
      </c>
      <c r="D183" s="1308">
        <v>0</v>
      </c>
      <c r="E183" s="1309">
        <v>0</v>
      </c>
      <c r="F183" s="1310">
        <v>0</v>
      </c>
      <c r="G183" s="1216">
        <v>0</v>
      </c>
      <c r="H183" s="1233">
        <v>0</v>
      </c>
    </row>
    <row r="184" spans="2:8" s="3" customFormat="1" ht="13.7" customHeight="1">
      <c r="B184" s="1307" t="s">
        <v>501</v>
      </c>
      <c r="C184" s="1216">
        <f t="shared" ref="C184:C186" si="104">SUM(D184:F184)</f>
        <v>193297</v>
      </c>
      <c r="D184" s="1216">
        <v>23399</v>
      </c>
      <c r="E184" s="1300">
        <v>169898</v>
      </c>
      <c r="F184" s="1233">
        <v>0</v>
      </c>
      <c r="G184" s="1216">
        <v>191890</v>
      </c>
      <c r="H184" s="1233">
        <v>1407</v>
      </c>
    </row>
    <row r="185" spans="2:8" s="3" customFormat="1" ht="13.7" customHeight="1">
      <c r="B185" s="1307" t="s">
        <v>516</v>
      </c>
      <c r="C185" s="1216">
        <f t="shared" si="104"/>
        <v>42672</v>
      </c>
      <c r="D185" s="1216">
        <v>16251</v>
      </c>
      <c r="E185" s="1300">
        <v>26421</v>
      </c>
      <c r="F185" s="1233">
        <v>0</v>
      </c>
      <c r="G185" s="1216">
        <v>42046</v>
      </c>
      <c r="H185" s="1233">
        <v>626</v>
      </c>
    </row>
    <row r="186" spans="2:8" s="3" customFormat="1" ht="13.7" customHeight="1" thickBot="1">
      <c r="B186" s="1311" t="s">
        <v>444</v>
      </c>
      <c r="C186" s="1292">
        <f t="shared" si="104"/>
        <v>25081</v>
      </c>
      <c r="D186" s="1292">
        <v>17533</v>
      </c>
      <c r="E186" s="1302">
        <v>7548</v>
      </c>
      <c r="F186" s="1256">
        <v>0</v>
      </c>
      <c r="G186" s="1216">
        <v>24549</v>
      </c>
      <c r="H186" s="1233">
        <v>532</v>
      </c>
    </row>
    <row r="187" spans="2:8" s="3" customFormat="1" ht="13.7" customHeight="1" thickBot="1">
      <c r="B187" s="1303" t="s">
        <v>674</v>
      </c>
      <c r="C187" s="1296">
        <f>SUM(D187:F187)</f>
        <v>261050</v>
      </c>
      <c r="D187" s="1296">
        <f>SUM(D183:D186)</f>
        <v>57183</v>
      </c>
      <c r="E187" s="1304">
        <f t="shared" ref="E187" si="105">SUM(E183:E186)</f>
        <v>203867</v>
      </c>
      <c r="F187" s="1305">
        <f t="shared" ref="F187" si="106">SUM(F183:F186)</f>
        <v>0</v>
      </c>
      <c r="G187" s="1221">
        <f t="shared" ref="G187" si="107">SUM(G183:G186)</f>
        <v>258485</v>
      </c>
      <c r="H187" s="1298">
        <f t="shared" ref="H187" si="108">SUM(H183:H186)</f>
        <v>2565</v>
      </c>
    </row>
    <row r="188" spans="2:8" s="3" customFormat="1" ht="13.7" customHeight="1">
      <c r="B188" s="1207" t="s">
        <v>430</v>
      </c>
      <c r="C188" s="1216">
        <f>SUM(D188:F188)</f>
        <v>106581</v>
      </c>
      <c r="D188" s="1216">
        <v>60237</v>
      </c>
      <c r="E188" s="1300">
        <v>46344</v>
      </c>
      <c r="F188" s="1310">
        <v>0</v>
      </c>
      <c r="G188" s="1216">
        <v>103397</v>
      </c>
      <c r="H188" s="1310">
        <v>3184</v>
      </c>
    </row>
    <row r="189" spans="2:8" s="3" customFormat="1" ht="13.7" customHeight="1">
      <c r="B189" s="1207" t="s">
        <v>213</v>
      </c>
      <c r="C189" s="1216">
        <f t="shared" ref="C189:C191" si="109">SUM(D189:F189)</f>
        <v>407697</v>
      </c>
      <c r="D189" s="1216">
        <v>186259</v>
      </c>
      <c r="E189" s="1300">
        <v>221438</v>
      </c>
      <c r="F189" s="1233">
        <v>0</v>
      </c>
      <c r="G189" s="1216">
        <v>394680</v>
      </c>
      <c r="H189" s="1233">
        <v>13017</v>
      </c>
    </row>
    <row r="190" spans="2:8" s="3" customFormat="1" ht="13.7" customHeight="1">
      <c r="B190" s="1207" t="s">
        <v>335</v>
      </c>
      <c r="C190" s="1216">
        <f t="shared" si="109"/>
        <v>195736</v>
      </c>
      <c r="D190" s="1216">
        <v>175979</v>
      </c>
      <c r="E190" s="1300">
        <v>19757</v>
      </c>
      <c r="F190" s="1233">
        <v>0</v>
      </c>
      <c r="G190" s="1216">
        <v>181502</v>
      </c>
      <c r="H190" s="1233">
        <v>14234</v>
      </c>
    </row>
    <row r="191" spans="2:8" s="3" customFormat="1" ht="13.7" customHeight="1" thickBot="1">
      <c r="B191" s="1207" t="s">
        <v>569</v>
      </c>
      <c r="C191" s="1216">
        <f t="shared" si="109"/>
        <v>216828</v>
      </c>
      <c r="D191" s="1216">
        <v>198794</v>
      </c>
      <c r="E191" s="1300">
        <v>18034</v>
      </c>
      <c r="F191" s="1256">
        <v>0</v>
      </c>
      <c r="G191" s="1216">
        <v>203878</v>
      </c>
      <c r="H191" s="1233">
        <v>12950</v>
      </c>
    </row>
    <row r="192" spans="2:8" s="3" customFormat="1" ht="13.7" customHeight="1" thickBot="1">
      <c r="B192" s="1208" t="s">
        <v>675</v>
      </c>
      <c r="C192" s="1221">
        <f>SUM(F240,F297,C358)</f>
        <v>28600</v>
      </c>
      <c r="D192" s="1221">
        <f>SUM(D188:D191)</f>
        <v>621269</v>
      </c>
      <c r="E192" s="1312">
        <f t="shared" ref="E192" si="110">SUM(E188:E191)</f>
        <v>305573</v>
      </c>
      <c r="F192" s="1298">
        <f t="shared" ref="F192" si="111">SUM(F188:F191)</f>
        <v>0</v>
      </c>
      <c r="G192" s="1221">
        <f t="shared" ref="G192" si="112">SUM(G188:G191)</f>
        <v>883457</v>
      </c>
      <c r="H192" s="1298">
        <f t="shared" ref="H192" si="113">SUM(H188:H191)</f>
        <v>43385</v>
      </c>
    </row>
    <row r="193" spans="2:13" s="3" customFormat="1" ht="13.7" customHeight="1">
      <c r="B193" s="1207" t="s">
        <v>623</v>
      </c>
      <c r="C193" s="1216">
        <f>SUM(D193:F193)</f>
        <v>332252</v>
      </c>
      <c r="D193" s="1216">
        <v>151269</v>
      </c>
      <c r="E193" s="1300">
        <v>180983</v>
      </c>
      <c r="F193" s="1310">
        <v>0</v>
      </c>
      <c r="G193" s="1216">
        <v>321733</v>
      </c>
      <c r="H193" s="1233">
        <v>10519</v>
      </c>
    </row>
    <row r="194" spans="2:13" s="3" customFormat="1" ht="13.7" customHeight="1">
      <c r="B194" s="1207" t="s">
        <v>663</v>
      </c>
      <c r="C194" s="1216">
        <f t="shared" ref="C194:C196" si="114">SUM(D194:F194)</f>
        <v>212176</v>
      </c>
      <c r="D194" s="1216">
        <v>124364</v>
      </c>
      <c r="E194" s="1300">
        <v>87812</v>
      </c>
      <c r="F194" s="1233">
        <v>0</v>
      </c>
      <c r="G194" s="1216">
        <v>202984</v>
      </c>
      <c r="H194" s="1233">
        <v>9192</v>
      </c>
    </row>
    <row r="195" spans="2:13" s="3" customFormat="1" ht="13.7" customHeight="1">
      <c r="B195" s="1207" t="s">
        <v>676</v>
      </c>
      <c r="C195" s="1204">
        <f t="shared" si="114"/>
        <v>91041</v>
      </c>
      <c r="D195" s="1216">
        <v>62618</v>
      </c>
      <c r="E195" s="1300">
        <v>28423</v>
      </c>
      <c r="F195" s="1233">
        <v>0</v>
      </c>
      <c r="G195" s="1216">
        <v>86555</v>
      </c>
      <c r="H195" s="1233">
        <v>4486</v>
      </c>
    </row>
    <row r="196" spans="2:13" s="3" customFormat="1" ht="13.7" customHeight="1" thickBot="1">
      <c r="B196" s="1207" t="s">
        <v>677</v>
      </c>
      <c r="C196" s="1216">
        <f t="shared" si="114"/>
        <v>113694</v>
      </c>
      <c r="D196" s="1216">
        <v>84099</v>
      </c>
      <c r="E196" s="1300">
        <v>29595</v>
      </c>
      <c r="F196" s="1256">
        <v>0</v>
      </c>
      <c r="G196" s="1216">
        <v>106682</v>
      </c>
      <c r="H196" s="1233">
        <v>7012</v>
      </c>
    </row>
    <row r="197" spans="2:13" s="3" customFormat="1" ht="13.7" customHeight="1" thickBot="1">
      <c r="B197" s="1208" t="s">
        <v>678</v>
      </c>
      <c r="C197" s="1218">
        <f>SUM(D197:F197)</f>
        <v>749163</v>
      </c>
      <c r="D197" s="1221">
        <f>SUM(D193:D196)</f>
        <v>422350</v>
      </c>
      <c r="E197" s="1312">
        <f t="shared" ref="E197" si="115">SUM(E193:E196)</f>
        <v>326813</v>
      </c>
      <c r="F197" s="1298">
        <f t="shared" ref="F197" si="116">SUM(F193:F196)</f>
        <v>0</v>
      </c>
      <c r="G197" s="1221">
        <f t="shared" ref="G197" si="117">SUM(G193:G196)</f>
        <v>717954</v>
      </c>
      <c r="H197" s="1298">
        <f t="shared" ref="H197" si="118">SUM(H193:H196)</f>
        <v>31209</v>
      </c>
    </row>
    <row r="198" spans="2:13" s="3" customFormat="1" ht="13.7" customHeight="1">
      <c r="B198" s="1688" t="s">
        <v>728</v>
      </c>
      <c r="C198" s="1712">
        <f>SUM(D198:F198)</f>
        <v>198828</v>
      </c>
      <c r="D198" s="1710">
        <v>17398</v>
      </c>
      <c r="E198" s="1709">
        <v>181430</v>
      </c>
      <c r="F198" s="1289">
        <v>0</v>
      </c>
      <c r="G198" s="1710">
        <v>196107</v>
      </c>
      <c r="H198" s="1310">
        <v>2721</v>
      </c>
    </row>
    <row r="199" spans="2:13" s="3" customFormat="1" ht="13.7" customHeight="1">
      <c r="B199" s="1288" t="s">
        <v>745</v>
      </c>
      <c r="C199" s="1261">
        <f t="shared" ref="C199:C201" si="119">SUM(D199:F199)</f>
        <v>114276</v>
      </c>
      <c r="D199" s="1711">
        <v>48861</v>
      </c>
      <c r="E199" s="1232">
        <v>65415</v>
      </c>
      <c r="F199" s="1289">
        <v>0</v>
      </c>
      <c r="G199" s="1711">
        <v>109175</v>
      </c>
      <c r="H199" s="1233">
        <v>5101</v>
      </c>
    </row>
    <row r="200" spans="2:13" s="3" customFormat="1" ht="13.5" customHeight="1">
      <c r="B200" s="1288" t="s">
        <v>746</v>
      </c>
      <c r="C200" s="1261">
        <f t="shared" si="119"/>
        <v>59428</v>
      </c>
      <c r="D200" s="1711">
        <v>26481</v>
      </c>
      <c r="E200" s="1232">
        <v>32947</v>
      </c>
      <c r="F200" s="1289">
        <v>0</v>
      </c>
      <c r="G200" s="1711">
        <v>55808</v>
      </c>
      <c r="H200" s="1233">
        <v>3620</v>
      </c>
    </row>
    <row r="201" spans="2:13" s="3" customFormat="1" ht="13.5" customHeight="1" thickBot="1">
      <c r="B201" s="1288" t="s">
        <v>747</v>
      </c>
      <c r="C201" s="1261">
        <f t="shared" si="119"/>
        <v>36643</v>
      </c>
      <c r="D201" s="1711">
        <v>22267</v>
      </c>
      <c r="E201" s="1232">
        <v>14376</v>
      </c>
      <c r="F201" s="1294">
        <v>0</v>
      </c>
      <c r="G201" s="1711">
        <v>34776</v>
      </c>
      <c r="H201" s="1233">
        <v>1867</v>
      </c>
    </row>
    <row r="202" spans="2:13" s="3" customFormat="1" ht="13.5" customHeight="1" thickBot="1">
      <c r="B202" s="1208" t="s">
        <v>762</v>
      </c>
      <c r="C202" s="1713">
        <f>SUM(D202:F202)</f>
        <v>409175</v>
      </c>
      <c r="D202" s="1221">
        <f>SUM(D198:D201)</f>
        <v>115007</v>
      </c>
      <c r="E202" s="1312">
        <f t="shared" ref="E202" si="120">SUM(E198:E201)</f>
        <v>294168</v>
      </c>
      <c r="F202" s="1298">
        <f t="shared" ref="F202" si="121">SUM(F198:F201)</f>
        <v>0</v>
      </c>
      <c r="G202" s="1218">
        <f t="shared" ref="G202" si="122">SUM(G198:G201)</f>
        <v>395866</v>
      </c>
      <c r="H202" s="2109">
        <f t="shared" ref="H202" si="123">SUM(H198:H201)</f>
        <v>13309</v>
      </c>
    </row>
    <row r="203" spans="2:13" s="3" customFormat="1" ht="13.5" customHeight="1">
      <c r="B203" s="1688" t="s">
        <v>769</v>
      </c>
      <c r="C203" s="1712">
        <f>SUM(D203:F203)</f>
        <v>206674</v>
      </c>
      <c r="D203" s="1710">
        <v>48565</v>
      </c>
      <c r="E203" s="1709">
        <v>158109</v>
      </c>
      <c r="F203" s="1289">
        <v>0</v>
      </c>
      <c r="G203" s="1710">
        <v>202560</v>
      </c>
      <c r="H203" s="1310">
        <v>4114</v>
      </c>
      <c r="I203" s="473"/>
      <c r="J203" s="1261"/>
      <c r="K203" s="1261"/>
      <c r="L203" s="1261"/>
      <c r="M203" s="390"/>
    </row>
    <row r="204" spans="2:13" s="3" customFormat="1" ht="13.5" customHeight="1">
      <c r="B204" s="1288" t="s">
        <v>770</v>
      </c>
      <c r="C204" s="1261">
        <f t="shared" ref="C204:C206" si="124">SUM(D204:F204)</f>
        <v>130569</v>
      </c>
      <c r="D204" s="1711">
        <v>23386</v>
      </c>
      <c r="E204" s="1232">
        <v>107183</v>
      </c>
      <c r="F204" s="1289">
        <v>0</v>
      </c>
      <c r="G204" s="1711">
        <v>125752</v>
      </c>
      <c r="H204" s="1233">
        <v>4817</v>
      </c>
      <c r="J204" s="1261"/>
      <c r="K204" s="1261"/>
      <c r="L204" s="390"/>
      <c r="M204" s="23"/>
    </row>
    <row r="205" spans="2:13" s="3" customFormat="1" ht="14.25" customHeight="1">
      <c r="B205" s="1288" t="s">
        <v>771</v>
      </c>
      <c r="C205" s="1261">
        <f t="shared" si="124"/>
        <v>110486</v>
      </c>
      <c r="D205" s="1711">
        <v>43423</v>
      </c>
      <c r="E205" s="1232">
        <v>67063</v>
      </c>
      <c r="F205" s="1289">
        <v>0</v>
      </c>
      <c r="G205" s="1711">
        <v>103287</v>
      </c>
      <c r="H205" s="1233">
        <v>7199</v>
      </c>
    </row>
    <row r="206" spans="2:13" s="3" customFormat="1" ht="13.9" customHeight="1" thickBot="1">
      <c r="B206" s="1288" t="s">
        <v>772</v>
      </c>
      <c r="C206" s="1261">
        <f t="shared" si="124"/>
        <v>83842</v>
      </c>
      <c r="D206" s="1711">
        <v>29260</v>
      </c>
      <c r="E206" s="1232">
        <v>54582</v>
      </c>
      <c r="F206" s="1289">
        <v>0</v>
      </c>
      <c r="G206" s="1711">
        <v>76409</v>
      </c>
      <c r="H206" s="1233">
        <v>7433</v>
      </c>
    </row>
    <row r="207" spans="2:13" ht="15" customHeight="1" thickBot="1">
      <c r="B207" s="1687" t="s">
        <v>831</v>
      </c>
      <c r="C207" s="1713">
        <f>SUM(D207:F207)</f>
        <v>531571</v>
      </c>
      <c r="D207" s="1221">
        <f>SUM(D203:D206)</f>
        <v>144634</v>
      </c>
      <c r="E207" s="1312">
        <f t="shared" ref="E207" si="125">SUM(E203:E206)</f>
        <v>386937</v>
      </c>
      <c r="F207" s="1298">
        <f t="shared" ref="F207" si="126">SUM(F203:F206)</f>
        <v>0</v>
      </c>
      <c r="G207" s="2109">
        <f t="shared" ref="G207" si="127">SUM(G203:G206)</f>
        <v>508008</v>
      </c>
      <c r="H207" s="2109">
        <f t="shared" ref="H207" si="128">SUM(H203:H206)</f>
        <v>23563</v>
      </c>
      <c r="K207" s="473"/>
    </row>
    <row r="208" spans="2:13" ht="15" customHeight="1">
      <c r="B208" s="1688" t="s">
        <v>837</v>
      </c>
      <c r="C208" s="1712">
        <f>SUM(D208:F208)</f>
        <v>272778</v>
      </c>
      <c r="D208" s="1711">
        <v>59304</v>
      </c>
      <c r="E208" s="1232">
        <v>213474</v>
      </c>
      <c r="F208" s="1289">
        <v>0</v>
      </c>
      <c r="G208" s="1710">
        <v>263024</v>
      </c>
      <c r="H208" s="1310">
        <v>9754</v>
      </c>
      <c r="K208" s="473"/>
    </row>
    <row r="209" spans="2:11" ht="15" customHeight="1">
      <c r="B209" s="1288" t="s">
        <v>844</v>
      </c>
      <c r="C209" s="1261">
        <f t="shared" ref="C209:C211" si="129">SUM(D209:F209)</f>
        <v>112122</v>
      </c>
      <c r="D209" s="1711">
        <v>36462</v>
      </c>
      <c r="E209" s="1232">
        <v>75660</v>
      </c>
      <c r="F209" s="1289">
        <v>0</v>
      </c>
      <c r="G209" s="1711">
        <v>106652</v>
      </c>
      <c r="H209" s="1233">
        <v>5470</v>
      </c>
      <c r="K209" s="473"/>
    </row>
    <row r="210" spans="2:11" ht="15" customHeight="1">
      <c r="B210" s="1288" t="s">
        <v>824</v>
      </c>
      <c r="C210" s="1261">
        <f t="shared" si="129"/>
        <v>0</v>
      </c>
      <c r="D210" s="1711"/>
      <c r="E210" s="1232"/>
      <c r="F210" s="1289">
        <v>0</v>
      </c>
      <c r="G210" s="1711"/>
      <c r="H210" s="1233"/>
      <c r="K210" s="473"/>
    </row>
    <row r="211" spans="2:11" ht="15" customHeight="1" thickBot="1">
      <c r="B211" s="1288" t="s">
        <v>845</v>
      </c>
      <c r="C211" s="1261">
        <f t="shared" si="129"/>
        <v>0</v>
      </c>
      <c r="D211" s="1711"/>
      <c r="E211" s="1232"/>
      <c r="F211" s="1294">
        <v>0</v>
      </c>
      <c r="G211" s="1711"/>
      <c r="H211" s="1233"/>
      <c r="K211" s="473"/>
    </row>
    <row r="212" spans="2:11" ht="15" customHeight="1" thickBot="1">
      <c r="B212" s="1687" t="s">
        <v>855</v>
      </c>
      <c r="C212" s="1713">
        <f>SUM(D212:F212)</f>
        <v>384900</v>
      </c>
      <c r="D212" s="2280">
        <f>SUM(D208:D211)</f>
        <v>95766</v>
      </c>
      <c r="E212" s="2281">
        <f t="shared" ref="E212" si="130">SUM(E208:E211)</f>
        <v>289134</v>
      </c>
      <c r="F212" s="2282">
        <f t="shared" ref="F212" si="131">SUM(F208:F211)</f>
        <v>0</v>
      </c>
      <c r="G212" s="1713">
        <f t="shared" ref="G212" si="132">SUM(G208:G211)</f>
        <v>369676</v>
      </c>
      <c r="H212" s="2109">
        <f t="shared" ref="H212" si="133">SUM(H208:H211)</f>
        <v>15224</v>
      </c>
      <c r="K212" s="473"/>
    </row>
    <row r="213" spans="2:11" ht="4.1500000000000004" customHeight="1" thickBot="1">
      <c r="B213" s="2197"/>
      <c r="C213" s="2198"/>
      <c r="D213" s="2198"/>
      <c r="E213" s="2198"/>
      <c r="F213" s="2283"/>
      <c r="G213" s="2198"/>
      <c r="H213" s="2199"/>
      <c r="K213" s="473"/>
    </row>
    <row r="214" spans="2:11" ht="15" customHeight="1">
      <c r="B214" s="1211" t="s">
        <v>357</v>
      </c>
      <c r="E214" s="473"/>
      <c r="F214" s="1164"/>
      <c r="K214" s="473"/>
    </row>
    <row r="215" spans="2:11" ht="15" customHeight="1">
      <c r="F215" s="1164"/>
      <c r="K215" s="473"/>
    </row>
    <row r="216" spans="2:11" ht="15" customHeight="1">
      <c r="F216" s="1164"/>
      <c r="K216" s="473"/>
    </row>
    <row r="217" spans="2:11" ht="15" customHeight="1">
      <c r="F217" s="1164"/>
      <c r="K217" s="473"/>
    </row>
    <row r="218" spans="2:11" ht="15" customHeight="1">
      <c r="F218" s="1164"/>
      <c r="K218" s="473"/>
    </row>
    <row r="219" spans="2:11" ht="15" customHeight="1">
      <c r="F219" s="1164"/>
      <c r="K219" s="473"/>
    </row>
    <row r="220" spans="2:11" ht="15" customHeight="1">
      <c r="F220" s="1164"/>
      <c r="K220" s="473"/>
    </row>
    <row r="221" spans="2:11" ht="15" customHeight="1">
      <c r="F221" s="1164"/>
      <c r="K221" s="473"/>
    </row>
    <row r="222" spans="2:11" ht="15" customHeight="1">
      <c r="F222" s="1164"/>
      <c r="K222" s="473"/>
    </row>
    <row r="223" spans="2:11" ht="15" customHeight="1">
      <c r="F223" s="1164"/>
      <c r="K223" s="473"/>
    </row>
    <row r="224" spans="2:11" ht="15" customHeight="1">
      <c r="F224" s="1164"/>
      <c r="K224" s="473"/>
    </row>
    <row r="225" spans="1:12" ht="15" customHeight="1">
      <c r="F225" s="1164"/>
      <c r="K225" s="473"/>
    </row>
    <row r="226" spans="1:12" ht="15" customHeight="1" thickBot="1">
      <c r="F226" s="1164"/>
      <c r="K226" s="473"/>
    </row>
    <row r="227" spans="1:12" ht="16.5" customHeight="1" thickBot="1">
      <c r="A227" s="235" t="s">
        <v>58</v>
      </c>
      <c r="B227" s="4130" t="s">
        <v>694</v>
      </c>
      <c r="C227" s="4131"/>
      <c r="D227" s="4131"/>
      <c r="E227" s="4131"/>
      <c r="F227" s="4131"/>
      <c r="G227" s="4131"/>
      <c r="H227" s="4132"/>
      <c r="I227" s="6"/>
      <c r="J227" s="6"/>
      <c r="K227" s="4"/>
      <c r="L227" s="4"/>
    </row>
    <row r="228" spans="1:12" s="1222" customFormat="1" ht="16.5" customHeight="1">
      <c r="B228" s="4144" t="s">
        <v>478</v>
      </c>
      <c r="C228" s="4142" t="s">
        <v>693</v>
      </c>
      <c r="D228" s="1269"/>
      <c r="E228" s="1270" t="s">
        <v>352</v>
      </c>
      <c r="F228" s="1271"/>
      <c r="G228" s="4140" t="s">
        <v>352</v>
      </c>
      <c r="H228" s="4141"/>
      <c r="I228" s="1210"/>
      <c r="J228" s="1210"/>
      <c r="K228" s="1210"/>
      <c r="L228" s="1210"/>
    </row>
    <row r="229" spans="1:12" s="1222" customFormat="1" ht="29.25" thickBot="1">
      <c r="B229" s="4145"/>
      <c r="C229" s="4143"/>
      <c r="D229" s="1274" t="s">
        <v>353</v>
      </c>
      <c r="E229" s="1275" t="s">
        <v>354</v>
      </c>
      <c r="F229" s="2430" t="s">
        <v>857</v>
      </c>
      <c r="G229" s="1277" t="s">
        <v>356</v>
      </c>
      <c r="H229" s="1278" t="s">
        <v>355</v>
      </c>
      <c r="I229" s="1210"/>
      <c r="J229" s="1210"/>
      <c r="K229" s="1210"/>
      <c r="L229" s="1210"/>
    </row>
    <row r="230" spans="1:12" s="3" customFormat="1" ht="10.5" customHeight="1">
      <c r="B230" s="1288" t="s">
        <v>131</v>
      </c>
      <c r="C230" s="1216">
        <f>SUM(D230:F230)</f>
        <v>19106</v>
      </c>
      <c r="D230" s="1216">
        <v>19106</v>
      </c>
      <c r="E230" s="1232">
        <v>0</v>
      </c>
      <c r="F230" s="1289">
        <v>0</v>
      </c>
      <c r="G230" s="1290">
        <v>17550</v>
      </c>
      <c r="H230" s="1233">
        <v>1556</v>
      </c>
    </row>
    <row r="231" spans="1:12" s="3" customFormat="1" ht="10.5" customHeight="1">
      <c r="B231" s="1288" t="s">
        <v>132</v>
      </c>
      <c r="C231" s="1216">
        <f t="shared" ref="C231:C233" si="134">SUM(D231:F231)</f>
        <v>23562</v>
      </c>
      <c r="D231" s="1216">
        <v>23562</v>
      </c>
      <c r="E231" s="1232">
        <v>0</v>
      </c>
      <c r="F231" s="1289">
        <v>0</v>
      </c>
      <c r="G231" s="1216">
        <v>21662</v>
      </c>
      <c r="H231" s="1233">
        <v>1900</v>
      </c>
    </row>
    <row r="232" spans="1:12" s="3" customFormat="1" ht="10.5" customHeight="1">
      <c r="B232" s="1288" t="s">
        <v>133</v>
      </c>
      <c r="C232" s="1216">
        <f t="shared" si="134"/>
        <v>27972</v>
      </c>
      <c r="D232" s="1216">
        <v>27972</v>
      </c>
      <c r="E232" s="1232">
        <v>0</v>
      </c>
      <c r="F232" s="1289">
        <v>0</v>
      </c>
      <c r="G232" s="1216">
        <v>25500</v>
      </c>
      <c r="H232" s="1233">
        <v>2472</v>
      </c>
    </row>
    <row r="233" spans="1:12" s="3" customFormat="1" ht="10.5" customHeight="1" thickBot="1">
      <c r="B233" s="1291" t="s">
        <v>419</v>
      </c>
      <c r="C233" s="1216">
        <f t="shared" si="134"/>
        <v>9158</v>
      </c>
      <c r="D233" s="1292">
        <v>9158</v>
      </c>
      <c r="E233" s="1293">
        <v>0</v>
      </c>
      <c r="F233" s="1294">
        <v>0</v>
      </c>
      <c r="G233" s="1216">
        <v>8226</v>
      </c>
      <c r="H233" s="1233">
        <v>932</v>
      </c>
    </row>
    <row r="234" spans="1:12" s="3" customFormat="1" ht="12" thickBot="1">
      <c r="B234" s="1295" t="s">
        <v>672</v>
      </c>
      <c r="C234" s="1218">
        <f>SUM(D234:F234)</f>
        <v>79798</v>
      </c>
      <c r="D234" s="1296">
        <f>SUM(D230:D233)</f>
        <v>79798</v>
      </c>
      <c r="E234" s="1218">
        <f t="shared" ref="E234:H234" si="135">SUM(E230:E233)</f>
        <v>0</v>
      </c>
      <c r="F234" s="1297">
        <f t="shared" si="135"/>
        <v>0</v>
      </c>
      <c r="G234" s="1218">
        <f t="shared" si="135"/>
        <v>72938</v>
      </c>
      <c r="H234" s="1703">
        <f t="shared" si="135"/>
        <v>6860</v>
      </c>
    </row>
    <row r="235" spans="1:12" s="3" customFormat="1" ht="10.5" customHeight="1">
      <c r="B235" s="1288" t="s">
        <v>439</v>
      </c>
      <c r="C235" s="1216">
        <f>SUM(D235:F235)</f>
        <v>33464</v>
      </c>
      <c r="D235" s="1216">
        <v>33464</v>
      </c>
      <c r="E235" s="1232">
        <v>0</v>
      </c>
      <c r="F235" s="1289">
        <v>0</v>
      </c>
      <c r="G235" s="1290">
        <v>29904</v>
      </c>
      <c r="H235" s="1233">
        <v>3560</v>
      </c>
    </row>
    <row r="236" spans="1:12" s="3" customFormat="1" ht="10.5" customHeight="1">
      <c r="B236" s="1288" t="s">
        <v>593</v>
      </c>
      <c r="C236" s="1216">
        <f t="shared" ref="C236:C238" si="136">SUM(D236:F236)</f>
        <v>33460</v>
      </c>
      <c r="D236" s="1216">
        <v>33460</v>
      </c>
      <c r="E236" s="1232">
        <v>0</v>
      </c>
      <c r="F236" s="1289">
        <v>0</v>
      </c>
      <c r="G236" s="1216">
        <v>29332</v>
      </c>
      <c r="H236" s="1233">
        <v>4128</v>
      </c>
    </row>
    <row r="237" spans="1:12" s="3" customFormat="1" ht="10.5" customHeight="1">
      <c r="B237" s="1288" t="s">
        <v>440</v>
      </c>
      <c r="C237" s="1216">
        <f t="shared" si="136"/>
        <v>24508</v>
      </c>
      <c r="D237" s="1216">
        <v>24508</v>
      </c>
      <c r="E237" s="1232">
        <v>0</v>
      </c>
      <c r="F237" s="1289">
        <v>0</v>
      </c>
      <c r="G237" s="1216">
        <v>21516</v>
      </c>
      <c r="H237" s="1233">
        <v>2992</v>
      </c>
    </row>
    <row r="238" spans="1:12" s="3" customFormat="1" ht="10.5" customHeight="1" thickBot="1">
      <c r="B238" s="1291" t="s">
        <v>496</v>
      </c>
      <c r="C238" s="1216">
        <f t="shared" si="136"/>
        <v>59234</v>
      </c>
      <c r="D238" s="1292">
        <v>59234</v>
      </c>
      <c r="E238" s="1293">
        <v>0</v>
      </c>
      <c r="F238" s="1294">
        <v>0</v>
      </c>
      <c r="G238" s="1216">
        <v>56002</v>
      </c>
      <c r="H238" s="1233">
        <v>3232</v>
      </c>
    </row>
    <row r="239" spans="1:12" s="3" customFormat="1" ht="12" thickBot="1">
      <c r="B239" s="1295" t="s">
        <v>673</v>
      </c>
      <c r="C239" s="1218">
        <f>SUM(D239:F239)</f>
        <v>150666</v>
      </c>
      <c r="D239" s="1296">
        <f t="shared" ref="D239:H239" si="137">SUM(D235:D238)</f>
        <v>150666</v>
      </c>
      <c r="E239" s="1218">
        <f t="shared" si="137"/>
        <v>0</v>
      </c>
      <c r="F239" s="1218">
        <f t="shared" si="137"/>
        <v>0</v>
      </c>
      <c r="G239" s="1218">
        <f t="shared" si="137"/>
        <v>136754</v>
      </c>
      <c r="H239" s="1703">
        <f t="shared" si="137"/>
        <v>13912</v>
      </c>
    </row>
    <row r="240" spans="1:12" s="3" customFormat="1" ht="10.5" customHeight="1">
      <c r="B240" s="1288" t="s">
        <v>544</v>
      </c>
      <c r="C240" s="1216">
        <f>SUM(D240:F240)</f>
        <v>30880</v>
      </c>
      <c r="D240" s="1216">
        <v>30880</v>
      </c>
      <c r="E240" s="1232">
        <v>0</v>
      </c>
      <c r="F240" s="1289">
        <v>0</v>
      </c>
      <c r="G240" s="1290">
        <v>27976</v>
      </c>
      <c r="H240" s="1233">
        <v>2904</v>
      </c>
    </row>
    <row r="241" spans="2:8" s="3" customFormat="1" ht="10.5" customHeight="1">
      <c r="B241" s="1288" t="s">
        <v>501</v>
      </c>
      <c r="C241" s="1216">
        <f t="shared" ref="C241:C243" si="138">SUM(D241:F241)</f>
        <v>17608</v>
      </c>
      <c r="D241" s="1216">
        <v>17608</v>
      </c>
      <c r="E241" s="1232">
        <v>0</v>
      </c>
      <c r="F241" s="1289">
        <v>0</v>
      </c>
      <c r="G241" s="1216">
        <v>15064</v>
      </c>
      <c r="H241" s="1233">
        <v>2544</v>
      </c>
    </row>
    <row r="242" spans="2:8" s="3" customFormat="1" ht="10.5" customHeight="1">
      <c r="B242" s="1288" t="s">
        <v>516</v>
      </c>
      <c r="C242" s="1216">
        <f t="shared" si="138"/>
        <v>33281</v>
      </c>
      <c r="D242" s="1216">
        <v>33281</v>
      </c>
      <c r="E242" s="1232">
        <v>0</v>
      </c>
      <c r="F242" s="1289">
        <v>0</v>
      </c>
      <c r="G242" s="1216">
        <v>26320</v>
      </c>
      <c r="H242" s="1233">
        <v>6961</v>
      </c>
    </row>
    <row r="243" spans="2:8" s="3" customFormat="1" ht="10.5" customHeight="1" thickBot="1">
      <c r="B243" s="1291" t="s">
        <v>444</v>
      </c>
      <c r="C243" s="1216">
        <f t="shared" si="138"/>
        <v>44806</v>
      </c>
      <c r="D243" s="1292">
        <v>44806</v>
      </c>
      <c r="E243" s="1293">
        <v>0</v>
      </c>
      <c r="F243" s="1294">
        <v>0</v>
      </c>
      <c r="G243" s="1216">
        <v>34155</v>
      </c>
      <c r="H243" s="1233">
        <v>10651</v>
      </c>
    </row>
    <row r="244" spans="2:8" s="3" customFormat="1" ht="12" thickBot="1">
      <c r="B244" s="1295" t="s">
        <v>674</v>
      </c>
      <c r="C244" s="1218">
        <f>SUM(D244:F244)</f>
        <v>126575</v>
      </c>
      <c r="D244" s="1296">
        <f t="shared" ref="D244:H244" si="139">SUM(D240:D243)</f>
        <v>126575</v>
      </c>
      <c r="E244" s="1218">
        <f t="shared" si="139"/>
        <v>0</v>
      </c>
      <c r="F244" s="1714">
        <f t="shared" si="139"/>
        <v>0</v>
      </c>
      <c r="G244" s="1218">
        <f t="shared" si="139"/>
        <v>103515</v>
      </c>
      <c r="H244" s="1703">
        <f t="shared" si="139"/>
        <v>23060</v>
      </c>
    </row>
    <row r="245" spans="2:8" s="3" customFormat="1" ht="10.5" customHeight="1">
      <c r="B245" s="1207" t="s">
        <v>430</v>
      </c>
      <c r="C245" s="1216">
        <f>SUM(D245:F245)</f>
        <v>41970</v>
      </c>
      <c r="D245" s="1216">
        <v>41970</v>
      </c>
      <c r="E245" s="1232">
        <v>0</v>
      </c>
      <c r="F245" s="1261">
        <v>0</v>
      </c>
      <c r="G245" s="1711">
        <v>32880</v>
      </c>
      <c r="H245" s="1289">
        <v>9090</v>
      </c>
    </row>
    <row r="246" spans="2:8" s="3" customFormat="1" ht="10.5" customHeight="1">
      <c r="B246" s="1207" t="s">
        <v>213</v>
      </c>
      <c r="C246" s="1216">
        <f t="shared" ref="C246:C248" si="140">SUM(D246:F246)</f>
        <v>42540</v>
      </c>
      <c r="D246" s="1216">
        <v>42540</v>
      </c>
      <c r="E246" s="1232">
        <v>0</v>
      </c>
      <c r="F246" s="1261">
        <v>0</v>
      </c>
      <c r="G246" s="1711">
        <v>31456</v>
      </c>
      <c r="H246" s="1289">
        <v>11084</v>
      </c>
    </row>
    <row r="247" spans="2:8" s="3" customFormat="1" ht="10.5" customHeight="1">
      <c r="B247" s="1207" t="s">
        <v>335</v>
      </c>
      <c r="C247" s="1216">
        <f t="shared" si="140"/>
        <v>68809</v>
      </c>
      <c r="D247" s="1216">
        <v>68401</v>
      </c>
      <c r="E247" s="1232">
        <v>0</v>
      </c>
      <c r="F247" s="1261">
        <v>408</v>
      </c>
      <c r="G247" s="1711">
        <v>57755</v>
      </c>
      <c r="H247" s="1289">
        <v>11054</v>
      </c>
    </row>
    <row r="248" spans="2:8" s="3" customFormat="1" ht="10.5" customHeight="1" thickBot="1">
      <c r="B248" s="1207" t="s">
        <v>569</v>
      </c>
      <c r="C248" s="1216">
        <f t="shared" si="140"/>
        <v>21286</v>
      </c>
      <c r="D248" s="1216">
        <v>21126</v>
      </c>
      <c r="E248" s="1293">
        <v>0</v>
      </c>
      <c r="F248" s="1261">
        <v>160</v>
      </c>
      <c r="G248" s="1711">
        <v>18366</v>
      </c>
      <c r="H248" s="1289">
        <v>2920</v>
      </c>
    </row>
    <row r="249" spans="2:8" s="3" customFormat="1" ht="12" thickBot="1">
      <c r="B249" s="1208" t="s">
        <v>675</v>
      </c>
      <c r="C249" s="1700">
        <f>SUM(F297,F354,C415)</f>
        <v>28600</v>
      </c>
      <c r="D249" s="1221">
        <f t="shared" ref="D249:H249" si="141">SUM(D245:D248)</f>
        <v>174037</v>
      </c>
      <c r="E249" s="1218">
        <f t="shared" si="141"/>
        <v>0</v>
      </c>
      <c r="F249" s="1299">
        <f t="shared" si="141"/>
        <v>568</v>
      </c>
      <c r="G249" s="1218">
        <f t="shared" si="141"/>
        <v>140457</v>
      </c>
      <c r="H249" s="1703">
        <f t="shared" si="141"/>
        <v>34148</v>
      </c>
    </row>
    <row r="250" spans="2:8" s="3" customFormat="1" ht="10.5" customHeight="1">
      <c r="B250" s="1207" t="s">
        <v>623</v>
      </c>
      <c r="C250" s="1216">
        <f>SUM(D250:F250)</f>
        <v>54028</v>
      </c>
      <c r="D250" s="1216">
        <v>52474</v>
      </c>
      <c r="E250" s="1232">
        <v>0</v>
      </c>
      <c r="F250" s="1233">
        <v>1554</v>
      </c>
      <c r="G250" s="1216">
        <v>45392</v>
      </c>
      <c r="H250" s="1233">
        <v>8636</v>
      </c>
    </row>
    <row r="251" spans="2:8" s="3" customFormat="1" ht="10.5" customHeight="1">
      <c r="B251" s="1207" t="s">
        <v>663</v>
      </c>
      <c r="C251" s="1216">
        <f t="shared" ref="C251:C253" si="142">SUM(D251:F251)</f>
        <v>70767</v>
      </c>
      <c r="D251" s="1216">
        <v>70767</v>
      </c>
      <c r="E251" s="1232">
        <v>0</v>
      </c>
      <c r="F251" s="1233">
        <v>0</v>
      </c>
      <c r="G251" s="1216">
        <v>63343</v>
      </c>
      <c r="H251" s="1233">
        <v>7424</v>
      </c>
    </row>
    <row r="252" spans="2:8" s="3" customFormat="1" ht="10.5" customHeight="1">
      <c r="B252" s="1207" t="s">
        <v>676</v>
      </c>
      <c r="C252" s="1216">
        <f t="shared" si="142"/>
        <v>99753</v>
      </c>
      <c r="D252" s="1216">
        <v>99753</v>
      </c>
      <c r="E252" s="1232">
        <v>0</v>
      </c>
      <c r="F252" s="1233">
        <v>0</v>
      </c>
      <c r="G252" s="1216">
        <v>80297</v>
      </c>
      <c r="H252" s="1233">
        <v>19456</v>
      </c>
    </row>
    <row r="253" spans="2:8" s="3" customFormat="1" ht="10.5" customHeight="1" thickBot="1">
      <c r="B253" s="1207" t="s">
        <v>677</v>
      </c>
      <c r="C253" s="1216">
        <f t="shared" si="142"/>
        <v>53505</v>
      </c>
      <c r="D253" s="1216">
        <v>53211</v>
      </c>
      <c r="E253" s="1293">
        <v>0</v>
      </c>
      <c r="F253" s="1233">
        <v>294</v>
      </c>
      <c r="G253" s="1216">
        <v>46891</v>
      </c>
      <c r="H253" s="1233">
        <v>6614</v>
      </c>
    </row>
    <row r="254" spans="2:8" s="3" customFormat="1" ht="12" thickBot="1">
      <c r="B254" s="1208" t="s">
        <v>678</v>
      </c>
      <c r="C254" s="1218">
        <f>SUM(D254:F254)</f>
        <v>278053</v>
      </c>
      <c r="D254" s="1713">
        <f t="shared" ref="D254:H254" si="143">SUM(D250:D253)</f>
        <v>276205</v>
      </c>
      <c r="E254" s="1713">
        <f t="shared" si="143"/>
        <v>0</v>
      </c>
      <c r="F254" s="1713">
        <f t="shared" si="143"/>
        <v>1848</v>
      </c>
      <c r="G254" s="1713">
        <f t="shared" si="143"/>
        <v>235923</v>
      </c>
      <c r="H254" s="1713">
        <f t="shared" si="143"/>
        <v>42130</v>
      </c>
    </row>
    <row r="255" spans="2:8" s="3" customFormat="1" ht="10.5" customHeight="1">
      <c r="B255" s="1688" t="s">
        <v>728</v>
      </c>
      <c r="C255" s="1216">
        <f>SUM(D255:F255)</f>
        <v>148131</v>
      </c>
      <c r="D255" s="1308">
        <v>148131</v>
      </c>
      <c r="E255" s="1709">
        <v>0</v>
      </c>
      <c r="F255" s="1715">
        <v>0</v>
      </c>
      <c r="G255" s="1308">
        <v>128495</v>
      </c>
      <c r="H255" s="1310">
        <v>19636</v>
      </c>
    </row>
    <row r="256" spans="2:8" s="3" customFormat="1" ht="10.5" customHeight="1">
      <c r="B256" s="1288" t="s">
        <v>745</v>
      </c>
      <c r="C256" s="1216">
        <f t="shared" ref="C256:C258" si="144">SUM(D256:F256)</f>
        <v>281552</v>
      </c>
      <c r="D256" s="1216">
        <v>245992</v>
      </c>
      <c r="E256" s="1232">
        <v>14760</v>
      </c>
      <c r="F256" s="1289">
        <v>20800</v>
      </c>
      <c r="G256" s="1216">
        <v>226042</v>
      </c>
      <c r="H256" s="1233">
        <v>55510</v>
      </c>
    </row>
    <row r="257" spans="2:14" s="3" customFormat="1" ht="10.5" customHeight="1">
      <c r="B257" s="1288" t="s">
        <v>746</v>
      </c>
      <c r="C257" s="1216">
        <f t="shared" si="144"/>
        <v>85591</v>
      </c>
      <c r="D257" s="1216">
        <v>55448</v>
      </c>
      <c r="E257" s="1232">
        <v>30143</v>
      </c>
      <c r="F257" s="1289">
        <v>0</v>
      </c>
      <c r="G257" s="1216">
        <v>48512</v>
      </c>
      <c r="H257" s="1233">
        <v>37079</v>
      </c>
      <c r="J257" s="23"/>
      <c r="K257" s="390"/>
      <c r="L257" s="23"/>
      <c r="M257" s="23"/>
      <c r="N257" s="473"/>
    </row>
    <row r="258" spans="2:14" s="3" customFormat="1" ht="10.5" customHeight="1" thickBot="1">
      <c r="B258" s="1288" t="s">
        <v>747</v>
      </c>
      <c r="C258" s="1216">
        <f t="shared" si="144"/>
        <v>65841</v>
      </c>
      <c r="D258" s="1216">
        <v>31628</v>
      </c>
      <c r="E258" s="1232">
        <v>9253</v>
      </c>
      <c r="F258" s="1289">
        <v>24960</v>
      </c>
      <c r="G258" s="1216">
        <v>43924</v>
      </c>
      <c r="H258" s="1233">
        <v>21917</v>
      </c>
      <c r="J258" s="1261"/>
      <c r="K258" s="1261"/>
      <c r="L258" s="1261"/>
      <c r="M258" s="390"/>
    </row>
    <row r="259" spans="2:14" s="3" customFormat="1" ht="10.5" customHeight="1" thickBot="1">
      <c r="B259" s="1687" t="s">
        <v>762</v>
      </c>
      <c r="C259" s="1218">
        <f>SUM(D259:F259)</f>
        <v>581115</v>
      </c>
      <c r="D259" s="1713">
        <f t="shared" ref="D259:H259" si="145">SUM(D255:D258)</f>
        <v>481199</v>
      </c>
      <c r="E259" s="1713">
        <f t="shared" si="145"/>
        <v>54156</v>
      </c>
      <c r="F259" s="1218">
        <f t="shared" si="145"/>
        <v>45760</v>
      </c>
      <c r="G259" s="1713">
        <f t="shared" si="145"/>
        <v>446973</v>
      </c>
      <c r="H259" s="1713">
        <f t="shared" si="145"/>
        <v>134142</v>
      </c>
      <c r="J259" s="1261"/>
      <c r="K259" s="1261"/>
      <c r="L259" s="390"/>
      <c r="M259" s="23"/>
    </row>
    <row r="260" spans="2:14" s="3" customFormat="1" ht="10.5" customHeight="1">
      <c r="B260" s="1688" t="s">
        <v>769</v>
      </c>
      <c r="C260" s="1216">
        <f>SUM(D260:F260)</f>
        <v>289292</v>
      </c>
      <c r="D260" s="1308">
        <v>258652</v>
      </c>
      <c r="E260" s="1709">
        <v>30640</v>
      </c>
      <c r="F260" s="1232">
        <v>0</v>
      </c>
      <c r="G260" s="1308">
        <v>198355</v>
      </c>
      <c r="H260" s="1310">
        <v>90937</v>
      </c>
      <c r="K260" s="473"/>
    </row>
    <row r="261" spans="2:14" s="3" customFormat="1" ht="10.5" customHeight="1">
      <c r="B261" s="1288" t="s">
        <v>770</v>
      </c>
      <c r="C261" s="1216">
        <f t="shared" ref="C261:C263" si="146">SUM(D261:F261)</f>
        <v>179195</v>
      </c>
      <c r="D261" s="1216">
        <v>143072</v>
      </c>
      <c r="E261" s="1232">
        <v>36123</v>
      </c>
      <c r="F261" s="1232">
        <v>0</v>
      </c>
      <c r="G261" s="1216">
        <v>162353</v>
      </c>
      <c r="H261" s="1233">
        <v>16842</v>
      </c>
      <c r="K261" s="473"/>
    </row>
    <row r="262" spans="2:14" s="3" customFormat="1" ht="13.5" customHeight="1">
      <c r="B262" s="1288" t="s">
        <v>771</v>
      </c>
      <c r="C262" s="1216">
        <f t="shared" si="146"/>
        <v>142531</v>
      </c>
      <c r="D262" s="1216">
        <v>122576</v>
      </c>
      <c r="E262" s="1232">
        <v>19955</v>
      </c>
      <c r="F262" s="1232">
        <v>0</v>
      </c>
      <c r="G262" s="1216">
        <v>107982</v>
      </c>
      <c r="H262" s="1233">
        <v>34549</v>
      </c>
    </row>
    <row r="263" spans="2:14" s="3" customFormat="1" ht="13.5" customHeight="1" thickBot="1">
      <c r="B263" s="1288" t="s">
        <v>772</v>
      </c>
      <c r="C263" s="1216">
        <f t="shared" si="146"/>
        <v>651564</v>
      </c>
      <c r="D263" s="1216">
        <v>616576</v>
      </c>
      <c r="E263" s="1232">
        <v>28930</v>
      </c>
      <c r="F263" s="1289">
        <v>6058</v>
      </c>
      <c r="G263" s="1216">
        <v>532264</v>
      </c>
      <c r="H263" s="1233">
        <v>119300</v>
      </c>
    </row>
    <row r="264" spans="2:14" s="3" customFormat="1" ht="13.5" customHeight="1" thickBot="1">
      <c r="B264" s="1687" t="s">
        <v>831</v>
      </c>
      <c r="C264" s="1218">
        <f>SUM(D264:F264)</f>
        <v>1262582</v>
      </c>
      <c r="D264" s="1713">
        <f t="shared" ref="D264:H264" si="147">SUM(D260:D263)</f>
        <v>1140876</v>
      </c>
      <c r="E264" s="1713">
        <f t="shared" si="147"/>
        <v>115648</v>
      </c>
      <c r="F264" s="1713">
        <f t="shared" si="147"/>
        <v>6058</v>
      </c>
      <c r="G264" s="1713">
        <f t="shared" si="147"/>
        <v>1000954</v>
      </c>
      <c r="H264" s="1713">
        <f t="shared" si="147"/>
        <v>261628</v>
      </c>
    </row>
    <row r="265" spans="2:14" s="3" customFormat="1" ht="13.5" customHeight="1">
      <c r="B265" s="1688" t="s">
        <v>837</v>
      </c>
      <c r="C265" s="1216">
        <f>SUM(D265:F265)</f>
        <v>125427</v>
      </c>
      <c r="D265" s="1308">
        <v>90435</v>
      </c>
      <c r="E265" s="1709">
        <v>7328</v>
      </c>
      <c r="F265" s="1715">
        <v>27664</v>
      </c>
      <c r="G265" s="1308">
        <v>100663</v>
      </c>
      <c r="H265" s="1310">
        <v>24764</v>
      </c>
    </row>
    <row r="266" spans="2:14" s="3" customFormat="1" ht="13.5" customHeight="1">
      <c r="B266" s="1288" t="s">
        <v>844</v>
      </c>
      <c r="C266" s="1216">
        <f t="shared" ref="C266:C268" si="148">SUM(D266:F266)</f>
        <v>54934</v>
      </c>
      <c r="D266" s="1216">
        <v>42732</v>
      </c>
      <c r="E266" s="1232">
        <v>9070</v>
      </c>
      <c r="F266" s="1289">
        <v>3132</v>
      </c>
      <c r="G266" s="1216">
        <v>49682</v>
      </c>
      <c r="H266" s="1233">
        <v>5252</v>
      </c>
    </row>
    <row r="267" spans="2:14" s="3" customFormat="1" ht="13.5" customHeight="1">
      <c r="B267" s="1288" t="s">
        <v>824</v>
      </c>
      <c r="C267" s="1216">
        <f t="shared" si="148"/>
        <v>0</v>
      </c>
      <c r="D267" s="1216"/>
      <c r="E267" s="1232"/>
      <c r="F267" s="1289"/>
      <c r="G267" s="1216"/>
      <c r="H267" s="1233"/>
    </row>
    <row r="268" spans="2:14" s="3" customFormat="1" ht="13.5" customHeight="1" thickBot="1">
      <c r="B268" s="1288" t="s">
        <v>845</v>
      </c>
      <c r="C268" s="1216">
        <f t="shared" si="148"/>
        <v>0</v>
      </c>
      <c r="D268" s="1216"/>
      <c r="E268" s="1232"/>
      <c r="F268" s="1289"/>
      <c r="G268" s="1216"/>
      <c r="H268" s="1233"/>
    </row>
    <row r="269" spans="2:14" s="3" customFormat="1" ht="13.5" customHeight="1" thickBot="1">
      <c r="B269" s="1687" t="s">
        <v>855</v>
      </c>
      <c r="C269" s="1218">
        <f>SUM(D269:F269)</f>
        <v>180361</v>
      </c>
      <c r="D269" s="1713">
        <f t="shared" ref="D269:H269" si="149">SUM(D265:D268)</f>
        <v>133167</v>
      </c>
      <c r="E269" s="1713">
        <f t="shared" si="149"/>
        <v>16398</v>
      </c>
      <c r="F269" s="1713">
        <f t="shared" si="149"/>
        <v>30796</v>
      </c>
      <c r="G269" s="1713">
        <f t="shared" si="149"/>
        <v>150345</v>
      </c>
      <c r="H269" s="1713">
        <f t="shared" si="149"/>
        <v>30016</v>
      </c>
    </row>
    <row r="270" spans="2:14" s="3" customFormat="1" ht="6.6" customHeight="1" thickBot="1">
      <c r="B270" s="2277"/>
      <c r="C270" s="2284"/>
      <c r="D270" s="2284"/>
      <c r="E270" s="2284"/>
      <c r="F270" s="2284"/>
      <c r="G270" s="2284"/>
      <c r="H270" s="2285"/>
    </row>
    <row r="271" spans="2:14" s="3" customFormat="1" ht="11.25">
      <c r="B271" s="1211" t="s">
        <v>357</v>
      </c>
      <c r="C271" s="1211"/>
      <c r="D271" s="1211"/>
      <c r="E271" s="4124" t="s">
        <v>699</v>
      </c>
      <c r="F271" s="4124"/>
      <c r="G271" s="1211"/>
      <c r="H271" s="1211"/>
    </row>
    <row r="272" spans="2:14" ht="13.5" thickBot="1"/>
    <row r="273" spans="1:12" ht="16.5" customHeight="1" thickBot="1">
      <c r="A273" s="235" t="s">
        <v>695</v>
      </c>
      <c r="B273" s="4130" t="s">
        <v>696</v>
      </c>
      <c r="C273" s="4131"/>
      <c r="D273" s="4131"/>
      <c r="E273" s="4131"/>
      <c r="F273" s="4131"/>
      <c r="G273" s="4131"/>
      <c r="H273" s="4132"/>
      <c r="I273" s="6"/>
      <c r="J273" s="6"/>
      <c r="K273" s="4"/>
      <c r="L273" s="4"/>
    </row>
    <row r="274" spans="1:12" s="1222" customFormat="1" ht="14.25" customHeight="1">
      <c r="B274" s="1267" t="s">
        <v>478</v>
      </c>
      <c r="C274" s="1268" t="s">
        <v>102</v>
      </c>
      <c r="D274" s="4133" t="s">
        <v>352</v>
      </c>
      <c r="E274" s="4134"/>
      <c r="F274" s="4134"/>
      <c r="G274" s="4134"/>
      <c r="H274" s="4135"/>
      <c r="I274" s="1361"/>
      <c r="J274" s="1367"/>
      <c r="K274" s="1367"/>
      <c r="L274" s="1266"/>
    </row>
    <row r="275" spans="1:12" s="1222" customFormat="1" ht="27" customHeight="1" thickBot="1">
      <c r="B275" s="1272"/>
      <c r="C275" s="1273" t="s">
        <v>693</v>
      </c>
      <c r="D275" s="1322" t="s">
        <v>353</v>
      </c>
      <c r="E275" s="1323" t="s">
        <v>354</v>
      </c>
      <c r="F275" s="1324" t="s">
        <v>685</v>
      </c>
      <c r="G275" s="1325" t="s">
        <v>856</v>
      </c>
      <c r="H275" s="1366" t="s">
        <v>698</v>
      </c>
      <c r="I275" s="1361"/>
      <c r="J275" s="1361"/>
      <c r="K275" s="1362"/>
      <c r="L275" s="1266"/>
    </row>
    <row r="276" spans="1:12" ht="10.5" customHeight="1">
      <c r="B276" s="1201" t="s">
        <v>430</v>
      </c>
      <c r="C276" s="1204">
        <f>SUM(D276:H276)</f>
        <v>1805</v>
      </c>
      <c r="D276" s="1204">
        <v>0</v>
      </c>
      <c r="E276" s="1204">
        <v>0</v>
      </c>
      <c r="F276" s="1314">
        <v>0</v>
      </c>
      <c r="G276" s="1314">
        <v>1805</v>
      </c>
      <c r="H276" s="1315">
        <v>0</v>
      </c>
      <c r="I276" s="1284"/>
      <c r="J276" s="1363"/>
      <c r="K276" s="1364"/>
      <c r="L276" s="164"/>
    </row>
    <row r="277" spans="1:12" ht="10.5" customHeight="1">
      <c r="B277" s="1202" t="s">
        <v>213</v>
      </c>
      <c r="C277" s="1204">
        <f t="shared" ref="C277:C279" si="150">SUM(D277:H277)</f>
        <v>10257</v>
      </c>
      <c r="D277" s="1204">
        <v>96</v>
      </c>
      <c r="E277" s="1204">
        <v>0</v>
      </c>
      <c r="F277" s="1314">
        <v>0</v>
      </c>
      <c r="G277" s="1314">
        <v>10161</v>
      </c>
      <c r="H277" s="1315">
        <v>0</v>
      </c>
      <c r="I277" s="1284"/>
      <c r="J277" s="1363"/>
      <c r="K277" s="1364"/>
      <c r="L277" s="164"/>
    </row>
    <row r="278" spans="1:12" ht="10.5" customHeight="1">
      <c r="B278" s="1202" t="s">
        <v>335</v>
      </c>
      <c r="C278" s="1204">
        <f t="shared" si="150"/>
        <v>86903</v>
      </c>
      <c r="D278" s="1204">
        <v>70223</v>
      </c>
      <c r="E278" s="1204">
        <v>0</v>
      </c>
      <c r="F278" s="1224">
        <v>501</v>
      </c>
      <c r="G278" s="2423">
        <v>16179</v>
      </c>
      <c r="H278" s="1225">
        <v>0</v>
      </c>
      <c r="I278" s="1284"/>
      <c r="J278" s="1365"/>
      <c r="K278" s="1365"/>
      <c r="L278" s="164"/>
    </row>
    <row r="279" spans="1:12" ht="10.5" customHeight="1" thickBot="1">
      <c r="B279" s="1228" t="s">
        <v>569</v>
      </c>
      <c r="C279" s="1204">
        <f t="shared" si="150"/>
        <v>51023</v>
      </c>
      <c r="D279" s="1280">
        <v>5957</v>
      </c>
      <c r="E279" s="1280">
        <v>0</v>
      </c>
      <c r="F279" s="1285">
        <v>2103</v>
      </c>
      <c r="G279" s="2422">
        <v>42963</v>
      </c>
      <c r="H279" s="1319">
        <v>0</v>
      </c>
      <c r="I279" s="1284"/>
      <c r="J279" s="1284"/>
      <c r="K279" s="1365"/>
      <c r="L279" s="164"/>
    </row>
    <row r="280" spans="1:12" ht="13.5" thickBot="1">
      <c r="B280" s="1203" t="s">
        <v>675</v>
      </c>
      <c r="C280" s="1700">
        <f>SUM(F328,F385,C446)</f>
        <v>0</v>
      </c>
      <c r="D280" s="1282">
        <f>SUM(D276:D279)</f>
        <v>76276</v>
      </c>
      <c r="E280" s="1286">
        <f>SUM(E276:E279)</f>
        <v>0</v>
      </c>
      <c r="F280" s="1282">
        <f t="shared" ref="F280:H280" si="151">SUM(F276:F279)</f>
        <v>2604</v>
      </c>
      <c r="G280" s="1286">
        <f t="shared" si="151"/>
        <v>71108</v>
      </c>
      <c r="H280" s="1282">
        <f t="shared" si="151"/>
        <v>0</v>
      </c>
      <c r="I280" s="1283"/>
      <c r="J280" s="1283"/>
      <c r="K280" s="1283"/>
      <c r="L280" s="164"/>
    </row>
    <row r="281" spans="1:12" ht="10.5" customHeight="1">
      <c r="B281" s="1202" t="s">
        <v>623</v>
      </c>
      <c r="C281" s="1204">
        <f>SUM(D281:H281)</f>
        <v>70321</v>
      </c>
      <c r="D281" s="1204">
        <v>11196</v>
      </c>
      <c r="E281" s="1204">
        <v>1296</v>
      </c>
      <c r="F281" s="1314">
        <v>13120</v>
      </c>
      <c r="G281" s="1314">
        <v>44709</v>
      </c>
      <c r="H281" s="1315">
        <v>0</v>
      </c>
      <c r="I281" s="1284"/>
      <c r="J281" s="1365"/>
      <c r="K281" s="1364"/>
      <c r="L281" s="164"/>
    </row>
    <row r="282" spans="1:12" ht="10.5" customHeight="1">
      <c r="B282" s="1202" t="s">
        <v>663</v>
      </c>
      <c r="C282" s="1204">
        <f t="shared" ref="C282:C284" si="152">SUM(D282:H282)</f>
        <v>95939</v>
      </c>
      <c r="D282" s="1204">
        <v>6345</v>
      </c>
      <c r="E282" s="1204">
        <v>3326</v>
      </c>
      <c r="F282" s="1314">
        <v>28754</v>
      </c>
      <c r="G282" s="1314">
        <v>57514</v>
      </c>
      <c r="H282" s="1315">
        <v>0</v>
      </c>
      <c r="I282" s="1284"/>
      <c r="J282" s="1365"/>
      <c r="K282" s="1364"/>
      <c r="L282" s="164"/>
    </row>
    <row r="283" spans="1:12" ht="10.5" customHeight="1">
      <c r="B283" s="1202" t="s">
        <v>676</v>
      </c>
      <c r="C283" s="1204">
        <f t="shared" si="152"/>
        <v>188159</v>
      </c>
      <c r="D283" s="1204">
        <v>139808</v>
      </c>
      <c r="E283" s="1204">
        <v>0</v>
      </c>
      <c r="F283" s="1224">
        <v>18723</v>
      </c>
      <c r="G283" s="2423">
        <v>29628</v>
      </c>
      <c r="H283" s="1225">
        <v>0</v>
      </c>
      <c r="I283" s="1284"/>
      <c r="J283" s="1365"/>
      <c r="K283" s="1364"/>
      <c r="L283" s="164"/>
    </row>
    <row r="284" spans="1:12" ht="10.5" customHeight="1" thickBot="1">
      <c r="B284" s="1202" t="s">
        <v>677</v>
      </c>
      <c r="C284" s="1204">
        <f t="shared" si="152"/>
        <v>58703</v>
      </c>
      <c r="D284" s="1280">
        <v>33190</v>
      </c>
      <c r="E284" s="1280">
        <v>1920</v>
      </c>
      <c r="F284" s="1285">
        <v>9359</v>
      </c>
      <c r="G284" s="2422">
        <v>14234</v>
      </c>
      <c r="H284" s="1319">
        <v>0</v>
      </c>
      <c r="I284" s="1284"/>
      <c r="J284" s="1284"/>
      <c r="K284" s="1365"/>
      <c r="L284" s="164"/>
    </row>
    <row r="285" spans="1:12" ht="13.5" thickBot="1">
      <c r="B285" s="1717" t="s">
        <v>678</v>
      </c>
      <c r="C285" s="1282">
        <f>SUM(D285:H285)</f>
        <v>413122</v>
      </c>
      <c r="D285" s="1282">
        <f>SUM(D281:D284)</f>
        <v>190539</v>
      </c>
      <c r="E285" s="1286">
        <f>SUM(E281:E284)</f>
        <v>6542</v>
      </c>
      <c r="F285" s="1282">
        <f t="shared" ref="F285" si="153">SUM(F281:F284)</f>
        <v>69956</v>
      </c>
      <c r="G285" s="1286">
        <f t="shared" ref="G285" si="154">SUM(G281:G284)</f>
        <v>146085</v>
      </c>
      <c r="H285" s="1282">
        <f t="shared" ref="H285" si="155">SUM(H281:H284)</f>
        <v>0</v>
      </c>
      <c r="I285" s="1284"/>
      <c r="J285" s="1284"/>
      <c r="K285" s="1284"/>
      <c r="L285" s="164"/>
    </row>
    <row r="286" spans="1:12" ht="10.5" customHeight="1">
      <c r="B286" s="1722" t="s">
        <v>741</v>
      </c>
      <c r="C286" s="1204">
        <f>SUM(D286:H286)</f>
        <v>119505</v>
      </c>
      <c r="D286" s="1204">
        <v>59172</v>
      </c>
      <c r="E286" s="1204">
        <v>0</v>
      </c>
      <c r="F286" s="1314">
        <v>29740</v>
      </c>
      <c r="G286" s="1314">
        <v>30593</v>
      </c>
      <c r="H286" s="1315">
        <v>0</v>
      </c>
      <c r="I286" s="1284"/>
      <c r="J286" s="1284"/>
      <c r="K286" s="1284"/>
      <c r="L286" s="164"/>
    </row>
    <row r="287" spans="1:12" ht="10.5" customHeight="1">
      <c r="B287" s="1723" t="s">
        <v>745</v>
      </c>
      <c r="C287" s="1204">
        <f t="shared" ref="C287:C289" si="156">SUM(D287:H287)</f>
        <v>114915</v>
      </c>
      <c r="D287" s="1204">
        <v>53956</v>
      </c>
      <c r="E287" s="1204">
        <v>2416</v>
      </c>
      <c r="F287" s="1314">
        <v>26470</v>
      </c>
      <c r="G287" s="1314">
        <v>32073</v>
      </c>
      <c r="H287" s="1315">
        <v>0</v>
      </c>
      <c r="I287" s="1284"/>
      <c r="J287" s="1284"/>
      <c r="K287" s="1284"/>
      <c r="L287" s="164"/>
    </row>
    <row r="288" spans="1:12" ht="10.5" customHeight="1">
      <c r="B288" s="1723" t="s">
        <v>746</v>
      </c>
      <c r="C288" s="1204">
        <f t="shared" si="156"/>
        <v>177997</v>
      </c>
      <c r="D288" s="1204">
        <v>145008</v>
      </c>
      <c r="E288" s="1204">
        <v>0</v>
      </c>
      <c r="F288" s="1224">
        <v>12579</v>
      </c>
      <c r="G288" s="2423">
        <v>20410</v>
      </c>
      <c r="H288" s="1225">
        <v>0</v>
      </c>
      <c r="I288" s="1284"/>
      <c r="J288" s="1284"/>
      <c r="K288" s="1284"/>
      <c r="L288" s="164"/>
    </row>
    <row r="289" spans="2:16" ht="10.5" customHeight="1" thickBot="1">
      <c r="B289" s="1723" t="s">
        <v>747</v>
      </c>
      <c r="C289" s="1204">
        <f t="shared" si="156"/>
        <v>14192</v>
      </c>
      <c r="D289" s="1280">
        <v>0</v>
      </c>
      <c r="E289" s="1280">
        <v>0</v>
      </c>
      <c r="F289" s="1285">
        <v>6256</v>
      </c>
      <c r="G289" s="2422">
        <v>7936</v>
      </c>
      <c r="H289" s="1319">
        <v>0</v>
      </c>
      <c r="I289" s="1284"/>
      <c r="J289" s="1284"/>
      <c r="K289" s="1284"/>
      <c r="L289" s="164"/>
    </row>
    <row r="290" spans="2:16" ht="13.5" customHeight="1" thickBot="1">
      <c r="B290" s="1717" t="s">
        <v>762</v>
      </c>
      <c r="C290" s="1282">
        <f>SUM(D290:H290)</f>
        <v>426609</v>
      </c>
      <c r="D290" s="1282">
        <f>SUM(D286:D289)</f>
        <v>258136</v>
      </c>
      <c r="E290" s="1286">
        <f>SUM(E286:E289)</f>
        <v>2416</v>
      </c>
      <c r="F290" s="1282">
        <f t="shared" ref="F290" si="157">SUM(F286:F289)</f>
        <v>75045</v>
      </c>
      <c r="G290" s="1286">
        <f t="shared" ref="G290" si="158">SUM(G286:G289)</f>
        <v>91012</v>
      </c>
      <c r="H290" s="1282">
        <f t="shared" ref="H290" si="159">SUM(H286:H289)</f>
        <v>0</v>
      </c>
      <c r="I290" s="1284"/>
      <c r="J290" s="1284"/>
      <c r="K290" s="1284"/>
      <c r="L290" s="164"/>
    </row>
    <row r="291" spans="2:16" ht="10.5" customHeight="1">
      <c r="B291" s="1722" t="s">
        <v>769</v>
      </c>
      <c r="C291" s="1204">
        <f>SUM(D291:H291)</f>
        <v>136217</v>
      </c>
      <c r="D291" s="1204">
        <v>69680</v>
      </c>
      <c r="E291" s="1204">
        <v>2032</v>
      </c>
      <c r="F291" s="1314">
        <v>11075</v>
      </c>
      <c r="G291" s="1314">
        <v>53430</v>
      </c>
      <c r="H291" s="1315">
        <v>0</v>
      </c>
      <c r="I291" s="1284"/>
      <c r="J291" s="1284"/>
      <c r="K291" s="1284"/>
      <c r="L291" s="164"/>
    </row>
    <row r="292" spans="2:16" ht="10.5" customHeight="1">
      <c r="B292" s="1723" t="s">
        <v>770</v>
      </c>
      <c r="C292" s="1204">
        <f t="shared" ref="C292:C294" si="160">SUM(D292:H292)</f>
        <v>119498</v>
      </c>
      <c r="D292" s="1204">
        <v>12310</v>
      </c>
      <c r="E292" s="1204">
        <v>4000</v>
      </c>
      <c r="F292" s="1314">
        <v>58028</v>
      </c>
      <c r="G292" s="1314">
        <v>45160</v>
      </c>
      <c r="H292" s="1315">
        <v>0</v>
      </c>
      <c r="I292" s="1284"/>
      <c r="J292" s="1284"/>
      <c r="K292" s="1284"/>
      <c r="L292" s="164"/>
    </row>
    <row r="293" spans="2:16" ht="12" customHeight="1">
      <c r="B293" s="1723" t="s">
        <v>771</v>
      </c>
      <c r="C293" s="1204">
        <f t="shared" si="160"/>
        <v>40702</v>
      </c>
      <c r="D293" s="1204">
        <v>16000</v>
      </c>
      <c r="E293" s="1204">
        <v>0</v>
      </c>
      <c r="F293" s="1224">
        <v>13962</v>
      </c>
      <c r="G293" s="2423">
        <v>10740</v>
      </c>
      <c r="H293" s="1225">
        <v>0</v>
      </c>
      <c r="I293" s="1284"/>
      <c r="J293" s="1284"/>
      <c r="K293" s="1284"/>
      <c r="L293" s="164"/>
    </row>
    <row r="294" spans="2:16" ht="12" customHeight="1" thickBot="1">
      <c r="B294" s="1723" t="s">
        <v>772</v>
      </c>
      <c r="C294" s="1204">
        <f t="shared" si="160"/>
        <v>59986</v>
      </c>
      <c r="D294" s="1280">
        <v>0</v>
      </c>
      <c r="E294" s="1280">
        <v>0</v>
      </c>
      <c r="F294" s="1285">
        <v>41475</v>
      </c>
      <c r="G294" s="2422">
        <v>18511</v>
      </c>
      <c r="H294" s="1319">
        <v>0</v>
      </c>
      <c r="I294" s="1284"/>
      <c r="J294" s="1284"/>
      <c r="K294" s="1284"/>
      <c r="L294" s="164"/>
    </row>
    <row r="295" spans="2:16" ht="12" customHeight="1" thickBot="1">
      <c r="B295" s="1717" t="s">
        <v>831</v>
      </c>
      <c r="C295" s="1282">
        <f>SUM(D295:H295)</f>
        <v>356403</v>
      </c>
      <c r="D295" s="1282">
        <f>SUM(D291:D294)</f>
        <v>97990</v>
      </c>
      <c r="E295" s="1286">
        <f>SUM(E291:E294)</f>
        <v>6032</v>
      </c>
      <c r="F295" s="1282">
        <f t="shared" ref="F295" si="161">SUM(F291:F294)</f>
        <v>124540</v>
      </c>
      <c r="G295" s="1286">
        <f t="shared" ref="G295" si="162">SUM(G291:G294)</f>
        <v>127841</v>
      </c>
      <c r="H295" s="1282">
        <f t="shared" ref="H295" si="163">SUM(H291:H294)</f>
        <v>0</v>
      </c>
      <c r="I295" s="1284"/>
      <c r="J295" s="1284"/>
      <c r="K295" s="1284"/>
      <c r="L295" s="164"/>
    </row>
    <row r="296" spans="2:16" ht="12" customHeight="1">
      <c r="B296" s="1722" t="s">
        <v>837</v>
      </c>
      <c r="C296" s="1204">
        <f>SUM(D296:H296)</f>
        <v>13441</v>
      </c>
      <c r="D296" s="1204">
        <v>0</v>
      </c>
      <c r="E296" s="1204">
        <v>0</v>
      </c>
      <c r="F296" s="1314">
        <v>7586</v>
      </c>
      <c r="G296" s="1314">
        <v>5855</v>
      </c>
      <c r="H296" s="1315">
        <v>0</v>
      </c>
      <c r="I296" s="1284"/>
      <c r="J296" s="1284"/>
      <c r="K296" s="1284"/>
      <c r="L296" s="164"/>
    </row>
    <row r="297" spans="2:16" ht="12" customHeight="1">
      <c r="B297" s="1723" t="s">
        <v>844</v>
      </c>
      <c r="C297" s="1204">
        <f t="shared" ref="C297:C299" si="164">SUM(D297:H297)</f>
        <v>89949</v>
      </c>
      <c r="D297" s="1204">
        <v>3500</v>
      </c>
      <c r="E297" s="1204">
        <v>1000</v>
      </c>
      <c r="F297" s="1314">
        <v>28600</v>
      </c>
      <c r="G297" s="1314">
        <v>56849</v>
      </c>
      <c r="H297" s="1315">
        <v>0</v>
      </c>
      <c r="I297" s="1284"/>
      <c r="J297" s="1284"/>
      <c r="K297" s="1284"/>
      <c r="L297" s="164"/>
    </row>
    <row r="298" spans="2:16" ht="12" customHeight="1">
      <c r="B298" s="1723" t="s">
        <v>824</v>
      </c>
      <c r="C298" s="1204">
        <f t="shared" si="164"/>
        <v>0</v>
      </c>
      <c r="D298" s="1204"/>
      <c r="E298" s="1204"/>
      <c r="F298" s="1224"/>
      <c r="G298" s="2423"/>
      <c r="H298" s="1225">
        <v>0</v>
      </c>
      <c r="I298" s="1284"/>
      <c r="J298" s="1284"/>
      <c r="K298" s="1284"/>
      <c r="L298" s="164"/>
    </row>
    <row r="299" spans="2:16" ht="12" customHeight="1" thickBot="1">
      <c r="B299" s="1723" t="s">
        <v>845</v>
      </c>
      <c r="C299" s="1204">
        <f t="shared" si="164"/>
        <v>0</v>
      </c>
      <c r="D299" s="1280"/>
      <c r="E299" s="1280"/>
      <c r="F299" s="1285"/>
      <c r="G299" s="2422"/>
      <c r="H299" s="1319">
        <v>0</v>
      </c>
      <c r="I299" s="1284"/>
      <c r="J299" s="1284"/>
      <c r="K299" s="1284"/>
      <c r="L299" s="164"/>
    </row>
    <row r="300" spans="2:16" ht="12" customHeight="1" thickBot="1">
      <c r="B300" s="1717" t="s">
        <v>855</v>
      </c>
      <c r="C300" s="1282">
        <f>SUM(D300:H300)</f>
        <v>103390</v>
      </c>
      <c r="D300" s="1282">
        <f>SUM(D296:D299)</f>
        <v>3500</v>
      </c>
      <c r="E300" s="1286">
        <f>SUM(E296:E299)</f>
        <v>1000</v>
      </c>
      <c r="F300" s="1282">
        <f t="shared" ref="F300" si="165">SUM(F296:F299)</f>
        <v>36186</v>
      </c>
      <c r="G300" s="1286">
        <f t="shared" ref="G300" si="166">SUM(G296:G299)</f>
        <v>62704</v>
      </c>
      <c r="H300" s="1282">
        <f t="shared" ref="H300" si="167">SUM(H296:H299)</f>
        <v>0</v>
      </c>
      <c r="I300" s="1284"/>
      <c r="J300" s="1284"/>
      <c r="K300" s="1284"/>
      <c r="L300" s="164"/>
    </row>
    <row r="301" spans="2:16" ht="5.45" customHeight="1" thickBot="1">
      <c r="B301" s="2286"/>
      <c r="C301" s="2287"/>
      <c r="D301" s="2287"/>
      <c r="E301" s="2287"/>
      <c r="F301" s="2287"/>
      <c r="G301" s="2287"/>
      <c r="H301" s="2288"/>
      <c r="I301" s="1284"/>
      <c r="J301" s="1284"/>
      <c r="K301" s="1284"/>
      <c r="L301" s="164"/>
    </row>
    <row r="302" spans="2:16">
      <c r="B302" s="1211" t="s">
        <v>357</v>
      </c>
      <c r="C302" s="1211"/>
      <c r="D302" s="1211"/>
      <c r="E302" s="4124" t="s">
        <v>699</v>
      </c>
      <c r="F302" s="4124"/>
      <c r="G302" s="1222"/>
      <c r="H302" s="1222"/>
      <c r="I302" s="1258"/>
      <c r="J302" s="1258"/>
      <c r="K302" s="2114"/>
      <c r="L302" s="2114"/>
      <c r="M302" s="2114"/>
      <c r="N302" s="2114"/>
      <c r="O302" s="2114"/>
      <c r="P302" s="2114"/>
    </row>
    <row r="303" spans="2:16" ht="6.75" customHeight="1" thickBot="1">
      <c r="G303" s="23"/>
      <c r="H303" s="23"/>
      <c r="I303" s="164"/>
      <c r="J303" s="164"/>
      <c r="K303" s="164"/>
      <c r="L303" s="164"/>
    </row>
    <row r="304" spans="2:16" ht="21" customHeight="1" thickBot="1">
      <c r="B304" s="4138" t="s">
        <v>696</v>
      </c>
      <c r="C304" s="4139"/>
      <c r="D304" s="4139"/>
      <c r="E304" s="4139"/>
      <c r="F304" s="4139"/>
      <c r="G304" s="3937"/>
      <c r="H304" s="1357"/>
    </row>
    <row r="305" spans="1:18" ht="15" customHeight="1" thickBot="1">
      <c r="B305" s="1358"/>
      <c r="C305" s="2426" t="s">
        <v>693</v>
      </c>
      <c r="D305" s="1360" t="s">
        <v>356</v>
      </c>
      <c r="E305" s="2434" t="s">
        <v>355</v>
      </c>
      <c r="F305" s="4137" t="s">
        <v>701</v>
      </c>
      <c r="G305" s="3920"/>
      <c r="H305" s="23"/>
    </row>
    <row r="306" spans="1:18" ht="10.5" customHeight="1">
      <c r="B306" s="1201" t="s">
        <v>430</v>
      </c>
      <c r="C306" s="1204">
        <f>SUM(D306:E306)</f>
        <v>1805</v>
      </c>
      <c r="D306" s="2431">
        <v>1677</v>
      </c>
      <c r="E306" s="1725">
        <v>128</v>
      </c>
      <c r="F306" s="4136"/>
      <c r="G306" s="3738"/>
    </row>
    <row r="307" spans="1:18" ht="10.5" customHeight="1">
      <c r="B307" s="1202" t="s">
        <v>213</v>
      </c>
      <c r="C307" s="1204">
        <f t="shared" ref="C307:C330" si="168">SUM(D307:E307)</f>
        <v>10257</v>
      </c>
      <c r="D307" s="2432">
        <v>9693</v>
      </c>
      <c r="E307" s="1725">
        <v>564</v>
      </c>
      <c r="F307" s="4136"/>
      <c r="G307" s="3738"/>
      <c r="J307" s="473"/>
    </row>
    <row r="308" spans="1:18" ht="10.5" customHeight="1">
      <c r="B308" s="1202" t="s">
        <v>335</v>
      </c>
      <c r="C308" s="1204">
        <f t="shared" si="168"/>
        <v>86903</v>
      </c>
      <c r="D308" s="2425">
        <v>70487</v>
      </c>
      <c r="E308" s="1725">
        <v>16416</v>
      </c>
      <c r="F308" s="4123"/>
      <c r="G308" s="3738"/>
    </row>
    <row r="309" spans="1:18" ht="10.5" customHeight="1" thickBot="1">
      <c r="B309" s="1228" t="s">
        <v>569</v>
      </c>
      <c r="C309" s="1204">
        <f t="shared" si="168"/>
        <v>51023</v>
      </c>
      <c r="D309" s="1281">
        <v>48783</v>
      </c>
      <c r="E309" s="2435">
        <v>2240</v>
      </c>
      <c r="F309" s="4123"/>
      <c r="G309" s="3738"/>
    </row>
    <row r="310" spans="1:18" ht="13.5" thickBot="1">
      <c r="B310" s="1203" t="s">
        <v>675</v>
      </c>
      <c r="C310" s="1282">
        <f t="shared" si="168"/>
        <v>149988</v>
      </c>
      <c r="D310" s="2424">
        <f>SUM(D306:D309)</f>
        <v>130640</v>
      </c>
      <c r="E310" s="1731">
        <f>SUM(E306:E309)</f>
        <v>19348</v>
      </c>
      <c r="F310" s="4126"/>
      <c r="G310" s="3920"/>
    </row>
    <row r="311" spans="1:18" ht="10.5" customHeight="1">
      <c r="B311" s="1202" t="s">
        <v>623</v>
      </c>
      <c r="C311" s="1204">
        <f>SUM(D311:E311)</f>
        <v>70321</v>
      </c>
      <c r="D311" s="2433">
        <v>62359</v>
      </c>
      <c r="E311" s="1725">
        <v>7962</v>
      </c>
      <c r="F311" s="4120"/>
      <c r="G311" s="4121"/>
    </row>
    <row r="312" spans="1:18" ht="10.5" customHeight="1">
      <c r="B312" s="1202" t="s">
        <v>663</v>
      </c>
      <c r="C312" s="1204">
        <f t="shared" si="168"/>
        <v>95939</v>
      </c>
      <c r="D312" s="2433">
        <v>80691</v>
      </c>
      <c r="E312" s="1725">
        <v>15248</v>
      </c>
      <c r="F312" s="4120"/>
      <c r="G312" s="4121"/>
    </row>
    <row r="313" spans="1:18" ht="10.5" customHeight="1">
      <c r="B313" s="1202" t="s">
        <v>676</v>
      </c>
      <c r="C313" s="1204">
        <f t="shared" si="168"/>
        <v>188159</v>
      </c>
      <c r="D313" s="2425">
        <v>171801</v>
      </c>
      <c r="E313" s="1725">
        <v>16358</v>
      </c>
      <c r="F313" s="4120"/>
      <c r="G313" s="4121"/>
    </row>
    <row r="314" spans="1:18" ht="10.5" customHeight="1" thickBot="1">
      <c r="B314" s="1202" t="s">
        <v>677</v>
      </c>
      <c r="C314" s="1280">
        <f t="shared" si="168"/>
        <v>58703</v>
      </c>
      <c r="D314" s="1279">
        <v>43733</v>
      </c>
      <c r="E314" s="1725">
        <v>14970</v>
      </c>
      <c r="F314" s="4120"/>
      <c r="G314" s="4121"/>
    </row>
    <row r="315" spans="1:18" ht="13.5" thickBot="1">
      <c r="B315" s="1732" t="s">
        <v>678</v>
      </c>
      <c r="C315" s="1282">
        <f t="shared" si="168"/>
        <v>413122</v>
      </c>
      <c r="D315" s="2424">
        <f>SUM(D311:D314)</f>
        <v>358584</v>
      </c>
      <c r="E315" s="1731">
        <f>SUM(E311:E314)</f>
        <v>54538</v>
      </c>
      <c r="F315" s="4122">
        <f>SUM(F311:F314)</f>
        <v>0</v>
      </c>
      <c r="G315" s="3876"/>
    </row>
    <row r="316" spans="1:18" ht="10.5" customHeight="1">
      <c r="B316" s="1716" t="s">
        <v>741</v>
      </c>
      <c r="C316" s="1204">
        <f>SUM(D316:E316)</f>
        <v>119505</v>
      </c>
      <c r="D316" s="2425">
        <v>106325</v>
      </c>
      <c r="E316" s="1725">
        <v>13180</v>
      </c>
      <c r="F316" s="4118"/>
      <c r="G316" s="4119"/>
    </row>
    <row r="317" spans="1:18" ht="10.5" customHeight="1">
      <c r="B317" s="1716" t="s">
        <v>745</v>
      </c>
      <c r="C317" s="1204">
        <f t="shared" si="168"/>
        <v>114915</v>
      </c>
      <c r="D317" s="2425">
        <v>97183</v>
      </c>
      <c r="E317" s="1725">
        <v>17732</v>
      </c>
      <c r="F317" s="4118"/>
      <c r="G317" s="4119"/>
    </row>
    <row r="318" spans="1:18" ht="10.5" customHeight="1">
      <c r="B318" s="1716" t="s">
        <v>746</v>
      </c>
      <c r="C318" s="1204">
        <f t="shared" si="168"/>
        <v>177997</v>
      </c>
      <c r="D318" s="2425">
        <v>149697</v>
      </c>
      <c r="E318" s="1725">
        <v>28300</v>
      </c>
      <c r="F318" s="4118"/>
      <c r="G318" s="4127"/>
      <c r="M318" s="3"/>
      <c r="N318" s="3"/>
      <c r="O318" s="3"/>
      <c r="P318" s="3"/>
      <c r="Q318" s="3"/>
    </row>
    <row r="319" spans="1:18" s="3" customFormat="1" ht="10.5" customHeight="1" thickBot="1">
      <c r="A319"/>
      <c r="B319" s="1716" t="s">
        <v>747</v>
      </c>
      <c r="C319" s="1280">
        <f t="shared" si="168"/>
        <v>14192</v>
      </c>
      <c r="D319" s="2425">
        <v>11704</v>
      </c>
      <c r="E319" s="1725">
        <v>2488</v>
      </c>
      <c r="F319" s="4128"/>
      <c r="G319" s="4129"/>
      <c r="M319"/>
      <c r="N319"/>
      <c r="O319"/>
      <c r="P319"/>
      <c r="Q319"/>
      <c r="R319"/>
    </row>
    <row r="320" spans="1:18" s="3" customFormat="1" ht="12.75" customHeight="1" thickBot="1">
      <c r="A320"/>
      <c r="B320" s="1203" t="s">
        <v>762</v>
      </c>
      <c r="C320" s="1282">
        <f t="shared" si="168"/>
        <v>426609</v>
      </c>
      <c r="D320" s="2424">
        <f>SUM(D316:D319)</f>
        <v>364909</v>
      </c>
      <c r="E320" s="1731">
        <f>SUM(E316:E319)</f>
        <v>61700</v>
      </c>
      <c r="F320" s="4125">
        <f>SUM(F316:F319)</f>
        <v>0</v>
      </c>
      <c r="G320" s="3866"/>
      <c r="M320"/>
      <c r="N320"/>
      <c r="O320"/>
      <c r="P320"/>
      <c r="Q320"/>
      <c r="R320"/>
    </row>
    <row r="321" spans="1:18" s="3" customFormat="1" ht="12.75" customHeight="1">
      <c r="A321"/>
      <c r="B321" s="1716" t="s">
        <v>769</v>
      </c>
      <c r="C321" s="1204">
        <f>SUM(D321:E321)</f>
        <v>136217</v>
      </c>
      <c r="D321" s="2425">
        <v>112058</v>
      </c>
      <c r="E321" s="1725">
        <v>24159</v>
      </c>
      <c r="F321" s="4118"/>
      <c r="G321" s="4119"/>
      <c r="I321" s="1284"/>
      <c r="M321"/>
      <c r="N321"/>
      <c r="O321"/>
      <c r="P321"/>
      <c r="Q321"/>
      <c r="R321"/>
    </row>
    <row r="322" spans="1:18" s="3" customFormat="1" ht="12.75" customHeight="1">
      <c r="A322"/>
      <c r="B322" s="1716" t="s">
        <v>770</v>
      </c>
      <c r="C322" s="1204">
        <f t="shared" si="168"/>
        <v>119498</v>
      </c>
      <c r="D322" s="2425">
        <v>87270</v>
      </c>
      <c r="E322" s="1725">
        <v>32228</v>
      </c>
      <c r="F322" s="4118"/>
      <c r="G322" s="4119"/>
      <c r="I322" s="1284"/>
      <c r="M322"/>
      <c r="N322"/>
      <c r="O322"/>
      <c r="P322"/>
      <c r="Q322"/>
      <c r="R322"/>
    </row>
    <row r="323" spans="1:18" s="3" customFormat="1" ht="12.75" customHeight="1">
      <c r="A323"/>
      <c r="B323" s="1716" t="s">
        <v>771</v>
      </c>
      <c r="C323" s="1204">
        <f t="shared" si="168"/>
        <v>40702</v>
      </c>
      <c r="D323" s="2425">
        <v>30269</v>
      </c>
      <c r="E323" s="1725">
        <v>10433</v>
      </c>
      <c r="F323" s="4118"/>
      <c r="G323" s="4127"/>
      <c r="I323" s="2115"/>
      <c r="M323"/>
      <c r="N323"/>
      <c r="O323"/>
      <c r="P323"/>
      <c r="Q323"/>
      <c r="R323"/>
    </row>
    <row r="324" spans="1:18" s="3" customFormat="1" ht="13.5" thickBot="1">
      <c r="A324"/>
      <c r="B324" s="1716" t="s">
        <v>772</v>
      </c>
      <c r="C324" s="1280">
        <f t="shared" si="168"/>
        <v>59986</v>
      </c>
      <c r="D324" s="2425">
        <v>48758</v>
      </c>
      <c r="E324" s="1725">
        <v>11228</v>
      </c>
      <c r="F324" s="4128"/>
      <c r="G324" s="4129"/>
      <c r="I324" s="390"/>
      <c r="M324"/>
      <c r="N324"/>
      <c r="O324"/>
      <c r="P324"/>
      <c r="Q324"/>
      <c r="R324"/>
    </row>
    <row r="325" spans="1:18" s="3" customFormat="1" ht="13.5" thickBot="1">
      <c r="A325"/>
      <c r="B325" s="1203" t="s">
        <v>831</v>
      </c>
      <c r="C325" s="1282">
        <f t="shared" si="168"/>
        <v>356403</v>
      </c>
      <c r="D325" s="2424">
        <f>SUM(D321:D324)</f>
        <v>278355</v>
      </c>
      <c r="E325" s="1731">
        <f>SUM(E321:E324)</f>
        <v>78048</v>
      </c>
      <c r="F325" s="4125">
        <f>SUM(F321:F324)</f>
        <v>0</v>
      </c>
      <c r="G325" s="3866"/>
      <c r="I325" s="23"/>
      <c r="M325"/>
      <c r="N325"/>
      <c r="O325"/>
      <c r="P325"/>
      <c r="Q325"/>
      <c r="R325"/>
    </row>
    <row r="326" spans="1:18" s="3" customFormat="1">
      <c r="A326"/>
      <c r="B326" s="1716" t="s">
        <v>837</v>
      </c>
      <c r="C326" s="1204">
        <f>SUM(D326:E326)</f>
        <v>13441</v>
      </c>
      <c r="D326" s="2433">
        <v>7247</v>
      </c>
      <c r="E326" s="1725">
        <v>6194</v>
      </c>
      <c r="F326" s="4120"/>
      <c r="G326" s="4121"/>
      <c r="I326" s="23"/>
      <c r="M326"/>
      <c r="N326"/>
      <c r="O326"/>
      <c r="P326"/>
      <c r="Q326"/>
      <c r="R326"/>
    </row>
    <row r="327" spans="1:18" s="3" customFormat="1">
      <c r="A327"/>
      <c r="B327" s="1716" t="s">
        <v>844</v>
      </c>
      <c r="C327" s="1204">
        <f t="shared" si="168"/>
        <v>89949</v>
      </c>
      <c r="D327" s="2433">
        <v>75379</v>
      </c>
      <c r="E327" s="1725">
        <v>14570</v>
      </c>
      <c r="F327" s="4120"/>
      <c r="G327" s="4121"/>
      <c r="I327" s="23"/>
      <c r="M327"/>
      <c r="N327"/>
      <c r="O327"/>
      <c r="P327"/>
      <c r="Q327"/>
      <c r="R327"/>
    </row>
    <row r="328" spans="1:18" s="3" customFormat="1">
      <c r="A328"/>
      <c r="B328" s="1716" t="s">
        <v>824</v>
      </c>
      <c r="C328" s="1204">
        <f t="shared" si="168"/>
        <v>0</v>
      </c>
      <c r="D328" s="2425"/>
      <c r="E328" s="1725"/>
      <c r="F328" s="4120"/>
      <c r="G328" s="4121"/>
      <c r="I328" s="23"/>
      <c r="M328"/>
      <c r="N328"/>
      <c r="O328"/>
      <c r="P328"/>
      <c r="Q328"/>
      <c r="R328"/>
    </row>
    <row r="329" spans="1:18" s="3" customFormat="1" ht="13.5" thickBot="1">
      <c r="A329"/>
      <c r="B329" s="1716" t="s">
        <v>845</v>
      </c>
      <c r="C329" s="1280">
        <f t="shared" si="168"/>
        <v>0</v>
      </c>
      <c r="D329" s="1279"/>
      <c r="E329" s="1725"/>
      <c r="F329" s="4120"/>
      <c r="G329" s="4121"/>
      <c r="I329" s="23"/>
      <c r="M329"/>
      <c r="N329"/>
      <c r="O329"/>
      <c r="P329"/>
      <c r="Q329"/>
      <c r="R329"/>
    </row>
    <row r="330" spans="1:18" s="3" customFormat="1" ht="13.5" thickBot="1">
      <c r="A330"/>
      <c r="B330" s="2110" t="s">
        <v>855</v>
      </c>
      <c r="C330" s="1282">
        <f t="shared" si="168"/>
        <v>103390</v>
      </c>
      <c r="D330" s="2424">
        <f>SUM(E326:E329)</f>
        <v>20764</v>
      </c>
      <c r="E330" s="1731">
        <f>SUM(D326:D329)</f>
        <v>82626</v>
      </c>
      <c r="F330" s="4125">
        <f>SUM(F326:F329)</f>
        <v>0</v>
      </c>
      <c r="G330" s="3866"/>
      <c r="I330" s="23"/>
      <c r="M330"/>
      <c r="N330"/>
      <c r="O330"/>
      <c r="P330"/>
      <c r="Q330"/>
      <c r="R330"/>
    </row>
    <row r="331" spans="1:18" s="3" customFormat="1" ht="4.9000000000000004" customHeight="1" thickBot="1">
      <c r="A331"/>
      <c r="B331" s="2197"/>
      <c r="C331" s="2198"/>
      <c r="D331" s="2289"/>
      <c r="E331" s="2198"/>
      <c r="F331" s="2198"/>
      <c r="G331" s="2199"/>
      <c r="M331"/>
      <c r="N331"/>
      <c r="O331"/>
      <c r="P331"/>
      <c r="Q331"/>
      <c r="R331"/>
    </row>
    <row r="332" spans="1:18" s="3" customFormat="1">
      <c r="A332"/>
      <c r="B332" s="1211" t="s">
        <v>357</v>
      </c>
      <c r="C332" s="1211"/>
      <c r="D332" s="1211"/>
      <c r="E332" s="4124" t="s">
        <v>699</v>
      </c>
      <c r="F332" s="4124"/>
      <c r="M332"/>
      <c r="N332"/>
      <c r="O332"/>
      <c r="P332"/>
      <c r="Q332"/>
      <c r="R332"/>
    </row>
  </sheetData>
  <mergeCells count="57">
    <mergeCell ref="B168:H168"/>
    <mergeCell ref="B170:C170"/>
    <mergeCell ref="D170:F170"/>
    <mergeCell ref="B73:H74"/>
    <mergeCell ref="B2:H2"/>
    <mergeCell ref="C4:C5"/>
    <mergeCell ref="E4:E5"/>
    <mergeCell ref="F4:F5"/>
    <mergeCell ref="G4:G5"/>
    <mergeCell ref="C75:C76"/>
    <mergeCell ref="D75:H75"/>
    <mergeCell ref="G170:H170"/>
    <mergeCell ref="B122:B124"/>
    <mergeCell ref="I75:K75"/>
    <mergeCell ref="D118:E118"/>
    <mergeCell ref="C122:C124"/>
    <mergeCell ref="H122:J122"/>
    <mergeCell ref="D123:D124"/>
    <mergeCell ref="E123:E124"/>
    <mergeCell ref="D122:E122"/>
    <mergeCell ref="G171:H171"/>
    <mergeCell ref="B227:H227"/>
    <mergeCell ref="G228:H228"/>
    <mergeCell ref="E271:F271"/>
    <mergeCell ref="C228:C229"/>
    <mergeCell ref="B228:B229"/>
    <mergeCell ref="B273:H273"/>
    <mergeCell ref="D274:H274"/>
    <mergeCell ref="E302:F302"/>
    <mergeCell ref="F306:G306"/>
    <mergeCell ref="F307:G307"/>
    <mergeCell ref="F305:G305"/>
    <mergeCell ref="B304:G304"/>
    <mergeCell ref="F308:G308"/>
    <mergeCell ref="F309:G309"/>
    <mergeCell ref="E332:F332"/>
    <mergeCell ref="F326:G326"/>
    <mergeCell ref="F327:G327"/>
    <mergeCell ref="F328:G328"/>
    <mergeCell ref="F329:G329"/>
    <mergeCell ref="F330:G330"/>
    <mergeCell ref="F310:G310"/>
    <mergeCell ref="F323:G323"/>
    <mergeCell ref="F324:G324"/>
    <mergeCell ref="F325:G325"/>
    <mergeCell ref="F317:G317"/>
    <mergeCell ref="F318:G318"/>
    <mergeCell ref="F319:G319"/>
    <mergeCell ref="F320:G320"/>
    <mergeCell ref="F321:G321"/>
    <mergeCell ref="F322:G322"/>
    <mergeCell ref="F311:G311"/>
    <mergeCell ref="F312:G312"/>
    <mergeCell ref="F313:G313"/>
    <mergeCell ref="F314:G314"/>
    <mergeCell ref="F315:G315"/>
    <mergeCell ref="F316:G316"/>
  </mergeCells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297"/>
  <sheetViews>
    <sheetView topLeftCell="A160" workbookViewId="0">
      <selection activeCell="A38" sqref="A3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1" style="3" customWidth="1"/>
    <col min="6" max="6" width="10.42578125" style="3" customWidth="1"/>
    <col min="7" max="7" width="10.14062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167" t="s">
        <v>700</v>
      </c>
      <c r="C2" s="4168"/>
      <c r="D2" s="4168"/>
      <c r="E2" s="4168"/>
      <c r="F2" s="4168"/>
      <c r="G2" s="4168"/>
      <c r="H2" s="4169"/>
      <c r="I2" s="949"/>
      <c r="J2" s="949"/>
      <c r="K2" s="164"/>
      <c r="L2" s="164"/>
      <c r="M2" s="2"/>
    </row>
    <row r="3" spans="1:13" ht="12.2" customHeight="1" thickBot="1">
      <c r="A3" s="464"/>
      <c r="C3" s="217"/>
      <c r="D3" s="217"/>
    </row>
    <row r="4" spans="1:13" ht="12.2" customHeight="1">
      <c r="A4" s="464"/>
      <c r="B4" s="1199"/>
      <c r="C4" s="4170" t="s">
        <v>668</v>
      </c>
      <c r="D4" s="1214" t="s">
        <v>348</v>
      </c>
      <c r="E4" s="4172" t="s">
        <v>671</v>
      </c>
      <c r="F4" s="4172" t="s">
        <v>670</v>
      </c>
      <c r="G4" s="4172" t="s">
        <v>669</v>
      </c>
    </row>
    <row r="5" spans="1:13" ht="22.7" customHeight="1" thickBot="1">
      <c r="A5" s="464"/>
      <c r="B5" s="1200"/>
      <c r="C5" s="4171"/>
      <c r="D5" s="1213" t="s">
        <v>679</v>
      </c>
      <c r="E5" s="3994"/>
      <c r="F5" s="3994"/>
      <c r="G5" s="4173"/>
    </row>
    <row r="6" spans="1:13" ht="12.2" customHeight="1">
      <c r="A6" s="464"/>
      <c r="B6" s="1205" t="s">
        <v>131</v>
      </c>
      <c r="C6" s="1331">
        <v>33645</v>
      </c>
      <c r="D6" s="1332">
        <v>-67.354602084182332</v>
      </c>
      <c r="E6" s="1333">
        <v>13483</v>
      </c>
      <c r="F6" s="1333">
        <v>20162</v>
      </c>
      <c r="G6" s="1334"/>
    </row>
    <row r="7" spans="1:13" ht="12.2" customHeight="1">
      <c r="A7" s="464"/>
      <c r="B7" s="1207" t="s">
        <v>132</v>
      </c>
      <c r="C7" s="1331">
        <v>290067</v>
      </c>
      <c r="D7" s="1335">
        <f>SUM(C7/C6)*100-100</f>
        <v>762.13999108337055</v>
      </c>
      <c r="E7" s="1333">
        <v>265957</v>
      </c>
      <c r="F7" s="1333">
        <v>24110</v>
      </c>
      <c r="G7" s="1336"/>
    </row>
    <row r="8" spans="1:13" ht="12.2" customHeight="1">
      <c r="A8" s="464"/>
      <c r="B8" s="1207" t="s">
        <v>133</v>
      </c>
      <c r="C8" s="1331">
        <v>50953</v>
      </c>
      <c r="D8" s="1335">
        <f>SUM(C8/C7)*100-100</f>
        <v>-82.43405833824599</v>
      </c>
      <c r="E8" s="1333">
        <v>22973</v>
      </c>
      <c r="F8" s="1333">
        <v>27980</v>
      </c>
      <c r="G8" s="1336"/>
    </row>
    <row r="9" spans="1:13" ht="12.2" customHeight="1" thickBot="1">
      <c r="A9" s="464"/>
      <c r="B9" s="1207" t="s">
        <v>419</v>
      </c>
      <c r="C9" s="1331">
        <v>50958</v>
      </c>
      <c r="D9" s="1335">
        <f>SUM(C9/C8)*100-100</f>
        <v>9.8129648892211208E-3</v>
      </c>
      <c r="E9" s="1333">
        <v>32687</v>
      </c>
      <c r="F9" s="1333">
        <v>18271</v>
      </c>
      <c r="G9" s="1336"/>
    </row>
    <row r="10" spans="1:13" ht="16.5" customHeight="1" thickBot="1">
      <c r="A10" s="464"/>
      <c r="B10" s="1208" t="s">
        <v>672</v>
      </c>
      <c r="C10" s="1337">
        <v>425623</v>
      </c>
      <c r="D10" s="1338">
        <v>-7.0495279567943498</v>
      </c>
      <c r="E10" s="1339">
        <v>335100</v>
      </c>
      <c r="F10" s="1339">
        <v>90523</v>
      </c>
      <c r="G10" s="1340"/>
    </row>
    <row r="11" spans="1:13" ht="12.2" customHeight="1">
      <c r="A11" s="464"/>
      <c r="B11" s="1205" t="s">
        <v>439</v>
      </c>
      <c r="C11" s="1331">
        <v>60092</v>
      </c>
      <c r="D11" s="1335">
        <f>SUM(C11/C9)*100-100</f>
        <v>17.924565328309598</v>
      </c>
      <c r="E11" s="1333">
        <v>26628</v>
      </c>
      <c r="F11" s="1333"/>
      <c r="G11" s="1336"/>
    </row>
    <row r="12" spans="1:13" ht="12.2" customHeight="1">
      <c r="A12" s="464"/>
      <c r="B12" s="1207" t="s">
        <v>593</v>
      </c>
      <c r="C12" s="1331">
        <v>148268</v>
      </c>
      <c r="D12" s="1335">
        <f>SUM(C12/C11)*100-100</f>
        <v>146.73500632363709</v>
      </c>
      <c r="E12" s="1333">
        <v>114808</v>
      </c>
      <c r="F12" s="1333">
        <v>33460</v>
      </c>
      <c r="G12" s="1336"/>
    </row>
    <row r="13" spans="1:13" ht="12.2" customHeight="1">
      <c r="A13" s="464"/>
      <c r="B13" s="1207" t="s">
        <v>440</v>
      </c>
      <c r="C13" s="1331">
        <v>36547</v>
      </c>
      <c r="D13" s="1335">
        <f>SUM(C13/C12)*100-100</f>
        <v>-75.350716270537134</v>
      </c>
      <c r="E13" s="1333">
        <v>12039</v>
      </c>
      <c r="F13" s="1333">
        <v>24508</v>
      </c>
      <c r="G13" s="1336"/>
    </row>
    <row r="14" spans="1:13" ht="12.2" customHeight="1" thickBot="1">
      <c r="A14" s="464"/>
      <c r="B14" s="1207" t="s">
        <v>496</v>
      </c>
      <c r="C14" s="1331">
        <v>94242</v>
      </c>
      <c r="D14" s="1335">
        <f>SUM(C14/C13)*100-100</f>
        <v>157.86521465510168</v>
      </c>
      <c r="E14" s="1333">
        <v>34750</v>
      </c>
      <c r="F14" s="1333">
        <v>59492</v>
      </c>
      <c r="G14" s="1336"/>
    </row>
    <row r="15" spans="1:13" ht="14.25" customHeight="1" thickBot="1">
      <c r="A15" s="464"/>
      <c r="B15" s="1208" t="s">
        <v>673</v>
      </c>
      <c r="C15" s="1337">
        <v>339149</v>
      </c>
      <c r="D15" s="1338">
        <f>SUM(C15/C10)*100-100</f>
        <v>-20.317041137344546</v>
      </c>
      <c r="E15" s="1339">
        <v>188225</v>
      </c>
      <c r="F15" s="1339">
        <v>150924</v>
      </c>
      <c r="G15" s="1340"/>
    </row>
    <row r="16" spans="1:13" ht="12.2" customHeight="1">
      <c r="A16" s="464"/>
      <c r="B16" s="1205" t="s">
        <v>544</v>
      </c>
      <c r="C16" s="1341">
        <v>30880</v>
      </c>
      <c r="D16" s="1342">
        <f>SUM(C16/C14)*100-100</f>
        <v>-67.233293011608424</v>
      </c>
      <c r="E16" s="1341">
        <v>0</v>
      </c>
      <c r="F16" s="1343">
        <v>30880</v>
      </c>
      <c r="G16" s="1336"/>
    </row>
    <row r="17" spans="1:9" ht="12.2" customHeight="1">
      <c r="A17" s="464"/>
      <c r="B17" s="1207" t="s">
        <v>501</v>
      </c>
      <c r="C17" s="1341">
        <v>210912</v>
      </c>
      <c r="D17" s="1342">
        <f>SUM(C17/C16)*100-100</f>
        <v>583.00518134715026</v>
      </c>
      <c r="E17" s="1344">
        <v>193304</v>
      </c>
      <c r="F17" s="1345">
        <v>17608</v>
      </c>
      <c r="G17" s="1336"/>
    </row>
    <row r="18" spans="1:9" ht="12.2" customHeight="1">
      <c r="A18" s="464"/>
      <c r="B18" s="1207" t="s">
        <v>516</v>
      </c>
      <c r="C18" s="1341">
        <v>75961</v>
      </c>
      <c r="D18" s="1342">
        <f>SUM(C18/C17)*100-100</f>
        <v>-63.984505386132604</v>
      </c>
      <c r="E18" s="1344">
        <v>42680</v>
      </c>
      <c r="F18" s="1345">
        <v>33281</v>
      </c>
      <c r="G18" s="1336"/>
    </row>
    <row r="19" spans="1:9" ht="12.2" customHeight="1" thickBot="1">
      <c r="A19" s="464"/>
      <c r="B19" s="1207" t="s">
        <v>444</v>
      </c>
      <c r="C19" s="1341">
        <v>69894</v>
      </c>
      <c r="D19" s="1342">
        <f>SUM(C19/C18)*100-100</f>
        <v>-7.986993325522306</v>
      </c>
      <c r="E19" s="1344">
        <v>25088</v>
      </c>
      <c r="F19" s="1346">
        <v>44806</v>
      </c>
      <c r="G19" s="1347"/>
    </row>
    <row r="20" spans="1:9" ht="15" customHeight="1" thickBot="1">
      <c r="A20" s="464"/>
      <c r="B20" s="1208" t="s">
        <v>674</v>
      </c>
      <c r="C20" s="1348">
        <v>387647</v>
      </c>
      <c r="D20" s="1349">
        <f>SUM(C20/C15)*100-100</f>
        <v>14.299909479314408</v>
      </c>
      <c r="E20" s="1350">
        <v>261072</v>
      </c>
      <c r="F20" s="1350">
        <v>126575</v>
      </c>
      <c r="G20" s="1347"/>
    </row>
    <row r="21" spans="1:9" ht="12.2" customHeight="1">
      <c r="A21" s="464"/>
      <c r="B21" s="1205" t="s">
        <v>430</v>
      </c>
      <c r="C21" s="1351">
        <v>150371</v>
      </c>
      <c r="D21" s="1335">
        <f>SUM(C21/C19)*100-100</f>
        <v>115.1414999856926</v>
      </c>
      <c r="E21" s="1352">
        <v>106596</v>
      </c>
      <c r="F21" s="1333">
        <v>41970</v>
      </c>
      <c r="G21" s="1333">
        <v>1805</v>
      </c>
    </row>
    <row r="22" spans="1:9" ht="12.2" customHeight="1">
      <c r="A22" s="464"/>
      <c r="B22" s="1207" t="s">
        <v>213</v>
      </c>
      <c r="C22" s="1351">
        <v>460461</v>
      </c>
      <c r="D22" s="1335">
        <f>SUM(C22/C21)*100-100</f>
        <v>206.21662421610552</v>
      </c>
      <c r="E22" s="1353">
        <v>407748</v>
      </c>
      <c r="F22" s="1333">
        <v>44652</v>
      </c>
      <c r="G22" s="1353">
        <v>8061</v>
      </c>
      <c r="I22" s="23"/>
    </row>
    <row r="23" spans="1:9" ht="12.2" customHeight="1">
      <c r="A23" s="464"/>
      <c r="B23" s="1207" t="s">
        <v>335</v>
      </c>
      <c r="C23" s="1351">
        <v>354335.95</v>
      </c>
      <c r="D23" s="1335">
        <f>SUM(C23/C22)*100-100</f>
        <v>-23.047565374700568</v>
      </c>
      <c r="E23" s="1333">
        <v>195799</v>
      </c>
      <c r="F23" s="1333">
        <v>138579</v>
      </c>
      <c r="G23" s="1333">
        <v>19957.95</v>
      </c>
    </row>
    <row r="24" spans="1:9" ht="12.2" customHeight="1" thickBot="1">
      <c r="A24" s="464"/>
      <c r="B24" s="1207" t="s">
        <v>569</v>
      </c>
      <c r="C24" s="1351">
        <v>271429</v>
      </c>
      <c r="D24" s="1335">
        <f>SUM(C24/C23)*100-100</f>
        <v>-23.397837560653954</v>
      </c>
      <c r="E24" s="1354">
        <v>216873</v>
      </c>
      <c r="F24" s="1333">
        <v>23658</v>
      </c>
      <c r="G24" s="1353">
        <v>30898</v>
      </c>
    </row>
    <row r="25" spans="1:9" ht="13.7" customHeight="1" thickBot="1">
      <c r="A25" s="464"/>
      <c r="B25" s="1208" t="s">
        <v>675</v>
      </c>
      <c r="C25" s="1355">
        <v>1236596.95</v>
      </c>
      <c r="D25" s="1338">
        <f>SUM(C25/C20)*100-100</f>
        <v>219.00077905929879</v>
      </c>
      <c r="E25" s="1356">
        <v>927016</v>
      </c>
      <c r="F25" s="1356">
        <v>248859</v>
      </c>
      <c r="G25" s="1356">
        <v>60721.95</v>
      </c>
    </row>
    <row r="26" spans="1:9" ht="12.2" customHeight="1">
      <c r="A26" s="464"/>
      <c r="B26" s="1207" t="s">
        <v>623</v>
      </c>
      <c r="C26" s="1331">
        <v>455287</v>
      </c>
      <c r="D26" s="1335">
        <f>SUM(C26/C24)*100-100</f>
        <v>67.737050941498524</v>
      </c>
      <c r="E26" s="1333">
        <v>332266</v>
      </c>
      <c r="F26" s="1333">
        <v>53154</v>
      </c>
      <c r="G26" s="1333">
        <v>69867</v>
      </c>
    </row>
    <row r="27" spans="1:9" ht="12.2" customHeight="1">
      <c r="A27" s="464"/>
      <c r="B27" s="1207" t="s">
        <v>663</v>
      </c>
      <c r="C27" s="1331">
        <v>366977</v>
      </c>
      <c r="D27" s="1335">
        <f>SUM(C27/C26)*100-100</f>
        <v>-19.396556457794759</v>
      </c>
      <c r="E27" s="1353">
        <v>212210</v>
      </c>
      <c r="F27" s="1333">
        <v>70767</v>
      </c>
      <c r="G27" s="1353">
        <v>84000</v>
      </c>
    </row>
    <row r="28" spans="1:9" ht="12.2" customHeight="1">
      <c r="A28" s="464"/>
      <c r="B28" s="1207" t="s">
        <v>676</v>
      </c>
      <c r="C28" s="1331">
        <v>378960</v>
      </c>
      <c r="D28" s="1335">
        <f>SUM(C28/C27)*100-100</f>
        <v>3.2653272548415941</v>
      </c>
      <c r="E28" s="1353">
        <v>91048</v>
      </c>
      <c r="F28" s="1333">
        <v>99753</v>
      </c>
      <c r="G28" s="1353">
        <v>188159</v>
      </c>
    </row>
    <row r="29" spans="1:9" ht="12.2" customHeight="1" thickBot="1">
      <c r="A29" s="464"/>
      <c r="B29" s="1207" t="s">
        <v>677</v>
      </c>
      <c r="C29" s="1331">
        <v>269810</v>
      </c>
      <c r="D29" s="1335">
        <f>SUM(C29/C28)*100-100</f>
        <v>-28.802512138484275</v>
      </c>
      <c r="E29" s="1353">
        <v>113722</v>
      </c>
      <c r="F29" s="1333">
        <v>53505</v>
      </c>
      <c r="G29" s="1353">
        <v>102583</v>
      </c>
    </row>
    <row r="30" spans="1:9" ht="13.7" customHeight="1" thickBot="1">
      <c r="A30" s="464"/>
      <c r="B30" s="1208" t="s">
        <v>678</v>
      </c>
      <c r="C30" s="1337">
        <f>SUM(C26:C29)</f>
        <v>1471034</v>
      </c>
      <c r="D30" s="1338">
        <f>SUM(C30/C25)*100-100</f>
        <v>18.958242618987526</v>
      </c>
      <c r="E30" s="1356">
        <f>SUM(E26:E29)</f>
        <v>749246</v>
      </c>
      <c r="F30" s="1356">
        <f>SUM(F26:F29)</f>
        <v>277179</v>
      </c>
      <c r="G30" s="1356">
        <f>SUM(G26:G29)</f>
        <v>444609</v>
      </c>
      <c r="I30" s="1657"/>
    </row>
    <row r="31" spans="1:9" ht="13.7" customHeight="1">
      <c r="A31" s="464"/>
      <c r="B31" s="1205" t="s">
        <v>728</v>
      </c>
      <c r="C31" s="1352">
        <f>SUM(E31:G31)</f>
        <v>466327</v>
      </c>
      <c r="D31" s="1332">
        <f>SUM(C31/C29)*100-100</f>
        <v>72.835328564545421</v>
      </c>
      <c r="E31" s="1686">
        <v>198842</v>
      </c>
      <c r="F31" s="1352">
        <v>148131</v>
      </c>
      <c r="G31" s="1352">
        <v>119354</v>
      </c>
      <c r="I31" s="1657"/>
    </row>
    <row r="32" spans="1:9" ht="13.7" customHeight="1">
      <c r="A32" s="464"/>
      <c r="B32" s="1207" t="s">
        <v>745</v>
      </c>
      <c r="C32" s="1333">
        <f>SUM(E32:G32)</f>
        <v>510756</v>
      </c>
      <c r="D32" s="1335">
        <f>SUM(C32/C31)*100-100</f>
        <v>9.5274346113349679</v>
      </c>
      <c r="E32" s="1343">
        <v>114289</v>
      </c>
      <c r="F32" s="1333">
        <v>281552</v>
      </c>
      <c r="G32" s="1333">
        <v>114915</v>
      </c>
      <c r="I32" s="1657"/>
    </row>
    <row r="33" spans="1:15" ht="13.7" customHeight="1">
      <c r="A33" s="464"/>
      <c r="B33" s="1207" t="s">
        <v>746</v>
      </c>
      <c r="C33" s="1333">
        <f>SUM(E33:G33)</f>
        <v>323037</v>
      </c>
      <c r="D33" s="1335">
        <f>SUM(C33/C32)*100-100</f>
        <v>-36.753165895261141</v>
      </c>
      <c r="E33" s="1343">
        <v>59449</v>
      </c>
      <c r="F33" s="1333">
        <v>85591</v>
      </c>
      <c r="G33" s="1333">
        <v>177997</v>
      </c>
      <c r="I33" s="1657"/>
      <c r="J33" s="473"/>
    </row>
    <row r="34" spans="1:15" ht="13.7" customHeight="1" thickBot="1">
      <c r="A34" s="464"/>
      <c r="B34" s="1207" t="s">
        <v>747</v>
      </c>
      <c r="C34" s="1333">
        <f>SUM(E34:G34)</f>
        <v>116682</v>
      </c>
      <c r="D34" s="1335">
        <f>SUM(C34/C33)*100-100</f>
        <v>-63.879679417528024</v>
      </c>
      <c r="E34" s="1343">
        <v>36649</v>
      </c>
      <c r="F34" s="1333">
        <v>65841</v>
      </c>
      <c r="G34" s="1333">
        <v>14192</v>
      </c>
      <c r="I34" s="1657"/>
      <c r="J34" s="473"/>
    </row>
    <row r="35" spans="1:15" ht="13.7" customHeight="1" thickBot="1">
      <c r="A35" s="464"/>
      <c r="B35" s="1687" t="s">
        <v>762</v>
      </c>
      <c r="C35" s="2270">
        <f>SUM(C31:C34)</f>
        <v>1416802</v>
      </c>
      <c r="D35" s="2271">
        <f>SUM(C35/C30)*100-100</f>
        <v>-3.6866585000754526</v>
      </c>
      <c r="E35" s="2272">
        <f>SUM(E31:E34)</f>
        <v>409229</v>
      </c>
      <c r="F35" s="2272">
        <f>SUM(F31:F34)</f>
        <v>581115</v>
      </c>
      <c r="G35" s="2272">
        <f>SUM(G31:G34)</f>
        <v>426458</v>
      </c>
      <c r="I35" s="1657"/>
      <c r="J35" s="473"/>
    </row>
    <row r="36" spans="1:15" ht="13.7" customHeight="1">
      <c r="A36" s="464"/>
      <c r="B36" s="1205" t="s">
        <v>769</v>
      </c>
      <c r="C36" s="1352">
        <v>632242</v>
      </c>
      <c r="D36" s="1332">
        <f>SUM(C36/C34)*100-100</f>
        <v>441.85049964861753</v>
      </c>
      <c r="E36" s="1686">
        <v>206733</v>
      </c>
      <c r="F36" s="1352">
        <v>35064</v>
      </c>
      <c r="G36" s="1352">
        <v>390445</v>
      </c>
      <c r="H36" s="473"/>
      <c r="I36" s="1657"/>
      <c r="J36" s="473"/>
    </row>
    <row r="37" spans="1:15" ht="13.7" customHeight="1">
      <c r="A37" s="464"/>
      <c r="B37" s="1207" t="s">
        <v>770</v>
      </c>
      <c r="C37" s="1333">
        <v>430516</v>
      </c>
      <c r="D37" s="1335">
        <f>SUM(C37/C36)*100-100</f>
        <v>-31.906453541523661</v>
      </c>
      <c r="E37" s="1343">
        <v>131825</v>
      </c>
      <c r="F37" s="1333">
        <v>172914</v>
      </c>
      <c r="G37" s="1333">
        <v>125777</v>
      </c>
      <c r="H37" s="473"/>
      <c r="I37" s="1657"/>
      <c r="J37" s="473"/>
    </row>
    <row r="38" spans="1:15" ht="15" customHeight="1">
      <c r="A38" s="464"/>
      <c r="B38" s="1207" t="s">
        <v>771</v>
      </c>
      <c r="C38" s="1333">
        <v>293743</v>
      </c>
      <c r="D38" s="1335">
        <f>SUM(C38/C37*100-100)</f>
        <v>-31.769550957455706</v>
      </c>
      <c r="E38" s="1343">
        <v>110492</v>
      </c>
      <c r="F38" s="1333">
        <v>143868</v>
      </c>
      <c r="G38" s="1333">
        <v>39383</v>
      </c>
      <c r="H38" s="473"/>
      <c r="I38" s="1657"/>
    </row>
    <row r="39" spans="1:15" ht="15" customHeight="1" thickBot="1">
      <c r="A39" s="464"/>
      <c r="B39" s="1207" t="s">
        <v>772</v>
      </c>
      <c r="C39" s="1333">
        <v>795540</v>
      </c>
      <c r="D39" s="1335">
        <f>SUM(C39/C38*100-100)</f>
        <v>170.82858144704727</v>
      </c>
      <c r="E39" s="1343">
        <v>83850</v>
      </c>
      <c r="F39" s="1333">
        <v>661065</v>
      </c>
      <c r="G39" s="1333">
        <v>50625</v>
      </c>
      <c r="H39" s="473"/>
      <c r="I39" s="1657"/>
    </row>
    <row r="40" spans="1:15" ht="15" customHeight="1" thickBot="1">
      <c r="A40" s="464"/>
      <c r="B40" s="1687" t="s">
        <v>831</v>
      </c>
      <c r="C40" s="2270">
        <f>SUM(C36:C39)</f>
        <v>2152041</v>
      </c>
      <c r="D40" s="2271">
        <f>SUM(C40/C35)*100-100</f>
        <v>51.894266100697195</v>
      </c>
      <c r="E40" s="2272">
        <f>SUM(E36:E39)</f>
        <v>532900</v>
      </c>
      <c r="F40" s="2272">
        <f>SUM(F36:F39)</f>
        <v>1012911</v>
      </c>
      <c r="G40" s="2272">
        <f>SUM(G36:G39)</f>
        <v>606230</v>
      </c>
      <c r="H40" s="473"/>
      <c r="I40" s="1657"/>
    </row>
    <row r="41" spans="1:15" ht="3.6" customHeight="1" thickBot="1">
      <c r="A41" s="464"/>
      <c r="B41" s="2273"/>
      <c r="C41" s="2274"/>
      <c r="D41" s="2275"/>
      <c r="E41" s="2274"/>
      <c r="F41" s="2274"/>
      <c r="G41" s="2276"/>
      <c r="H41" s="473"/>
      <c r="I41" s="1657"/>
    </row>
    <row r="42" spans="1:15" ht="12.2" customHeight="1">
      <c r="A42" s="464"/>
      <c r="B42" s="1212" t="s">
        <v>357</v>
      </c>
      <c r="C42" s="217"/>
      <c r="D42" s="217"/>
    </row>
    <row r="43" spans="1:15" ht="21.2" customHeight="1">
      <c r="A43" s="464"/>
      <c r="C43" s="217"/>
      <c r="D43" s="217"/>
    </row>
    <row r="44" spans="1:15" ht="12.2" customHeight="1">
      <c r="A44" s="464"/>
      <c r="C44" s="217"/>
      <c r="D44" s="217"/>
    </row>
    <row r="45" spans="1:15" ht="12.2" customHeight="1">
      <c r="A45" s="464"/>
      <c r="C45" s="217"/>
      <c r="D45" s="217"/>
    </row>
    <row r="46" spans="1:15" ht="12.2" customHeight="1">
      <c r="A46" s="464"/>
      <c r="C46" s="217"/>
      <c r="D46" s="217"/>
      <c r="N46" s="1313" t="s">
        <v>430</v>
      </c>
      <c r="O46" s="1351">
        <v>150371</v>
      </c>
    </row>
    <row r="47" spans="1:15" ht="12.2" customHeight="1">
      <c r="A47" s="464"/>
      <c r="C47" s="217"/>
      <c r="D47" s="217"/>
      <c r="N47" s="1313" t="s">
        <v>213</v>
      </c>
      <c r="O47" s="1351">
        <v>460461</v>
      </c>
    </row>
    <row r="48" spans="1:15" ht="12.2" customHeight="1">
      <c r="A48" s="464"/>
      <c r="C48" s="217"/>
      <c r="D48" s="217"/>
      <c r="N48" s="1313" t="s">
        <v>335</v>
      </c>
      <c r="O48" s="1351">
        <v>354335.95</v>
      </c>
    </row>
    <row r="49" spans="1:15" ht="12.2" customHeight="1">
      <c r="A49" s="464"/>
      <c r="C49" s="217"/>
      <c r="D49" s="217"/>
      <c r="N49" s="1313" t="s">
        <v>569</v>
      </c>
      <c r="O49" s="1351">
        <v>271429</v>
      </c>
    </row>
    <row r="50" spans="1:15" ht="12.2" customHeight="1">
      <c r="A50" s="464"/>
      <c r="C50" s="217"/>
      <c r="D50" s="217"/>
      <c r="N50" s="1313" t="s">
        <v>623</v>
      </c>
      <c r="O50" s="1351">
        <v>455287</v>
      </c>
    </row>
    <row r="51" spans="1:15" ht="12.2" customHeight="1">
      <c r="A51" s="464"/>
      <c r="C51" s="217"/>
      <c r="D51" s="217"/>
      <c r="N51" s="1313" t="s">
        <v>663</v>
      </c>
      <c r="O51" s="1351">
        <v>366977</v>
      </c>
    </row>
    <row r="52" spans="1:15" ht="12.2" customHeight="1">
      <c r="A52" s="464"/>
      <c r="C52" s="217"/>
      <c r="D52" s="217"/>
      <c r="N52" s="1313" t="s">
        <v>676</v>
      </c>
      <c r="O52" s="1351">
        <v>378960</v>
      </c>
    </row>
    <row r="53" spans="1:15" ht="12.2" customHeight="1">
      <c r="A53" s="464"/>
      <c r="C53" s="217"/>
      <c r="D53" s="217"/>
      <c r="N53" s="1313" t="s">
        <v>677</v>
      </c>
      <c r="O53" s="1351">
        <v>269810</v>
      </c>
    </row>
    <row r="54" spans="1:15" ht="12.2" customHeight="1">
      <c r="A54" s="464"/>
      <c r="C54" s="217"/>
      <c r="D54" s="217"/>
      <c r="N54" s="1313" t="s">
        <v>728</v>
      </c>
      <c r="O54" s="1351">
        <v>466327</v>
      </c>
    </row>
    <row r="55" spans="1:15" ht="12.2" customHeight="1">
      <c r="A55" s="464"/>
      <c r="C55" s="217"/>
      <c r="D55" s="217"/>
      <c r="N55" s="1313" t="s">
        <v>745</v>
      </c>
      <c r="O55" s="1351">
        <v>510756</v>
      </c>
    </row>
    <row r="56" spans="1:15" ht="12.2" customHeight="1">
      <c r="A56" s="464"/>
      <c r="C56" s="217"/>
      <c r="D56" s="217"/>
      <c r="N56" s="1313" t="s">
        <v>746</v>
      </c>
      <c r="O56" s="1351">
        <v>323037</v>
      </c>
    </row>
    <row r="57" spans="1:15" ht="12.2" customHeight="1" thickBot="1">
      <c r="A57" s="464"/>
      <c r="C57" s="217"/>
      <c r="D57" s="217"/>
      <c r="N57" s="1207" t="s">
        <v>747</v>
      </c>
      <c r="O57" s="1333">
        <v>116682</v>
      </c>
    </row>
    <row r="58" spans="1:15" ht="12.2" customHeight="1">
      <c r="A58" s="464"/>
      <c r="C58" s="217"/>
      <c r="D58" s="217"/>
      <c r="N58" s="1313" t="s">
        <v>769</v>
      </c>
      <c r="O58" s="1352">
        <v>632242</v>
      </c>
    </row>
    <row r="59" spans="1:15" ht="12.2" customHeight="1">
      <c r="A59" s="464"/>
      <c r="C59" s="217"/>
      <c r="D59" s="217"/>
      <c r="N59" s="1313" t="s">
        <v>770</v>
      </c>
      <c r="O59" s="1351">
        <v>430516</v>
      </c>
    </row>
    <row r="60" spans="1:15" ht="12.2" customHeight="1">
      <c r="A60" s="464"/>
      <c r="C60" s="217"/>
      <c r="D60" s="217"/>
      <c r="N60" s="1313" t="s">
        <v>771</v>
      </c>
      <c r="O60" s="1351">
        <v>293743</v>
      </c>
    </row>
    <row r="61" spans="1:15" ht="12.2" customHeight="1">
      <c r="A61" s="464"/>
      <c r="C61" s="217"/>
      <c r="D61" s="217"/>
      <c r="N61" s="1207" t="s">
        <v>772</v>
      </c>
      <c r="O61" s="1333">
        <v>795540</v>
      </c>
    </row>
    <row r="62" spans="1:15" ht="12.2" customHeight="1">
      <c r="A62" s="464"/>
      <c r="C62" s="217"/>
      <c r="D62" s="217"/>
      <c r="N62" s="1313"/>
    </row>
    <row r="63" spans="1:15" ht="12.2" customHeight="1">
      <c r="A63" s="464"/>
      <c r="C63" s="217"/>
      <c r="D63" s="217"/>
      <c r="N63" s="1313"/>
    </row>
    <row r="64" spans="1:15" ht="12.2" customHeight="1">
      <c r="A64" s="464"/>
      <c r="C64" s="217"/>
      <c r="D64" s="217"/>
      <c r="N64" s="1313"/>
    </row>
    <row r="65" spans="1:14" ht="12.2" customHeight="1">
      <c r="A65" s="464"/>
      <c r="C65" s="217"/>
      <c r="D65" s="217"/>
      <c r="N65" s="1313"/>
    </row>
    <row r="66" spans="1:14" ht="12.2" customHeight="1">
      <c r="A66" s="464"/>
      <c r="C66" s="217"/>
      <c r="D66" s="217"/>
      <c r="N66" s="1835"/>
    </row>
    <row r="67" spans="1:14" ht="12.2" customHeight="1" thickBot="1">
      <c r="A67" s="464"/>
      <c r="C67" s="217"/>
      <c r="D67" s="217"/>
    </row>
    <row r="68" spans="1:14" s="1222" customFormat="1" ht="13.7" customHeight="1">
      <c r="A68" s="235" t="s">
        <v>56</v>
      </c>
      <c r="B68" s="4161" t="s">
        <v>680</v>
      </c>
      <c r="C68" s="4162"/>
      <c r="D68" s="4162"/>
      <c r="E68" s="4162"/>
      <c r="F68" s="4162"/>
      <c r="G68" s="4162"/>
      <c r="H68" s="4163"/>
      <c r="I68" s="1198"/>
      <c r="J68" s="1198"/>
      <c r="K68" s="1198"/>
    </row>
    <row r="69" spans="1:14" s="1222" customFormat="1" ht="13.7" customHeight="1" thickBot="1">
      <c r="A69" s="1223"/>
      <c r="B69" s="4164"/>
      <c r="C69" s="4165"/>
      <c r="D69" s="4165"/>
      <c r="E69" s="4165"/>
      <c r="F69" s="4165"/>
      <c r="G69" s="4165"/>
      <c r="H69" s="4166"/>
      <c r="I69" s="1255"/>
      <c r="J69" s="1255"/>
      <c r="K69" s="1255"/>
      <c r="L69" s="1257"/>
    </row>
    <row r="70" spans="1:14" s="1222" customFormat="1" ht="14.25" customHeight="1" thickBot="1">
      <c r="B70" s="1230"/>
      <c r="C70" s="4174" t="s">
        <v>683</v>
      </c>
      <c r="D70" s="4155" t="s">
        <v>681</v>
      </c>
      <c r="E70" s="4156"/>
      <c r="F70" s="4156"/>
      <c r="G70" s="4156"/>
      <c r="H70" s="4175"/>
      <c r="I70" s="4146"/>
      <c r="J70" s="4147"/>
      <c r="K70" s="4147"/>
      <c r="L70" s="1258"/>
      <c r="M70" s="1211"/>
    </row>
    <row r="71" spans="1:14" s="1222" customFormat="1" ht="24.75" customHeight="1" thickBot="1">
      <c r="B71" s="1231"/>
      <c r="C71" s="4150"/>
      <c r="D71" s="1371" t="s">
        <v>684</v>
      </c>
      <c r="E71" s="1704" t="s">
        <v>354</v>
      </c>
      <c r="F71" s="1704" t="s">
        <v>685</v>
      </c>
      <c r="G71" s="1707" t="s">
        <v>686</v>
      </c>
      <c r="H71" s="1705" t="s">
        <v>687</v>
      </c>
      <c r="I71" s="1259"/>
      <c r="J71" s="1259"/>
      <c r="K71" s="1260"/>
      <c r="L71" s="1258"/>
      <c r="M71" s="1211"/>
    </row>
    <row r="72" spans="1:14" s="1222" customFormat="1" ht="10.5" customHeight="1">
      <c r="B72" s="1207" t="s">
        <v>131</v>
      </c>
      <c r="C72" s="1245">
        <v>33645</v>
      </c>
      <c r="D72" s="1216">
        <v>17938</v>
      </c>
      <c r="E72" s="1215">
        <v>15707</v>
      </c>
      <c r="F72" s="1215">
        <v>0</v>
      </c>
      <c r="G72" s="1206"/>
      <c r="H72" s="1234"/>
      <c r="I72" s="1261"/>
      <c r="J72" s="1261"/>
      <c r="K72" s="815"/>
      <c r="L72" s="1262"/>
      <c r="M72" s="1211"/>
    </row>
    <row r="73" spans="1:14" s="1222" customFormat="1" ht="10.5" customHeight="1">
      <c r="B73" s="1207" t="s">
        <v>132</v>
      </c>
      <c r="C73" s="1245">
        <v>290067</v>
      </c>
      <c r="D73" s="1217">
        <v>43708</v>
      </c>
      <c r="E73" s="1701">
        <v>246359</v>
      </c>
      <c r="F73" s="1701">
        <v>0</v>
      </c>
      <c r="G73" s="1206"/>
      <c r="H73" s="1234"/>
      <c r="I73" s="1261"/>
      <c r="J73" s="1261"/>
      <c r="K73" s="815"/>
      <c r="L73" s="1262"/>
      <c r="M73" s="1211"/>
    </row>
    <row r="74" spans="1:14" s="1222" customFormat="1" ht="10.5" customHeight="1">
      <c r="B74" s="1207" t="s">
        <v>133</v>
      </c>
      <c r="C74" s="1245">
        <v>50953</v>
      </c>
      <c r="D74" s="1217">
        <v>27980</v>
      </c>
      <c r="E74" s="1701">
        <v>22973</v>
      </c>
      <c r="F74" s="1701">
        <v>0</v>
      </c>
      <c r="G74" s="1206"/>
      <c r="H74" s="1234"/>
      <c r="I74" s="1261"/>
      <c r="J74" s="1261"/>
      <c r="K74" s="815"/>
      <c r="L74" s="1262"/>
      <c r="M74" s="1211"/>
    </row>
    <row r="75" spans="1:14" s="1222" customFormat="1" ht="10.5" customHeight="1" thickBot="1">
      <c r="B75" s="1207" t="s">
        <v>419</v>
      </c>
      <c r="C75" s="1246">
        <v>50958</v>
      </c>
      <c r="D75" s="1217">
        <v>30694</v>
      </c>
      <c r="E75" s="1702">
        <v>20264</v>
      </c>
      <c r="F75" s="1702">
        <v>0</v>
      </c>
      <c r="G75" s="1236"/>
      <c r="H75" s="1238"/>
      <c r="I75" s="1261"/>
      <c r="J75" s="1261"/>
      <c r="K75" s="815"/>
      <c r="L75" s="1262"/>
      <c r="M75" s="1211"/>
    </row>
    <row r="76" spans="1:14" s="1222" customFormat="1" ht="12.75" customHeight="1" thickBot="1">
      <c r="B76" s="1208" t="s">
        <v>672</v>
      </c>
      <c r="C76" s="1247">
        <v>425623</v>
      </c>
      <c r="D76" s="1221">
        <v>120320</v>
      </c>
      <c r="E76" s="1218">
        <v>305303</v>
      </c>
      <c r="F76" s="1218">
        <v>0</v>
      </c>
      <c r="G76" s="1708"/>
      <c r="H76" s="1706"/>
      <c r="I76" s="1263"/>
      <c r="J76" s="1263"/>
      <c r="K76" s="815"/>
      <c r="L76" s="1262"/>
      <c r="M76" s="1211"/>
    </row>
    <row r="77" spans="1:14" s="1222" customFormat="1" ht="9.75" customHeight="1">
      <c r="B77" s="1207" t="s">
        <v>439</v>
      </c>
      <c r="C77" s="1245">
        <v>60092</v>
      </c>
      <c r="D77" s="1216">
        <v>45412</v>
      </c>
      <c r="E77" s="1215">
        <v>14680</v>
      </c>
      <c r="F77" s="1215">
        <v>0</v>
      </c>
      <c r="G77" s="1206"/>
      <c r="H77" s="1234"/>
      <c r="I77" s="1261"/>
      <c r="J77" s="1261"/>
      <c r="K77" s="815"/>
      <c r="L77" s="1262"/>
      <c r="M77" s="1211"/>
    </row>
    <row r="78" spans="1:14" s="1222" customFormat="1" ht="9.75" customHeight="1">
      <c r="B78" s="1207" t="s">
        <v>593</v>
      </c>
      <c r="C78" s="1245">
        <v>148268</v>
      </c>
      <c r="D78" s="1217">
        <v>39967</v>
      </c>
      <c r="E78" s="1701">
        <v>108301</v>
      </c>
      <c r="F78" s="1701">
        <v>0</v>
      </c>
      <c r="G78" s="1206"/>
      <c r="H78" s="1234"/>
      <c r="I78" s="1261"/>
      <c r="J78" s="1261"/>
      <c r="K78" s="815"/>
      <c r="L78" s="1262"/>
      <c r="M78" s="1211"/>
    </row>
    <row r="79" spans="1:14" s="1222" customFormat="1" ht="9.75" customHeight="1">
      <c r="B79" s="1207" t="s">
        <v>440</v>
      </c>
      <c r="C79" s="1245">
        <v>36547</v>
      </c>
      <c r="D79" s="1217">
        <v>24508</v>
      </c>
      <c r="E79" s="1701">
        <v>12039</v>
      </c>
      <c r="F79" s="1701">
        <v>0</v>
      </c>
      <c r="G79" s="1206"/>
      <c r="H79" s="1234"/>
      <c r="I79" s="1261"/>
      <c r="J79" s="1261"/>
      <c r="K79" s="815"/>
      <c r="L79" s="1262"/>
      <c r="M79" s="1211"/>
    </row>
    <row r="80" spans="1:14" s="1222" customFormat="1" ht="9.75" customHeight="1" thickBot="1">
      <c r="B80" s="1207" t="s">
        <v>496</v>
      </c>
      <c r="C80" s="1246">
        <v>94242</v>
      </c>
      <c r="D80" s="1217">
        <v>78664</v>
      </c>
      <c r="E80" s="1702">
        <v>15578</v>
      </c>
      <c r="F80" s="1702">
        <v>0</v>
      </c>
      <c r="G80" s="1236"/>
      <c r="H80" s="1238"/>
      <c r="I80" s="1261"/>
      <c r="J80" s="1261"/>
      <c r="K80" s="815"/>
      <c r="L80" s="1262"/>
      <c r="M80" s="1211"/>
    </row>
    <row r="81" spans="2:18" s="1222" customFormat="1" ht="12.75" customHeight="1" thickBot="1">
      <c r="B81" s="1208" t="s">
        <v>673</v>
      </c>
      <c r="C81" s="1247">
        <v>339149</v>
      </c>
      <c r="D81" s="1221">
        <v>188551</v>
      </c>
      <c r="E81" s="1218">
        <v>150598</v>
      </c>
      <c r="F81" s="1218">
        <v>0</v>
      </c>
      <c r="G81" s="1708"/>
      <c r="H81" s="1706"/>
      <c r="I81" s="1263"/>
      <c r="J81" s="1263"/>
      <c r="K81" s="815"/>
      <c r="L81" s="1262"/>
      <c r="M81" s="1211"/>
    </row>
    <row r="82" spans="2:18" s="1222" customFormat="1" ht="11.25" customHeight="1">
      <c r="B82" s="1207" t="s">
        <v>544</v>
      </c>
      <c r="C82" s="1245">
        <v>30880</v>
      </c>
      <c r="D82" s="1216">
        <v>30880</v>
      </c>
      <c r="E82" s="1215">
        <v>0</v>
      </c>
      <c r="F82" s="1215">
        <v>0</v>
      </c>
      <c r="G82" s="1206"/>
      <c r="H82" s="1234"/>
      <c r="I82" s="1261"/>
      <c r="J82" s="1261"/>
      <c r="K82" s="815"/>
      <c r="L82" s="1262"/>
      <c r="M82" s="1211"/>
    </row>
    <row r="83" spans="2:18" s="1222" customFormat="1" ht="11.25" customHeight="1">
      <c r="B83" s="1207" t="s">
        <v>501</v>
      </c>
      <c r="C83" s="1245">
        <v>210912</v>
      </c>
      <c r="D83" s="1217">
        <v>37724</v>
      </c>
      <c r="E83" s="1701">
        <v>173188</v>
      </c>
      <c r="F83" s="1701">
        <v>0</v>
      </c>
      <c r="G83" s="1206"/>
      <c r="H83" s="1234"/>
      <c r="I83" s="1261"/>
      <c r="J83" s="1261"/>
      <c r="K83" s="815"/>
      <c r="L83" s="1262"/>
      <c r="M83" s="1211"/>
    </row>
    <row r="84" spans="2:18" s="1222" customFormat="1" ht="11.25" customHeight="1">
      <c r="B84" s="1207" t="s">
        <v>516</v>
      </c>
      <c r="C84" s="1245">
        <v>75961</v>
      </c>
      <c r="D84" s="1217">
        <v>45563</v>
      </c>
      <c r="E84" s="1701">
        <v>30398</v>
      </c>
      <c r="F84" s="1701">
        <v>0</v>
      </c>
      <c r="G84" s="1206"/>
      <c r="H84" s="1234"/>
      <c r="I84" s="1261"/>
      <c r="J84" s="1261"/>
      <c r="K84" s="815"/>
      <c r="L84" s="1262"/>
      <c r="M84" s="1211"/>
    </row>
    <row r="85" spans="2:18" s="1222" customFormat="1" ht="11.25" customHeight="1" thickBot="1">
      <c r="B85" s="1207" t="s">
        <v>444</v>
      </c>
      <c r="C85" s="1246">
        <v>69894</v>
      </c>
      <c r="D85" s="1217">
        <v>61594</v>
      </c>
      <c r="E85" s="1702">
        <v>8300</v>
      </c>
      <c r="F85" s="1702">
        <v>0</v>
      </c>
      <c r="G85" s="1236"/>
      <c r="H85" s="1238"/>
      <c r="I85" s="1261"/>
      <c r="J85" s="1261"/>
      <c r="K85" s="815"/>
      <c r="L85" s="1262"/>
      <c r="M85" s="1211"/>
    </row>
    <row r="86" spans="2:18" s="1222" customFormat="1" ht="12.75" customHeight="1" thickBot="1">
      <c r="B86" s="1208" t="s">
        <v>674</v>
      </c>
      <c r="C86" s="1247">
        <v>387647</v>
      </c>
      <c r="D86" s="1221">
        <v>175761</v>
      </c>
      <c r="E86" s="1218">
        <v>211886</v>
      </c>
      <c r="F86" s="1218">
        <v>0</v>
      </c>
      <c r="G86" s="1708"/>
      <c r="H86" s="1706"/>
      <c r="I86" s="1263"/>
      <c r="J86" s="1263"/>
      <c r="K86" s="815"/>
      <c r="L86" s="1262"/>
      <c r="M86" s="1211"/>
    </row>
    <row r="87" spans="2:18" s="1222" customFormat="1" ht="11.25" customHeight="1">
      <c r="B87" s="1205" t="s">
        <v>430</v>
      </c>
      <c r="C87" s="1248">
        <v>150371</v>
      </c>
      <c r="D87" s="1219">
        <v>97767</v>
      </c>
      <c r="E87" s="1206">
        <v>50799</v>
      </c>
      <c r="F87" s="1206">
        <v>0</v>
      </c>
      <c r="G87" s="1206">
        <v>0</v>
      </c>
      <c r="H87" s="1234">
        <v>1805</v>
      </c>
      <c r="I87" s="815"/>
      <c r="J87" s="815"/>
      <c r="K87" s="815"/>
      <c r="L87" s="1262"/>
      <c r="M87" s="1211"/>
    </row>
    <row r="88" spans="2:18" s="1222" customFormat="1" ht="11.25" customHeight="1">
      <c r="B88" s="1207" t="s">
        <v>213</v>
      </c>
      <c r="C88" s="1248">
        <v>460461</v>
      </c>
      <c r="D88" s="1219">
        <v>223240</v>
      </c>
      <c r="E88" s="1206">
        <v>229160</v>
      </c>
      <c r="F88" s="1206">
        <v>0</v>
      </c>
      <c r="G88" s="1206">
        <v>0</v>
      </c>
      <c r="H88" s="1234">
        <v>8061</v>
      </c>
      <c r="I88" s="815"/>
      <c r="J88" s="815"/>
      <c r="K88" s="815"/>
      <c r="L88" s="1262"/>
      <c r="M88" s="1211"/>
    </row>
    <row r="89" spans="2:18" s="1222" customFormat="1" ht="11.25" customHeight="1">
      <c r="B89" s="1207" t="s">
        <v>335</v>
      </c>
      <c r="C89" s="1248">
        <v>354335.95</v>
      </c>
      <c r="D89" s="1219">
        <v>314015</v>
      </c>
      <c r="E89" s="1206">
        <v>24408</v>
      </c>
      <c r="F89" s="1206">
        <v>909</v>
      </c>
      <c r="G89" s="1206">
        <v>7150</v>
      </c>
      <c r="H89" s="1234">
        <v>7854</v>
      </c>
      <c r="I89" s="815"/>
      <c r="J89" s="815"/>
      <c r="K89" s="815"/>
      <c r="L89" s="815"/>
      <c r="M89" s="815"/>
      <c r="N89" s="815"/>
      <c r="O89" s="815"/>
      <c r="P89" s="815"/>
      <c r="Q89" s="815"/>
      <c r="R89" s="815"/>
    </row>
    <row r="90" spans="2:18" s="1226" customFormat="1" ht="11.25" customHeight="1" thickBot="1">
      <c r="B90" s="1207" t="s">
        <v>569</v>
      </c>
      <c r="C90" s="1249">
        <v>271429</v>
      </c>
      <c r="D90" s="1243">
        <v>225130</v>
      </c>
      <c r="E90" s="1236">
        <v>42575</v>
      </c>
      <c r="F90" s="1236">
        <v>2263</v>
      </c>
      <c r="G90" s="1236">
        <v>1461</v>
      </c>
      <c r="H90" s="1238">
        <v>0</v>
      </c>
      <c r="I90" s="815"/>
      <c r="J90" s="815"/>
      <c r="K90" s="815"/>
      <c r="L90" s="1262"/>
      <c r="M90" s="1239"/>
    </row>
    <row r="91" spans="2:18" s="1227" customFormat="1" ht="12.75" customHeight="1" thickBot="1">
      <c r="B91" s="1208" t="s">
        <v>675</v>
      </c>
      <c r="C91" s="1250">
        <v>1236596.95</v>
      </c>
      <c r="D91" s="1220">
        <v>860152</v>
      </c>
      <c r="E91" s="1209">
        <v>346942</v>
      </c>
      <c r="F91" s="1209">
        <v>3172</v>
      </c>
      <c r="G91" s="1209">
        <v>8611</v>
      </c>
      <c r="H91" s="1697">
        <v>17720</v>
      </c>
      <c r="I91" s="1116"/>
      <c r="J91" s="815"/>
      <c r="K91" s="815"/>
      <c r="L91" s="1262"/>
      <c r="M91" s="1239"/>
      <c r="N91" s="2121"/>
      <c r="O91" s="2121"/>
    </row>
    <row r="92" spans="2:18" s="1226" customFormat="1" ht="11.25" customHeight="1">
      <c r="B92" s="1207" t="s">
        <v>623</v>
      </c>
      <c r="C92" s="1248">
        <v>455287</v>
      </c>
      <c r="D92" s="1695">
        <v>211020</v>
      </c>
      <c r="E92" s="1694">
        <v>197005</v>
      </c>
      <c r="F92" s="1694">
        <v>14674</v>
      </c>
      <c r="G92" s="1694">
        <v>32588</v>
      </c>
      <c r="H92" s="1234">
        <v>0</v>
      </c>
      <c r="I92" s="815"/>
      <c r="J92" s="815"/>
      <c r="K92" s="815"/>
      <c r="L92" s="1262"/>
      <c r="M92" s="1239"/>
    </row>
    <row r="93" spans="2:18" s="1226" customFormat="1" ht="11.25" customHeight="1">
      <c r="B93" s="1207" t="s">
        <v>663</v>
      </c>
      <c r="C93" s="1248">
        <v>366977</v>
      </c>
      <c r="D93" s="1219">
        <v>196990</v>
      </c>
      <c r="E93" s="1206">
        <v>111513</v>
      </c>
      <c r="F93" s="1206">
        <v>28754</v>
      </c>
      <c r="G93" s="1206">
        <v>29720</v>
      </c>
      <c r="H93" s="1234">
        <v>0</v>
      </c>
      <c r="I93" s="815"/>
      <c r="J93" s="815"/>
      <c r="K93" s="815"/>
      <c r="L93" s="1262"/>
      <c r="M93" s="1239"/>
    </row>
    <row r="94" spans="2:18" s="1226" customFormat="1" ht="11.25" customHeight="1">
      <c r="B94" s="1207" t="s">
        <v>676</v>
      </c>
      <c r="C94" s="1248">
        <v>378960</v>
      </c>
      <c r="D94" s="1219">
        <v>297851</v>
      </c>
      <c r="E94" s="1206">
        <v>42968</v>
      </c>
      <c r="F94" s="1206">
        <v>18723</v>
      </c>
      <c r="G94" s="1206">
        <v>19418</v>
      </c>
      <c r="H94" s="1234">
        <v>0</v>
      </c>
      <c r="I94" s="815"/>
      <c r="J94" s="1116"/>
      <c r="K94" s="1116"/>
      <c r="L94" s="1116"/>
      <c r="M94" s="1116"/>
      <c r="N94" s="1116"/>
      <c r="O94" s="1116"/>
      <c r="P94" s="815"/>
      <c r="Q94" s="815"/>
      <c r="R94" s="815"/>
    </row>
    <row r="95" spans="2:18" s="1226" customFormat="1" ht="11.25" customHeight="1" thickBot="1">
      <c r="B95" s="1207" t="s">
        <v>677</v>
      </c>
      <c r="C95" s="1401">
        <v>269810</v>
      </c>
      <c r="D95" s="1219">
        <v>211771</v>
      </c>
      <c r="E95" s="1236">
        <v>35080</v>
      </c>
      <c r="F95" s="1206">
        <v>9653</v>
      </c>
      <c r="G95" s="1206">
        <v>13306</v>
      </c>
      <c r="H95" s="1234">
        <v>0</v>
      </c>
      <c r="I95" s="815"/>
      <c r="J95" s="815"/>
      <c r="K95" s="815"/>
      <c r="L95" s="1262"/>
      <c r="M95" s="1239"/>
    </row>
    <row r="96" spans="2:18" s="1227" customFormat="1" ht="12.75" customHeight="1" thickBot="1">
      <c r="B96" s="1687" t="s">
        <v>678</v>
      </c>
      <c r="C96" s="1691">
        <f t="shared" ref="C96:H96" si="0">SUM(C92:C95)</f>
        <v>1471034</v>
      </c>
      <c r="D96" s="1220">
        <f t="shared" si="0"/>
        <v>917632</v>
      </c>
      <c r="E96" s="1698">
        <f t="shared" si="0"/>
        <v>386566</v>
      </c>
      <c r="F96" s="1209">
        <f t="shared" si="0"/>
        <v>71804</v>
      </c>
      <c r="G96" s="1209">
        <f t="shared" si="0"/>
        <v>95032</v>
      </c>
      <c r="H96" s="1696">
        <f t="shared" si="0"/>
        <v>0</v>
      </c>
      <c r="I96" s="1116"/>
      <c r="J96" s="1116"/>
      <c r="K96" s="1116"/>
      <c r="L96" s="1264"/>
      <c r="M96" s="1240"/>
    </row>
    <row r="97" spans="1:13" s="1227" customFormat="1" ht="12.75" customHeight="1">
      <c r="B97" s="1689" t="s">
        <v>728</v>
      </c>
      <c r="C97" s="1695">
        <v>466327</v>
      </c>
      <c r="D97" s="1695">
        <v>221779</v>
      </c>
      <c r="E97" s="1694">
        <v>194873</v>
      </c>
      <c r="F97" s="1694">
        <v>29740</v>
      </c>
      <c r="G97" s="1694">
        <v>19935</v>
      </c>
      <c r="H97" s="1699">
        <v>0</v>
      </c>
      <c r="I97" s="1116"/>
      <c r="J97" s="1116"/>
      <c r="K97" s="1116"/>
      <c r="L97" s="1264"/>
      <c r="M97" s="1240"/>
    </row>
    <row r="98" spans="1:13" s="1227" customFormat="1" ht="12.75" customHeight="1">
      <c r="B98" s="1690" t="s">
        <v>745</v>
      </c>
      <c r="C98" s="1219">
        <v>510756</v>
      </c>
      <c r="D98" s="1219">
        <v>343144</v>
      </c>
      <c r="E98" s="1206">
        <v>98491</v>
      </c>
      <c r="F98" s="1206">
        <v>47270</v>
      </c>
      <c r="G98" s="1206">
        <v>21851</v>
      </c>
      <c r="H98" s="1234">
        <v>0</v>
      </c>
      <c r="I98" s="1116"/>
      <c r="J98" s="1116"/>
      <c r="K98" s="1116"/>
      <c r="L98" s="1264"/>
      <c r="M98" s="1240"/>
    </row>
    <row r="99" spans="1:13" s="1227" customFormat="1" ht="12.75" customHeight="1">
      <c r="B99" s="1690" t="s">
        <v>746</v>
      </c>
      <c r="C99" s="1219">
        <v>323037</v>
      </c>
      <c r="D99" s="1219">
        <v>225554</v>
      </c>
      <c r="E99" s="1206">
        <v>66694</v>
      </c>
      <c r="F99" s="1206">
        <v>12579</v>
      </c>
      <c r="G99" s="1206">
        <v>18210</v>
      </c>
      <c r="H99" s="1234">
        <v>0</v>
      </c>
      <c r="I99" s="1116"/>
      <c r="J99" s="1116"/>
      <c r="K99" s="1116"/>
      <c r="L99" s="1264"/>
      <c r="M99" s="1240"/>
    </row>
    <row r="100" spans="1:13" s="1227" customFormat="1" ht="12.75" customHeight="1" thickBot="1">
      <c r="B100" s="1690" t="s">
        <v>747</v>
      </c>
      <c r="C100" s="1219">
        <v>116682</v>
      </c>
      <c r="D100" s="1219">
        <v>53265</v>
      </c>
      <c r="E100" s="1206">
        <v>24529</v>
      </c>
      <c r="F100" s="1206">
        <v>30696</v>
      </c>
      <c r="G100" s="1206">
        <v>8192</v>
      </c>
      <c r="H100" s="1234">
        <v>0</v>
      </c>
      <c r="I100" s="1116"/>
      <c r="J100" s="1116"/>
      <c r="K100" s="1116"/>
      <c r="L100" s="1264"/>
      <c r="M100" s="1240"/>
    </row>
    <row r="101" spans="1:13" s="1227" customFormat="1" ht="12.75" customHeight="1" thickBot="1">
      <c r="B101" s="1208" t="s">
        <v>762</v>
      </c>
      <c r="C101" s="1250">
        <f t="shared" ref="C101:H101" si="1">SUM(C97:C100)</f>
        <v>1416802</v>
      </c>
      <c r="D101" s="1220">
        <f t="shared" si="1"/>
        <v>843742</v>
      </c>
      <c r="E101" s="1209">
        <f t="shared" si="1"/>
        <v>384587</v>
      </c>
      <c r="F101" s="1209">
        <f t="shared" si="1"/>
        <v>120285</v>
      </c>
      <c r="G101" s="1209">
        <f t="shared" si="1"/>
        <v>68188</v>
      </c>
      <c r="H101" s="1697">
        <f t="shared" si="1"/>
        <v>0</v>
      </c>
      <c r="I101" s="1116"/>
      <c r="J101" s="1116"/>
      <c r="K101" s="1116"/>
      <c r="L101" s="1264"/>
      <c r="M101" s="1240"/>
    </row>
    <row r="102" spans="1:13" s="1227" customFormat="1" ht="12.75" customHeight="1">
      <c r="B102" s="1689" t="s">
        <v>769</v>
      </c>
      <c r="C102" s="1695">
        <v>632242</v>
      </c>
      <c r="D102" s="1695">
        <v>373804</v>
      </c>
      <c r="E102" s="1694">
        <v>197683</v>
      </c>
      <c r="F102" s="1694">
        <v>11075</v>
      </c>
      <c r="G102" s="1694">
        <v>49680</v>
      </c>
      <c r="H102" s="1699">
        <v>0</v>
      </c>
      <c r="I102" s="2113"/>
      <c r="J102" s="1116"/>
      <c r="K102" s="1116"/>
      <c r="L102" s="1264"/>
      <c r="M102" s="1240"/>
    </row>
    <row r="103" spans="1:13" s="1227" customFormat="1" ht="12.75" customHeight="1">
      <c r="B103" s="1690" t="s">
        <v>770</v>
      </c>
      <c r="C103" s="1941">
        <v>430516</v>
      </c>
      <c r="D103" s="1941">
        <v>174171</v>
      </c>
      <c r="E103" s="1206">
        <v>163159</v>
      </c>
      <c r="F103" s="1206">
        <v>59901</v>
      </c>
      <c r="G103" s="1206">
        <v>33285</v>
      </c>
      <c r="H103" s="1234">
        <v>0</v>
      </c>
      <c r="I103" s="1116"/>
      <c r="J103" s="1116"/>
      <c r="K103" s="1116"/>
      <c r="L103" s="1264"/>
      <c r="M103" s="1240"/>
    </row>
    <row r="104" spans="1:13" s="1226" customFormat="1" ht="13.5" customHeight="1">
      <c r="B104" s="1690" t="s">
        <v>771</v>
      </c>
      <c r="C104" s="1941">
        <v>293743</v>
      </c>
      <c r="D104" s="1941">
        <v>180700</v>
      </c>
      <c r="E104" s="1206">
        <v>92963</v>
      </c>
      <c r="F104" s="1206">
        <v>13980</v>
      </c>
      <c r="G104" s="1206">
        <v>6100</v>
      </c>
      <c r="H104" s="1234">
        <v>0</v>
      </c>
      <c r="I104" s="1116"/>
      <c r="J104" s="815"/>
      <c r="K104" s="815"/>
      <c r="L104" s="1262"/>
      <c r="M104" s="1239"/>
    </row>
    <row r="105" spans="1:13" s="1226" customFormat="1" ht="13.5" customHeight="1" thickBot="1">
      <c r="B105" s="1690" t="s">
        <v>772</v>
      </c>
      <c r="C105" s="1941">
        <v>795540</v>
      </c>
      <c r="D105" s="1941">
        <v>650986</v>
      </c>
      <c r="E105" s="1206">
        <v>84268</v>
      </c>
      <c r="F105" s="1206">
        <v>44221</v>
      </c>
      <c r="G105" s="1206">
        <v>16065</v>
      </c>
      <c r="H105" s="1234">
        <v>0</v>
      </c>
      <c r="I105" s="1116"/>
      <c r="J105" s="815"/>
      <c r="K105" s="815"/>
      <c r="L105" s="1262"/>
      <c r="M105" s="1239"/>
    </row>
    <row r="106" spans="1:13" s="1226" customFormat="1" ht="13.5" customHeight="1" thickBot="1">
      <c r="B106" s="1208" t="s">
        <v>831</v>
      </c>
      <c r="C106" s="1250">
        <f t="shared" ref="C106:H106" si="2">SUM(C102:C105)</f>
        <v>2152041</v>
      </c>
      <c r="D106" s="1220">
        <f t="shared" si="2"/>
        <v>1379661</v>
      </c>
      <c r="E106" s="1209">
        <f t="shared" si="2"/>
        <v>538073</v>
      </c>
      <c r="F106" s="1209">
        <f t="shared" si="2"/>
        <v>129177</v>
      </c>
      <c r="G106" s="1209">
        <f t="shared" si="2"/>
        <v>105130</v>
      </c>
      <c r="H106" s="1697">
        <f t="shared" si="2"/>
        <v>0</v>
      </c>
      <c r="I106" s="1116"/>
      <c r="J106" s="815"/>
      <c r="K106" s="815"/>
      <c r="L106" s="1262"/>
      <c r="M106" s="1239"/>
    </row>
    <row r="107" spans="1:13" s="1226" customFormat="1" ht="4.9000000000000004" customHeight="1" thickBot="1">
      <c r="B107" s="2277"/>
      <c r="C107" s="2274"/>
      <c r="D107" s="2278"/>
      <c r="E107" s="2278"/>
      <c r="F107" s="2278"/>
      <c r="G107" s="2278"/>
      <c r="H107" s="2279"/>
      <c r="I107" s="1116"/>
      <c r="J107" s="815"/>
      <c r="K107" s="815"/>
      <c r="L107" s="1262"/>
      <c r="M107" s="1239"/>
    </row>
    <row r="108" spans="1:13" s="1222" customFormat="1">
      <c r="A108" s="1211"/>
      <c r="B108" s="1211" t="s">
        <v>357</v>
      </c>
      <c r="C108" s="1244"/>
      <c r="D108" s="4124" t="s">
        <v>689</v>
      </c>
      <c r="E108" s="4124"/>
      <c r="F108" s="1235"/>
      <c r="G108" s="1211"/>
      <c r="H108" s="1211"/>
      <c r="I108" s="1258"/>
      <c r="J108" s="1258"/>
      <c r="K108" s="1258"/>
      <c r="L108" s="1258"/>
      <c r="M108" s="1211"/>
    </row>
    <row r="109" spans="1:13" s="1222" customFormat="1" ht="7.15" customHeight="1">
      <c r="A109" s="1211"/>
      <c r="B109" s="1211"/>
      <c r="C109" s="1244"/>
      <c r="D109" s="2196"/>
      <c r="E109" s="2196"/>
      <c r="F109" s="1235"/>
      <c r="G109" s="1211"/>
      <c r="H109" s="1211"/>
      <c r="I109" s="1258"/>
      <c r="J109" s="1258"/>
      <c r="K109" s="1258"/>
      <c r="L109" s="1258"/>
      <c r="M109" s="1211"/>
    </row>
    <row r="110" spans="1:13" s="1222" customFormat="1" ht="7.15" customHeight="1">
      <c r="A110" s="1211"/>
      <c r="B110" s="1211"/>
      <c r="C110" s="1244"/>
      <c r="D110" s="2196"/>
      <c r="E110" s="2196"/>
      <c r="F110" s="1235"/>
      <c r="G110" s="1211"/>
      <c r="H110" s="1211"/>
      <c r="I110" s="1258"/>
      <c r="J110" s="1258"/>
      <c r="K110" s="1258"/>
      <c r="L110" s="1258"/>
      <c r="M110" s="1211"/>
    </row>
    <row r="111" spans="1:13" s="1222" customFormat="1" ht="7.15" customHeight="1" thickBot="1">
      <c r="A111" s="1211"/>
      <c r="B111" s="1211"/>
      <c r="C111" s="1244"/>
      <c r="D111" s="1229"/>
      <c r="E111" s="1229"/>
      <c r="F111" s="1235"/>
      <c r="G111" s="1211"/>
      <c r="H111" s="1211"/>
      <c r="I111" s="1258"/>
      <c r="J111" s="1258"/>
      <c r="K111" s="1258"/>
      <c r="L111" s="1258"/>
      <c r="M111" s="1211"/>
    </row>
    <row r="112" spans="1:13" s="1222" customFormat="1" ht="18" customHeight="1" thickBot="1">
      <c r="B112" s="1368"/>
      <c r="C112" s="4148" t="s">
        <v>683</v>
      </c>
      <c r="D112" s="4155" t="s">
        <v>682</v>
      </c>
      <c r="E112" s="4188"/>
      <c r="F112" s="4189"/>
      <c r="G112" s="1253"/>
      <c r="H112" s="1253"/>
      <c r="I112" s="4146"/>
      <c r="J112" s="4147"/>
      <c r="K112" s="4147"/>
      <c r="L112" s="1258"/>
      <c r="M112" s="1211"/>
    </row>
    <row r="113" spans="2:13" s="1226" customFormat="1" ht="11.25" customHeight="1">
      <c r="B113" s="1370" t="s">
        <v>478</v>
      </c>
      <c r="C113" s="4149"/>
      <c r="D113" s="4151" t="s">
        <v>355</v>
      </c>
      <c r="E113" s="4153" t="s">
        <v>356</v>
      </c>
      <c r="F113" s="4187" t="s">
        <v>688</v>
      </c>
      <c r="G113" s="1254"/>
      <c r="H113" s="1254"/>
      <c r="I113" s="1251"/>
      <c r="J113" s="1252"/>
      <c r="K113" s="1252"/>
      <c r="L113" s="1258"/>
      <c r="M113" s="1239"/>
    </row>
    <row r="114" spans="2:13" s="1226" customFormat="1" ht="12.75" customHeight="1" thickBot="1">
      <c r="B114" s="1369"/>
      <c r="C114" s="4150"/>
      <c r="D114" s="4152"/>
      <c r="E114" s="4154"/>
      <c r="F114" s="4154"/>
      <c r="G114" s="1254"/>
      <c r="H114" s="1254"/>
      <c r="I114" s="1251"/>
      <c r="J114" s="1252"/>
      <c r="K114" s="1252"/>
      <c r="L114" s="1258"/>
      <c r="M114" s="1239"/>
    </row>
    <row r="115" spans="2:13" s="1226" customFormat="1" ht="10.5" customHeight="1">
      <c r="B115" s="1207" t="s">
        <v>131</v>
      </c>
      <c r="C115" s="1245">
        <v>33645</v>
      </c>
      <c r="D115" s="1216">
        <v>1564</v>
      </c>
      <c r="E115" s="1700">
        <v>32081</v>
      </c>
      <c r="F115" s="1234"/>
      <c r="G115" s="1254"/>
      <c r="H115" s="1254"/>
      <c r="I115" s="1251"/>
      <c r="J115" s="1252"/>
      <c r="K115" s="1252"/>
      <c r="L115" s="1258"/>
      <c r="M115" s="1239"/>
    </row>
    <row r="116" spans="2:13" s="1226" customFormat="1" ht="11.25" customHeight="1">
      <c r="B116" s="1207" t="s">
        <v>132</v>
      </c>
      <c r="C116" s="1245">
        <v>290067</v>
      </c>
      <c r="D116" s="1217">
        <v>5010</v>
      </c>
      <c r="E116" s="1701">
        <v>285057</v>
      </c>
      <c r="F116" s="1234"/>
      <c r="G116" s="1254"/>
      <c r="H116" s="1254"/>
      <c r="I116" s="1251"/>
      <c r="J116" s="1252"/>
      <c r="K116" s="1252"/>
      <c r="L116" s="1258"/>
      <c r="M116" s="1239"/>
    </row>
    <row r="117" spans="2:13" s="1226" customFormat="1" ht="11.25" customHeight="1">
      <c r="B117" s="1207" t="s">
        <v>133</v>
      </c>
      <c r="C117" s="1245">
        <v>50953</v>
      </c>
      <c r="D117" s="1217">
        <v>2696</v>
      </c>
      <c r="E117" s="1701">
        <v>48257</v>
      </c>
      <c r="F117" s="1234"/>
      <c r="G117" s="1254"/>
      <c r="H117" s="1254"/>
      <c r="I117" s="1251"/>
      <c r="J117" s="1252"/>
      <c r="K117" s="1252"/>
      <c r="L117" s="1258"/>
      <c r="M117" s="1239"/>
    </row>
    <row r="118" spans="2:13" s="1226" customFormat="1" ht="10.5" customHeight="1" thickBot="1">
      <c r="B118" s="1207" t="s">
        <v>419</v>
      </c>
      <c r="C118" s="1246">
        <v>50958</v>
      </c>
      <c r="D118" s="1217">
        <v>1760</v>
      </c>
      <c r="E118" s="1702">
        <v>49198</v>
      </c>
      <c r="F118" s="1236"/>
      <c r="G118" s="1254"/>
      <c r="H118" s="1254"/>
      <c r="I118" s="1251"/>
      <c r="J118" s="1252"/>
      <c r="K118" s="1252"/>
      <c r="L118" s="1258"/>
      <c r="M118" s="1239"/>
    </row>
    <row r="119" spans="2:13" s="1226" customFormat="1" ht="12.75" customHeight="1" thickBot="1">
      <c r="B119" s="1208" t="s">
        <v>672</v>
      </c>
      <c r="C119" s="1247">
        <v>425623</v>
      </c>
      <c r="D119" s="1221">
        <v>11030</v>
      </c>
      <c r="E119" s="1218">
        <v>414593</v>
      </c>
      <c r="F119" s="1237"/>
      <c r="G119" s="1254"/>
      <c r="H119" s="1254"/>
      <c r="I119" s="1251"/>
      <c r="J119" s="1252"/>
      <c r="K119" s="1252"/>
      <c r="L119" s="1258"/>
      <c r="M119" s="1239"/>
    </row>
    <row r="120" spans="2:13" s="1226" customFormat="1" ht="10.5" customHeight="1">
      <c r="B120" s="1207" t="s">
        <v>439</v>
      </c>
      <c r="C120" s="1245">
        <v>60092</v>
      </c>
      <c r="D120" s="1216">
        <v>4643</v>
      </c>
      <c r="E120" s="1215">
        <v>55449</v>
      </c>
      <c r="F120" s="1234"/>
      <c r="G120" s="1254"/>
      <c r="H120" s="1254"/>
      <c r="I120" s="1251"/>
      <c r="J120" s="1252"/>
      <c r="K120" s="1252"/>
      <c r="L120" s="1258"/>
      <c r="M120" s="1239"/>
    </row>
    <row r="121" spans="2:13" s="1226" customFormat="1" ht="10.5" customHeight="1">
      <c r="B121" s="1207" t="s">
        <v>593</v>
      </c>
      <c r="C121" s="1245">
        <v>148268</v>
      </c>
      <c r="D121" s="1217">
        <v>6417</v>
      </c>
      <c r="E121" s="1701">
        <v>141851</v>
      </c>
      <c r="F121" s="1234"/>
      <c r="G121" s="1254"/>
      <c r="H121" s="1254"/>
      <c r="I121" s="1251"/>
      <c r="J121" s="1252"/>
      <c r="K121" s="1252"/>
      <c r="L121" s="1258"/>
      <c r="M121" s="1239"/>
    </row>
    <row r="122" spans="2:13" s="1226" customFormat="1" ht="10.5" customHeight="1">
      <c r="B122" s="1207" t="s">
        <v>440</v>
      </c>
      <c r="C122" s="1245">
        <v>36547</v>
      </c>
      <c r="D122" s="1217">
        <v>3010</v>
      </c>
      <c r="E122" s="1701">
        <v>33537</v>
      </c>
      <c r="F122" s="1234"/>
      <c r="G122" s="1254"/>
      <c r="H122" s="1254"/>
      <c r="I122" s="1251"/>
      <c r="J122" s="1252"/>
      <c r="K122" s="1252"/>
      <c r="L122" s="1258"/>
      <c r="M122" s="1239"/>
    </row>
    <row r="123" spans="2:13" s="1226" customFormat="1" ht="10.5" customHeight="1" thickBot="1">
      <c r="B123" s="1207" t="s">
        <v>496</v>
      </c>
      <c r="C123" s="1246">
        <v>94242</v>
      </c>
      <c r="D123" s="1217">
        <v>4493</v>
      </c>
      <c r="E123" s="1702">
        <v>89749</v>
      </c>
      <c r="F123" s="1236"/>
      <c r="G123" s="1254"/>
      <c r="H123" s="1254"/>
      <c r="I123" s="1251"/>
      <c r="J123" s="1252"/>
      <c r="K123" s="1252"/>
      <c r="L123" s="1258"/>
      <c r="M123" s="1239"/>
    </row>
    <row r="124" spans="2:13" s="1226" customFormat="1" ht="12.75" customHeight="1" thickBot="1">
      <c r="B124" s="1208" t="s">
        <v>673</v>
      </c>
      <c r="C124" s="1247">
        <v>339149</v>
      </c>
      <c r="D124" s="1221">
        <v>18563</v>
      </c>
      <c r="E124" s="1218">
        <v>320586</v>
      </c>
      <c r="F124" s="1237"/>
      <c r="G124" s="1254"/>
      <c r="H124" s="1254"/>
      <c r="I124" s="1251"/>
      <c r="J124" s="1252"/>
      <c r="K124" s="1252"/>
      <c r="L124" s="1258"/>
      <c r="M124" s="1239"/>
    </row>
    <row r="125" spans="2:13" s="1226" customFormat="1" ht="11.25" customHeight="1">
      <c r="B125" s="1207" t="s">
        <v>544</v>
      </c>
      <c r="C125" s="1245">
        <v>30880</v>
      </c>
      <c r="D125" s="1216">
        <v>2904</v>
      </c>
      <c r="E125" s="1215">
        <v>27976</v>
      </c>
      <c r="F125" s="1234"/>
      <c r="G125" s="1254"/>
      <c r="H125" s="1254"/>
      <c r="I125" s="1251"/>
      <c r="J125" s="1252"/>
      <c r="K125" s="1252"/>
      <c r="L125" s="1258"/>
      <c r="M125" s="1239"/>
    </row>
    <row r="126" spans="2:13" s="1226" customFormat="1" ht="11.25" customHeight="1">
      <c r="B126" s="1207" t="s">
        <v>501</v>
      </c>
      <c r="C126" s="1245">
        <v>210912</v>
      </c>
      <c r="D126" s="1217">
        <v>3952</v>
      </c>
      <c r="E126" s="1701">
        <v>206960</v>
      </c>
      <c r="F126" s="1234"/>
      <c r="G126" s="1254"/>
      <c r="H126" s="1254"/>
      <c r="I126" s="1251"/>
      <c r="J126" s="1252"/>
      <c r="K126" s="1252"/>
      <c r="L126" s="1258"/>
      <c r="M126" s="1239"/>
    </row>
    <row r="127" spans="2:13" s="1226" customFormat="1" ht="11.25" customHeight="1">
      <c r="B127" s="1207" t="s">
        <v>516</v>
      </c>
      <c r="C127" s="1245">
        <v>75961</v>
      </c>
      <c r="D127" s="1217">
        <v>7588</v>
      </c>
      <c r="E127" s="1701">
        <v>68373</v>
      </c>
      <c r="F127" s="1234"/>
      <c r="G127" s="1254"/>
      <c r="H127" s="1254"/>
      <c r="I127" s="1251"/>
      <c r="J127" s="1252"/>
      <c r="K127" s="1252"/>
      <c r="L127" s="1258"/>
      <c r="M127" s="1239"/>
    </row>
    <row r="128" spans="2:13" s="1226" customFormat="1" ht="11.25" customHeight="1" thickBot="1">
      <c r="B128" s="1207" t="s">
        <v>444</v>
      </c>
      <c r="C128" s="1246">
        <v>69894</v>
      </c>
      <c r="D128" s="1217">
        <v>11183</v>
      </c>
      <c r="E128" s="1702">
        <v>58711</v>
      </c>
      <c r="F128" s="1236"/>
      <c r="G128" s="1254"/>
      <c r="H128" s="1254"/>
      <c r="I128" s="1251"/>
      <c r="J128" s="1252"/>
      <c r="K128" s="1252"/>
      <c r="L128" s="1258"/>
      <c r="M128" s="1239"/>
    </row>
    <row r="129" spans="2:13" s="1226" customFormat="1" ht="12.2" customHeight="1" thickBot="1">
      <c r="B129" s="1208" t="s">
        <v>674</v>
      </c>
      <c r="C129" s="1247">
        <v>387647</v>
      </c>
      <c r="D129" s="1221">
        <v>25627</v>
      </c>
      <c r="E129" s="1218">
        <v>362020</v>
      </c>
      <c r="F129" s="1237"/>
      <c r="G129" s="1254"/>
      <c r="H129" s="1254"/>
      <c r="I129" s="1251"/>
      <c r="J129" s="1252"/>
      <c r="K129" s="1252"/>
      <c r="L129" s="1258"/>
      <c r="M129" s="1239"/>
    </row>
    <row r="130" spans="2:13" s="1226" customFormat="1" ht="11.25" customHeight="1">
      <c r="B130" s="1205" t="s">
        <v>430</v>
      </c>
      <c r="C130" s="1248">
        <v>150371</v>
      </c>
      <c r="D130" s="1206">
        <v>12275</v>
      </c>
      <c r="E130" s="1206">
        <v>136291</v>
      </c>
      <c r="F130" s="1206">
        <v>1805</v>
      </c>
      <c r="G130" s="1254"/>
      <c r="H130" s="1254"/>
      <c r="I130" s="1251"/>
      <c r="J130" s="1252"/>
      <c r="K130" s="1252"/>
      <c r="L130" s="1258"/>
      <c r="M130" s="1239"/>
    </row>
    <row r="131" spans="2:13" s="1226" customFormat="1" ht="11.25" customHeight="1">
      <c r="B131" s="1207" t="s">
        <v>213</v>
      </c>
      <c r="C131" s="1248">
        <v>460461</v>
      </c>
      <c r="D131" s="1206">
        <v>24336</v>
      </c>
      <c r="E131" s="1206">
        <v>428064</v>
      </c>
      <c r="F131" s="1206">
        <v>8061</v>
      </c>
      <c r="G131" s="1254"/>
      <c r="H131" s="1254"/>
      <c r="I131" s="1251"/>
      <c r="J131" s="1252"/>
      <c r="K131" s="1252"/>
      <c r="L131" s="1258"/>
      <c r="M131" s="1239"/>
    </row>
    <row r="132" spans="2:13" s="1226" customFormat="1" ht="11.25" customHeight="1">
      <c r="B132" s="1207" t="s">
        <v>335</v>
      </c>
      <c r="C132" s="1248">
        <v>354335.95</v>
      </c>
      <c r="D132" s="1206">
        <v>41185</v>
      </c>
      <c r="E132" s="1206">
        <v>298147</v>
      </c>
      <c r="F132" s="1206">
        <v>15004</v>
      </c>
      <c r="G132" s="1254"/>
      <c r="H132" s="1254"/>
      <c r="I132" s="1251"/>
      <c r="J132" s="1252"/>
      <c r="K132" s="1252"/>
      <c r="L132" s="1258"/>
      <c r="M132" s="1239"/>
    </row>
    <row r="133" spans="2:13" s="1226" customFormat="1" ht="11.25" customHeight="1" thickBot="1">
      <c r="B133" s="1207" t="s">
        <v>569</v>
      </c>
      <c r="C133" s="1249">
        <v>271429</v>
      </c>
      <c r="D133" s="1238">
        <v>17358</v>
      </c>
      <c r="E133" s="1238">
        <v>254071</v>
      </c>
      <c r="F133" s="1238">
        <v>0</v>
      </c>
      <c r="G133" s="1254"/>
      <c r="H133" s="1254"/>
      <c r="I133" s="1251"/>
      <c r="J133" s="1252"/>
      <c r="K133" s="1252"/>
      <c r="L133" s="1239"/>
      <c r="M133" s="1239"/>
    </row>
    <row r="134" spans="2:13" s="1226" customFormat="1" ht="12.75" customHeight="1" thickBot="1">
      <c r="B134" s="1208" t="s">
        <v>675</v>
      </c>
      <c r="C134" s="1250">
        <v>1236596.95</v>
      </c>
      <c r="D134" s="1220">
        <v>95154</v>
      </c>
      <c r="E134" s="1220">
        <v>1116573</v>
      </c>
      <c r="F134" s="1209">
        <v>24870</v>
      </c>
      <c r="G134" s="1254"/>
      <c r="H134" s="1254"/>
      <c r="I134" s="1251"/>
      <c r="J134" s="1252"/>
      <c r="K134" s="1252"/>
      <c r="L134" s="1239"/>
      <c r="M134" s="1239"/>
    </row>
    <row r="135" spans="2:13" s="1226" customFormat="1" ht="11.25" customHeight="1">
      <c r="B135" s="1207" t="s">
        <v>623</v>
      </c>
      <c r="C135" s="1248">
        <v>455287</v>
      </c>
      <c r="D135" s="1219">
        <v>24627</v>
      </c>
      <c r="E135" s="1694">
        <v>430660</v>
      </c>
      <c r="F135" s="1234">
        <v>0</v>
      </c>
      <c r="G135" s="1254"/>
      <c r="H135" s="1254"/>
      <c r="I135" s="1251"/>
      <c r="J135" s="1252"/>
      <c r="K135" s="1252"/>
      <c r="L135" s="1239"/>
      <c r="M135" s="1239"/>
    </row>
    <row r="136" spans="2:13" s="1226" customFormat="1" ht="11.25" customHeight="1">
      <c r="B136" s="1207" t="s">
        <v>663</v>
      </c>
      <c r="C136" s="1248">
        <v>366977</v>
      </c>
      <c r="D136" s="1219">
        <v>30482</v>
      </c>
      <c r="E136" s="1206">
        <v>336495</v>
      </c>
      <c r="F136" s="1234">
        <v>0</v>
      </c>
      <c r="G136" s="1254"/>
      <c r="H136" s="1254"/>
      <c r="I136" s="1251"/>
      <c r="J136" s="1252"/>
      <c r="K136" s="1252"/>
      <c r="L136" s="1239"/>
      <c r="M136" s="1239"/>
    </row>
    <row r="137" spans="2:13" s="1226" customFormat="1" ht="10.5" customHeight="1">
      <c r="B137" s="1207" t="s">
        <v>676</v>
      </c>
      <c r="C137" s="1248">
        <v>378960</v>
      </c>
      <c r="D137" s="1219">
        <v>21406</v>
      </c>
      <c r="E137" s="1206">
        <v>357554</v>
      </c>
      <c r="F137" s="1234">
        <v>0</v>
      </c>
      <c r="G137" s="1254"/>
      <c r="H137" s="1254"/>
      <c r="I137" s="1251"/>
      <c r="J137" s="1252"/>
      <c r="K137" s="1252"/>
      <c r="L137" s="1239"/>
      <c r="M137" s="1239"/>
    </row>
    <row r="138" spans="2:13" s="1226" customFormat="1" ht="11.25" customHeight="1" thickBot="1">
      <c r="B138" s="1207" t="s">
        <v>677</v>
      </c>
      <c r="C138" s="1401">
        <v>269810</v>
      </c>
      <c r="D138" s="1219">
        <v>34719</v>
      </c>
      <c r="E138" s="1236">
        <v>235091</v>
      </c>
      <c r="F138" s="1238">
        <v>0</v>
      </c>
      <c r="G138" s="1254"/>
      <c r="H138" s="1254"/>
      <c r="I138" s="1251"/>
      <c r="J138" s="1252"/>
      <c r="K138" s="1252"/>
      <c r="L138" s="1239"/>
      <c r="M138" s="1239"/>
    </row>
    <row r="139" spans="2:13" s="1226" customFormat="1" ht="12.75" customHeight="1" thickBot="1">
      <c r="B139" s="1687" t="s">
        <v>678</v>
      </c>
      <c r="C139" s="1691">
        <f>SUM(C135:C138)</f>
        <v>1471034</v>
      </c>
      <c r="D139" s="1692">
        <f>SUM(D135:D138)</f>
        <v>111234</v>
      </c>
      <c r="E139" s="1693">
        <f>SUM(E135:E138)</f>
        <v>1359800</v>
      </c>
      <c r="F139" s="1693">
        <f>SUM(F135:F138)</f>
        <v>0</v>
      </c>
      <c r="G139" s="1254"/>
      <c r="H139" s="1254"/>
      <c r="I139" s="1251"/>
      <c r="J139" s="1252"/>
      <c r="K139" s="1252"/>
      <c r="L139" s="1239"/>
      <c r="M139" s="1239"/>
    </row>
    <row r="140" spans="2:13" s="1226" customFormat="1" ht="12.75" customHeight="1">
      <c r="B140" s="1689" t="s">
        <v>728</v>
      </c>
      <c r="C140" s="1694">
        <v>466327</v>
      </c>
      <c r="D140" s="1694">
        <v>34761</v>
      </c>
      <c r="E140" s="1694">
        <v>431566</v>
      </c>
      <c r="F140" s="1699">
        <v>0</v>
      </c>
      <c r="G140" s="1254"/>
      <c r="H140" s="1254"/>
      <c r="I140" s="1251"/>
      <c r="J140" s="1252"/>
      <c r="K140" s="1252"/>
      <c r="L140" s="1239"/>
      <c r="M140" s="1239"/>
    </row>
    <row r="141" spans="2:13" s="1226" customFormat="1" ht="12.75" customHeight="1">
      <c r="B141" s="1690" t="s">
        <v>745</v>
      </c>
      <c r="C141" s="1206">
        <v>510756</v>
      </c>
      <c r="D141" s="1206">
        <v>35019</v>
      </c>
      <c r="E141" s="1206">
        <v>475737</v>
      </c>
      <c r="F141" s="1234">
        <v>0</v>
      </c>
      <c r="G141" s="1254"/>
      <c r="H141" s="1836"/>
      <c r="I141" s="1251"/>
      <c r="J141" s="1252"/>
      <c r="K141" s="1252"/>
      <c r="L141" s="1239"/>
      <c r="M141" s="1239"/>
    </row>
    <row r="142" spans="2:13" s="1226" customFormat="1" ht="12.75" customHeight="1">
      <c r="B142" s="1690" t="s">
        <v>746</v>
      </c>
      <c r="C142" s="1206">
        <v>323037</v>
      </c>
      <c r="D142" s="1206">
        <v>44533</v>
      </c>
      <c r="E142" s="1206">
        <v>278504</v>
      </c>
      <c r="F142" s="1234">
        <v>0</v>
      </c>
      <c r="G142" s="1254"/>
      <c r="H142" s="1254"/>
      <c r="I142" s="1251"/>
      <c r="J142" s="1252"/>
      <c r="K142" s="1252"/>
      <c r="L142" s="1239"/>
      <c r="M142" s="1239"/>
    </row>
    <row r="143" spans="2:13" s="1226" customFormat="1" ht="12.75" customHeight="1" thickBot="1">
      <c r="B143" s="1690" t="s">
        <v>747</v>
      </c>
      <c r="C143" s="1206">
        <v>116682</v>
      </c>
      <c r="D143" s="1206">
        <v>1867</v>
      </c>
      <c r="E143" s="1206">
        <v>114815</v>
      </c>
      <c r="F143" s="1234">
        <v>0</v>
      </c>
      <c r="G143" s="1254"/>
      <c r="H143" s="1254"/>
      <c r="I143" s="1251"/>
      <c r="J143" s="1252"/>
      <c r="K143" s="1252"/>
      <c r="L143" s="1239"/>
      <c r="M143" s="1239"/>
    </row>
    <row r="144" spans="2:13" s="1226" customFormat="1" ht="12.75" customHeight="1" thickBot="1">
      <c r="B144" s="1208" t="s">
        <v>762</v>
      </c>
      <c r="C144" s="2111">
        <f>SUM(C140:C143)</f>
        <v>1416802</v>
      </c>
      <c r="D144" s="1209">
        <f>SUM(D140:D143)</f>
        <v>116180</v>
      </c>
      <c r="E144" s="1209">
        <f>SUM(E140:E143)</f>
        <v>1300622</v>
      </c>
      <c r="F144" s="1697">
        <f>SUM(F140:F143)</f>
        <v>0</v>
      </c>
      <c r="G144" s="1254"/>
      <c r="H144" s="1254"/>
      <c r="I144" s="1251"/>
      <c r="J144" s="1252"/>
      <c r="K144" s="1252"/>
      <c r="L144" s="1239"/>
      <c r="M144" s="1239"/>
    </row>
    <row r="145" spans="1:13" s="1226" customFormat="1" ht="12.75" customHeight="1">
      <c r="B145" s="1689" t="s">
        <v>769</v>
      </c>
      <c r="C145" s="1694">
        <v>632242</v>
      </c>
      <c r="D145" s="1694">
        <v>4148</v>
      </c>
      <c r="E145" s="1694">
        <v>628094</v>
      </c>
      <c r="F145" s="1699">
        <v>0</v>
      </c>
      <c r="G145" s="2112"/>
      <c r="H145" s="1254"/>
      <c r="I145" s="1974"/>
      <c r="J145" s="1975"/>
      <c r="K145" s="1975"/>
      <c r="L145" s="1239"/>
      <c r="M145" s="1239"/>
    </row>
    <row r="146" spans="1:13" s="1226" customFormat="1" ht="12.75" customHeight="1">
      <c r="B146" s="1690" t="s">
        <v>770</v>
      </c>
      <c r="C146" s="1206">
        <v>430516</v>
      </c>
      <c r="D146" s="1206">
        <v>6017</v>
      </c>
      <c r="E146" s="1206">
        <v>424499</v>
      </c>
      <c r="F146" s="1234">
        <v>0</v>
      </c>
      <c r="G146" s="2112"/>
      <c r="H146" s="1254"/>
      <c r="I146" s="2105"/>
      <c r="J146" s="2106"/>
      <c r="K146" s="2106"/>
      <c r="L146" s="1239"/>
      <c r="M146" s="1239"/>
    </row>
    <row r="147" spans="1:13" ht="12.75" customHeight="1">
      <c r="B147" s="1690" t="s">
        <v>771</v>
      </c>
      <c r="C147" s="1206">
        <v>293743</v>
      </c>
      <c r="D147" s="1206">
        <v>19813</v>
      </c>
      <c r="E147" s="1206">
        <v>273930</v>
      </c>
      <c r="F147" s="1234">
        <v>0</v>
      </c>
      <c r="G147" s="473"/>
    </row>
    <row r="148" spans="1:13" ht="12.75" customHeight="1" thickBot="1">
      <c r="B148" s="1690" t="s">
        <v>772</v>
      </c>
      <c r="C148" s="1941">
        <v>795540</v>
      </c>
      <c r="D148" s="1206">
        <v>7433</v>
      </c>
      <c r="E148" s="1206">
        <v>788107</v>
      </c>
      <c r="F148" s="1234">
        <v>0</v>
      </c>
      <c r="G148" s="473"/>
    </row>
    <row r="149" spans="1:13" ht="12.75" customHeight="1" thickBot="1">
      <c r="B149" s="1208" t="s">
        <v>831</v>
      </c>
      <c r="C149" s="2111">
        <f>SUM(C145:C148)</f>
        <v>2152041</v>
      </c>
      <c r="D149" s="1209">
        <f>SUM(D145:D148)</f>
        <v>37411</v>
      </c>
      <c r="E149" s="1209">
        <f>SUM(E145:E148)</f>
        <v>2114630</v>
      </c>
      <c r="F149" s="1697">
        <f>SUM(F145:F148)</f>
        <v>0</v>
      </c>
      <c r="G149" s="473"/>
    </row>
    <row r="150" spans="1:13" ht="4.1500000000000004" customHeight="1" thickBot="1">
      <c r="B150" s="2277"/>
      <c r="C150" s="2274"/>
      <c r="D150" s="2274"/>
      <c r="E150" s="2274"/>
      <c r="F150" s="2279"/>
      <c r="G150" s="473"/>
    </row>
    <row r="151" spans="1:13" ht="13.7" customHeight="1">
      <c r="B151" s="1211" t="s">
        <v>357</v>
      </c>
      <c r="C151" s="1244"/>
    </row>
    <row r="152" spans="1:13" ht="13.7" customHeight="1" thickBot="1">
      <c r="B152" s="1211"/>
      <c r="C152" s="1244"/>
    </row>
    <row r="153" spans="1:13" s="1222" customFormat="1" ht="30.75" customHeight="1" thickBot="1">
      <c r="A153" s="235" t="s">
        <v>57</v>
      </c>
      <c r="B153" s="4130" t="s">
        <v>690</v>
      </c>
      <c r="C153" s="4131"/>
      <c r="D153" s="4131"/>
      <c r="E153" s="4131"/>
      <c r="F153" s="4131"/>
      <c r="G153" s="4131"/>
      <c r="H153" s="4132"/>
      <c r="I153" s="1265"/>
      <c r="J153" s="1210"/>
      <c r="K153" s="1210"/>
      <c r="L153" s="1210"/>
    </row>
    <row r="154" spans="1:13" s="1222" customFormat="1" ht="13.5" thickBot="1">
      <c r="B154" s="1210"/>
      <c r="C154" s="1210"/>
      <c r="D154" s="1210"/>
      <c r="E154" s="1210"/>
      <c r="F154" s="1210"/>
      <c r="G154" s="1210"/>
      <c r="H154" s="1210"/>
      <c r="I154" s="1266"/>
      <c r="J154" s="1210"/>
      <c r="K154" s="1210"/>
      <c r="L154" s="1210"/>
    </row>
    <row r="155" spans="1:13" s="1222" customFormat="1" ht="19.5" customHeight="1" thickBot="1">
      <c r="B155" s="4157" t="s">
        <v>691</v>
      </c>
      <c r="C155" s="3920"/>
      <c r="D155" s="4158" t="s">
        <v>655</v>
      </c>
      <c r="E155" s="4159"/>
      <c r="F155" s="4160"/>
      <c r="G155" s="4176" t="s">
        <v>692</v>
      </c>
      <c r="H155" s="4177"/>
      <c r="I155" s="1210"/>
      <c r="J155" s="1210"/>
      <c r="K155" s="1210"/>
      <c r="L155" s="1210"/>
    </row>
    <row r="156" spans="1:13" s="1222" customFormat="1" ht="19.5" customHeight="1">
      <c r="B156" s="1267" t="s">
        <v>478</v>
      </c>
      <c r="C156" s="1268" t="s">
        <v>102</v>
      </c>
      <c r="D156" s="1269"/>
      <c r="E156" s="1270" t="s">
        <v>352</v>
      </c>
      <c r="F156" s="1271"/>
      <c r="G156" s="4140" t="s">
        <v>352</v>
      </c>
      <c r="H156" s="4141"/>
      <c r="I156" s="1210"/>
      <c r="J156" s="1210"/>
      <c r="K156" s="1210"/>
      <c r="L156" s="1210"/>
    </row>
    <row r="157" spans="1:13" s="1222" customFormat="1" ht="19.5" customHeight="1" thickBot="1">
      <c r="B157" s="1272"/>
      <c r="C157" s="1273" t="s">
        <v>693</v>
      </c>
      <c r="D157" s="1274" t="s">
        <v>353</v>
      </c>
      <c r="E157" s="1275" t="s">
        <v>354</v>
      </c>
      <c r="F157" s="1276" t="s">
        <v>685</v>
      </c>
      <c r="G157" s="1277" t="s">
        <v>355</v>
      </c>
      <c r="H157" s="1278" t="s">
        <v>356</v>
      </c>
      <c r="I157" s="1210"/>
      <c r="J157" s="1210"/>
      <c r="K157" s="1210"/>
      <c r="L157" s="1210"/>
    </row>
    <row r="158" spans="1:13" s="3" customFormat="1" ht="13.7" customHeight="1">
      <c r="B158" s="1207" t="s">
        <v>131</v>
      </c>
      <c r="C158" s="1216">
        <v>13483</v>
      </c>
      <c r="D158" s="1216">
        <v>0</v>
      </c>
      <c r="E158" s="1300">
        <v>13483</v>
      </c>
      <c r="F158" s="1233">
        <v>0</v>
      </c>
      <c r="G158" s="1216">
        <v>8</v>
      </c>
      <c r="H158" s="1233">
        <v>13475</v>
      </c>
    </row>
    <row r="159" spans="1:13" s="3" customFormat="1" ht="13.7" customHeight="1">
      <c r="B159" s="1207" t="s">
        <v>132</v>
      </c>
      <c r="C159" s="1216">
        <v>265957</v>
      </c>
      <c r="D159" s="1216">
        <v>20118</v>
      </c>
      <c r="E159" s="1300">
        <v>245839</v>
      </c>
      <c r="F159" s="1233">
        <v>0</v>
      </c>
      <c r="G159" s="1216">
        <v>3110</v>
      </c>
      <c r="H159" s="1233">
        <v>262847</v>
      </c>
    </row>
    <row r="160" spans="1:13" s="3" customFormat="1" ht="13.7" customHeight="1">
      <c r="B160" s="1207" t="s">
        <v>133</v>
      </c>
      <c r="C160" s="1216">
        <v>22973</v>
      </c>
      <c r="D160" s="1216">
        <v>0</v>
      </c>
      <c r="E160" s="1300">
        <v>22973</v>
      </c>
      <c r="F160" s="1233">
        <v>0</v>
      </c>
      <c r="G160" s="1216">
        <v>224</v>
      </c>
      <c r="H160" s="1233">
        <v>22749</v>
      </c>
    </row>
    <row r="161" spans="2:8" s="3" customFormat="1" ht="13.7" customHeight="1" thickBot="1">
      <c r="B161" s="1242" t="s">
        <v>419</v>
      </c>
      <c r="C161" s="1292">
        <v>32687</v>
      </c>
      <c r="D161" s="1292">
        <v>12423</v>
      </c>
      <c r="E161" s="1302">
        <v>20264</v>
      </c>
      <c r="F161" s="1256">
        <v>0</v>
      </c>
      <c r="G161" s="1216">
        <v>828</v>
      </c>
      <c r="H161" s="1233">
        <v>31859</v>
      </c>
    </row>
    <row r="162" spans="2:8" s="3" customFormat="1" ht="13.7" customHeight="1" thickBot="1">
      <c r="B162" s="1303" t="s">
        <v>672</v>
      </c>
      <c r="C162" s="1296">
        <v>335100</v>
      </c>
      <c r="D162" s="1296">
        <v>32541</v>
      </c>
      <c r="E162" s="1304">
        <v>302559</v>
      </c>
      <c r="F162" s="1305">
        <v>0</v>
      </c>
      <c r="G162" s="1221">
        <v>4170</v>
      </c>
      <c r="H162" s="1298">
        <v>330930</v>
      </c>
    </row>
    <row r="163" spans="2:8" s="3" customFormat="1" ht="13.7" customHeight="1">
      <c r="B163" s="1207" t="s">
        <v>439</v>
      </c>
      <c r="C163" s="1216">
        <v>26628</v>
      </c>
      <c r="D163" s="1216">
        <v>11948</v>
      </c>
      <c r="E163" s="1300">
        <v>14680</v>
      </c>
      <c r="F163" s="1233">
        <v>0</v>
      </c>
      <c r="G163" s="1216">
        <v>1083</v>
      </c>
      <c r="H163" s="1233">
        <v>25545</v>
      </c>
    </row>
    <row r="164" spans="2:8" s="3" customFormat="1" ht="13.7" customHeight="1">
      <c r="B164" s="1207" t="s">
        <v>593</v>
      </c>
      <c r="C164" s="1216">
        <v>114808</v>
      </c>
      <c r="D164" s="1216">
        <v>6507</v>
      </c>
      <c r="E164" s="1300">
        <v>108301</v>
      </c>
      <c r="F164" s="1233">
        <v>0</v>
      </c>
      <c r="G164" s="1216">
        <v>2289</v>
      </c>
      <c r="H164" s="1233">
        <v>112519</v>
      </c>
    </row>
    <row r="165" spans="2:8" s="3" customFormat="1" ht="13.7" customHeight="1">
      <c r="B165" s="1207" t="s">
        <v>440</v>
      </c>
      <c r="C165" s="1216">
        <v>12039</v>
      </c>
      <c r="D165" s="1216">
        <v>0</v>
      </c>
      <c r="E165" s="1300">
        <v>12039</v>
      </c>
      <c r="F165" s="1233">
        <v>0</v>
      </c>
      <c r="G165" s="1216">
        <v>18</v>
      </c>
      <c r="H165" s="1233">
        <v>12021</v>
      </c>
    </row>
    <row r="166" spans="2:8" s="3" customFormat="1" ht="13.7" customHeight="1" thickBot="1">
      <c r="B166" s="1242" t="s">
        <v>496</v>
      </c>
      <c r="C166" s="1292">
        <v>34750</v>
      </c>
      <c r="D166" s="1292">
        <v>19172</v>
      </c>
      <c r="E166" s="1302">
        <v>15578</v>
      </c>
      <c r="F166" s="1256">
        <v>0</v>
      </c>
      <c r="G166" s="1306">
        <v>1261</v>
      </c>
      <c r="H166" s="1233">
        <v>33489</v>
      </c>
    </row>
    <row r="167" spans="2:8" s="3" customFormat="1" ht="13.7" customHeight="1" thickBot="1">
      <c r="B167" s="1303" t="s">
        <v>673</v>
      </c>
      <c r="C167" s="1296">
        <v>188225</v>
      </c>
      <c r="D167" s="1296">
        <v>37627</v>
      </c>
      <c r="E167" s="1304">
        <v>150598</v>
      </c>
      <c r="F167" s="1305">
        <v>0</v>
      </c>
      <c r="G167" s="1296">
        <v>4651</v>
      </c>
      <c r="H167" s="1298">
        <v>183574</v>
      </c>
    </row>
    <row r="168" spans="2:8" s="3" customFormat="1" ht="13.7" customHeight="1">
      <c r="B168" s="1307" t="s">
        <v>544</v>
      </c>
      <c r="C168" s="1216">
        <v>0</v>
      </c>
      <c r="D168" s="1308">
        <v>0</v>
      </c>
      <c r="E168" s="1309">
        <v>0</v>
      </c>
      <c r="F168" s="1310">
        <v>0</v>
      </c>
      <c r="G168" s="1216">
        <v>0</v>
      </c>
      <c r="H168" s="1233">
        <v>0</v>
      </c>
    </row>
    <row r="169" spans="2:8" s="3" customFormat="1" ht="13.7" customHeight="1">
      <c r="B169" s="1307" t="s">
        <v>501</v>
      </c>
      <c r="C169" s="1216">
        <v>193304</v>
      </c>
      <c r="D169" s="1216">
        <v>20116</v>
      </c>
      <c r="E169" s="1300">
        <v>173188</v>
      </c>
      <c r="F169" s="1233">
        <v>0</v>
      </c>
      <c r="G169" s="1216">
        <v>1408</v>
      </c>
      <c r="H169" s="1233">
        <v>191896</v>
      </c>
    </row>
    <row r="170" spans="2:8" s="3" customFormat="1" ht="13.7" customHeight="1">
      <c r="B170" s="1307" t="s">
        <v>516</v>
      </c>
      <c r="C170" s="1216">
        <v>42680</v>
      </c>
      <c r="D170" s="1216">
        <v>12282</v>
      </c>
      <c r="E170" s="1300">
        <v>30398</v>
      </c>
      <c r="F170" s="1233">
        <v>0</v>
      </c>
      <c r="G170" s="1216">
        <v>627</v>
      </c>
      <c r="H170" s="1233">
        <v>42053</v>
      </c>
    </row>
    <row r="171" spans="2:8" s="3" customFormat="1" ht="13.7" customHeight="1" thickBot="1">
      <c r="B171" s="1311" t="s">
        <v>444</v>
      </c>
      <c r="C171" s="1292">
        <v>25088</v>
      </c>
      <c r="D171" s="1292">
        <v>16788</v>
      </c>
      <c r="E171" s="1302">
        <v>8300</v>
      </c>
      <c r="F171" s="1256">
        <v>0</v>
      </c>
      <c r="G171" s="1216">
        <v>532</v>
      </c>
      <c r="H171" s="1233">
        <v>24556</v>
      </c>
    </row>
    <row r="172" spans="2:8" s="3" customFormat="1" ht="13.7" customHeight="1" thickBot="1">
      <c r="B172" s="1303" t="s">
        <v>674</v>
      </c>
      <c r="C172" s="1296">
        <v>261072</v>
      </c>
      <c r="D172" s="1296">
        <v>49186</v>
      </c>
      <c r="E172" s="1304">
        <v>211886</v>
      </c>
      <c r="F172" s="1305">
        <v>0</v>
      </c>
      <c r="G172" s="1221">
        <v>2567</v>
      </c>
      <c r="H172" s="1298">
        <v>258505</v>
      </c>
    </row>
    <row r="173" spans="2:8" s="3" customFormat="1" ht="13.7" customHeight="1">
      <c r="B173" s="1207" t="s">
        <v>430</v>
      </c>
      <c r="C173" s="1216">
        <v>106596</v>
      </c>
      <c r="D173" s="1216">
        <v>55797</v>
      </c>
      <c r="E173" s="1300">
        <v>50799</v>
      </c>
      <c r="F173" s="1233">
        <v>0</v>
      </c>
      <c r="G173" s="1216">
        <v>3185</v>
      </c>
      <c r="H173" s="1310">
        <v>103411</v>
      </c>
    </row>
    <row r="174" spans="2:8" s="3" customFormat="1" ht="13.7" customHeight="1">
      <c r="B174" s="1207" t="s">
        <v>213</v>
      </c>
      <c r="C174" s="1216">
        <v>407748</v>
      </c>
      <c r="D174" s="1216">
        <v>180604</v>
      </c>
      <c r="E174" s="1300">
        <v>227144</v>
      </c>
      <c r="F174" s="1233">
        <v>0</v>
      </c>
      <c r="G174" s="1216">
        <v>13024</v>
      </c>
      <c r="H174" s="1233">
        <v>394724</v>
      </c>
    </row>
    <row r="175" spans="2:8" s="3" customFormat="1" ht="13.7" customHeight="1">
      <c r="B175" s="1207" t="s">
        <v>335</v>
      </c>
      <c r="C175" s="1216">
        <v>195799</v>
      </c>
      <c r="D175" s="1216">
        <v>175391</v>
      </c>
      <c r="E175" s="1300">
        <v>20408</v>
      </c>
      <c r="F175" s="1233">
        <v>0</v>
      </c>
      <c r="G175" s="1216">
        <v>14243</v>
      </c>
      <c r="H175" s="1233">
        <v>181556</v>
      </c>
    </row>
    <row r="176" spans="2:8" s="3" customFormat="1" ht="13.7" customHeight="1" thickBot="1">
      <c r="B176" s="1207" t="s">
        <v>569</v>
      </c>
      <c r="C176" s="1216">
        <v>216873</v>
      </c>
      <c r="D176" s="1216">
        <v>198047</v>
      </c>
      <c r="E176" s="1300">
        <v>18826</v>
      </c>
      <c r="F176" s="1233">
        <v>0</v>
      </c>
      <c r="G176" s="1216">
        <v>12952</v>
      </c>
      <c r="H176" s="1233">
        <v>203921</v>
      </c>
    </row>
    <row r="177" spans="2:13" s="3" customFormat="1" ht="13.7" customHeight="1" thickBot="1">
      <c r="B177" s="1208" t="s">
        <v>675</v>
      </c>
      <c r="C177" s="1221">
        <v>927016</v>
      </c>
      <c r="D177" s="1221">
        <v>609839</v>
      </c>
      <c r="E177" s="1312">
        <v>317177</v>
      </c>
      <c r="F177" s="1298">
        <v>0</v>
      </c>
      <c r="G177" s="1221">
        <v>43404</v>
      </c>
      <c r="H177" s="1298">
        <v>883612</v>
      </c>
    </row>
    <row r="178" spans="2:13" s="3" customFormat="1" ht="13.7" customHeight="1">
      <c r="B178" s="1207" t="s">
        <v>623</v>
      </c>
      <c r="C178" s="1216">
        <v>332266</v>
      </c>
      <c r="D178" s="1216">
        <v>147350</v>
      </c>
      <c r="E178" s="1300">
        <v>184916</v>
      </c>
      <c r="F178" s="1233">
        <v>0</v>
      </c>
      <c r="G178" s="1216">
        <v>10520</v>
      </c>
      <c r="H178" s="1233">
        <v>321746</v>
      </c>
    </row>
    <row r="179" spans="2:13" s="3" customFormat="1" ht="13.7" customHeight="1">
      <c r="B179" s="1207" t="s">
        <v>663</v>
      </c>
      <c r="C179" s="1216">
        <v>212210</v>
      </c>
      <c r="D179" s="1216">
        <v>119878</v>
      </c>
      <c r="E179" s="1300">
        <v>92332</v>
      </c>
      <c r="F179" s="1233">
        <v>0</v>
      </c>
      <c r="G179" s="1216">
        <v>9194</v>
      </c>
      <c r="H179" s="1233">
        <v>203016</v>
      </c>
    </row>
    <row r="180" spans="2:13" s="3" customFormat="1" ht="13.7" customHeight="1">
      <c r="B180" s="1207" t="s">
        <v>676</v>
      </c>
      <c r="C180" s="1204">
        <v>91048</v>
      </c>
      <c r="D180" s="1216">
        <v>58290</v>
      </c>
      <c r="E180" s="1300">
        <v>32758</v>
      </c>
      <c r="F180" s="1233">
        <v>0</v>
      </c>
      <c r="G180" s="1216">
        <v>4486</v>
      </c>
      <c r="H180" s="1233">
        <v>86562</v>
      </c>
    </row>
    <row r="181" spans="2:13" s="3" customFormat="1" ht="13.7" customHeight="1" thickBot="1">
      <c r="B181" s="1207" t="s">
        <v>677</v>
      </c>
      <c r="C181" s="1216">
        <v>113722</v>
      </c>
      <c r="D181" s="1216">
        <v>82330</v>
      </c>
      <c r="E181" s="1300">
        <v>31392</v>
      </c>
      <c r="F181" s="1233">
        <v>0</v>
      </c>
      <c r="G181" s="1216">
        <v>7012</v>
      </c>
      <c r="H181" s="1233">
        <v>106710</v>
      </c>
    </row>
    <row r="182" spans="2:13" s="3" customFormat="1" ht="13.7" customHeight="1" thickBot="1">
      <c r="B182" s="1208" t="s">
        <v>678</v>
      </c>
      <c r="C182" s="1218">
        <f t="shared" ref="C182:H182" si="3">SUM(C178:C181)</f>
        <v>749246</v>
      </c>
      <c r="D182" s="1221">
        <f t="shared" si="3"/>
        <v>407848</v>
      </c>
      <c r="E182" s="1312">
        <f t="shared" si="3"/>
        <v>341398</v>
      </c>
      <c r="F182" s="1298">
        <f t="shared" si="3"/>
        <v>0</v>
      </c>
      <c r="G182" s="1221">
        <f t="shared" si="3"/>
        <v>31212</v>
      </c>
      <c r="H182" s="1298">
        <f t="shared" si="3"/>
        <v>718034</v>
      </c>
    </row>
    <row r="183" spans="2:13" s="3" customFormat="1" ht="13.7" customHeight="1">
      <c r="B183" s="1688" t="s">
        <v>728</v>
      </c>
      <c r="C183" s="1712">
        <v>198842</v>
      </c>
      <c r="D183" s="1710">
        <v>14476</v>
      </c>
      <c r="E183" s="1709">
        <v>184366</v>
      </c>
      <c r="F183" s="1310">
        <v>0</v>
      </c>
      <c r="G183" s="1710">
        <v>2722</v>
      </c>
      <c r="H183" s="1310">
        <v>196120</v>
      </c>
    </row>
    <row r="184" spans="2:13" s="3" customFormat="1" ht="13.7" customHeight="1">
      <c r="B184" s="1288" t="s">
        <v>745</v>
      </c>
      <c r="C184" s="1261">
        <v>114289</v>
      </c>
      <c r="D184" s="1711">
        <v>43196</v>
      </c>
      <c r="E184" s="1232">
        <v>71093</v>
      </c>
      <c r="F184" s="1233">
        <v>0</v>
      </c>
      <c r="G184" s="1711">
        <v>5101</v>
      </c>
      <c r="H184" s="1233">
        <v>109188</v>
      </c>
    </row>
    <row r="185" spans="2:13" s="3" customFormat="1" ht="13.5" customHeight="1">
      <c r="B185" s="1288" t="s">
        <v>746</v>
      </c>
      <c r="C185" s="1261">
        <v>59449</v>
      </c>
      <c r="D185" s="1711">
        <v>25098</v>
      </c>
      <c r="E185" s="1232">
        <v>34351</v>
      </c>
      <c r="F185" s="1233">
        <v>0</v>
      </c>
      <c r="G185" s="1711">
        <v>3622</v>
      </c>
      <c r="H185" s="1233">
        <v>55827</v>
      </c>
    </row>
    <row r="186" spans="2:13" s="3" customFormat="1" ht="13.5" customHeight="1" thickBot="1">
      <c r="B186" s="1288" t="s">
        <v>747</v>
      </c>
      <c r="C186" s="1261">
        <v>36649</v>
      </c>
      <c r="D186" s="1711">
        <v>21717</v>
      </c>
      <c r="E186" s="1232">
        <v>14932</v>
      </c>
      <c r="F186" s="1233">
        <v>0</v>
      </c>
      <c r="G186" s="1711">
        <v>1867</v>
      </c>
      <c r="H186" s="1233">
        <v>34782</v>
      </c>
    </row>
    <row r="187" spans="2:13" s="3" customFormat="1" ht="13.5" customHeight="1" thickBot="1">
      <c r="B187" s="1208" t="s">
        <v>762</v>
      </c>
      <c r="C187" s="1713">
        <f t="shared" ref="C187:H187" si="4">SUM(C183:C186)</f>
        <v>409229</v>
      </c>
      <c r="D187" s="1221">
        <f t="shared" si="4"/>
        <v>104487</v>
      </c>
      <c r="E187" s="1312">
        <f t="shared" si="4"/>
        <v>304742</v>
      </c>
      <c r="F187" s="1298">
        <f t="shared" si="4"/>
        <v>0</v>
      </c>
      <c r="G187" s="1218">
        <f t="shared" si="4"/>
        <v>13312</v>
      </c>
      <c r="H187" s="2109">
        <f t="shared" si="4"/>
        <v>395917</v>
      </c>
    </row>
    <row r="188" spans="2:13" s="3" customFormat="1" ht="13.5" customHeight="1">
      <c r="B188" s="1688" t="s">
        <v>769</v>
      </c>
      <c r="C188" s="1712">
        <v>206733</v>
      </c>
      <c r="D188" s="1710">
        <v>45472</v>
      </c>
      <c r="E188" s="1709">
        <v>161261</v>
      </c>
      <c r="F188" s="1310">
        <v>0</v>
      </c>
      <c r="G188" s="1710">
        <v>4148</v>
      </c>
      <c r="H188" s="1310">
        <v>202585</v>
      </c>
      <c r="I188" s="473"/>
      <c r="J188" s="1261"/>
      <c r="K188" s="1261"/>
      <c r="L188" s="1261"/>
      <c r="M188" s="390"/>
    </row>
    <row r="189" spans="2:13" s="3" customFormat="1" ht="13.5" customHeight="1">
      <c r="B189" s="1288" t="s">
        <v>770</v>
      </c>
      <c r="C189" s="1261">
        <v>131825</v>
      </c>
      <c r="D189" s="1711">
        <v>20793</v>
      </c>
      <c r="E189" s="1232">
        <v>111032</v>
      </c>
      <c r="F189" s="1233">
        <v>0</v>
      </c>
      <c r="G189" s="1711">
        <v>6017</v>
      </c>
      <c r="H189" s="1233">
        <v>125808</v>
      </c>
      <c r="J189" s="1261"/>
      <c r="K189" s="1261"/>
      <c r="L189" s="390"/>
      <c r="M189" s="23"/>
    </row>
    <row r="190" spans="2:13" s="3" customFormat="1" ht="14.25" customHeight="1">
      <c r="B190" s="1288" t="s">
        <v>771</v>
      </c>
      <c r="C190" s="1261">
        <v>110492</v>
      </c>
      <c r="D190" s="1711">
        <v>42124</v>
      </c>
      <c r="E190" s="1232">
        <v>68368</v>
      </c>
      <c r="F190" s="1233">
        <v>0</v>
      </c>
      <c r="G190" s="1711">
        <v>7199</v>
      </c>
      <c r="H190" s="1233">
        <v>103293</v>
      </c>
    </row>
    <row r="191" spans="2:13" s="3" customFormat="1" ht="13.9" customHeight="1" thickBot="1">
      <c r="B191" s="1288" t="s">
        <v>772</v>
      </c>
      <c r="C191" s="1261">
        <v>83850</v>
      </c>
      <c r="D191" s="1711">
        <v>28092</v>
      </c>
      <c r="E191" s="1232">
        <v>55758</v>
      </c>
      <c r="F191" s="1233">
        <v>0</v>
      </c>
      <c r="G191" s="1711">
        <v>7433</v>
      </c>
      <c r="H191" s="1233">
        <v>76417</v>
      </c>
    </row>
    <row r="192" spans="2:13" ht="15" customHeight="1" thickBot="1">
      <c r="B192" s="1687" t="s">
        <v>831</v>
      </c>
      <c r="C192" s="1713">
        <f t="shared" ref="C192:H192" si="5">SUM(C188:C191)</f>
        <v>532900</v>
      </c>
      <c r="D192" s="2280">
        <f t="shared" si="5"/>
        <v>136481</v>
      </c>
      <c r="E192" s="2281">
        <f t="shared" si="5"/>
        <v>396419</v>
      </c>
      <c r="F192" s="2282">
        <f t="shared" si="5"/>
        <v>0</v>
      </c>
      <c r="G192" s="1713">
        <f t="shared" si="5"/>
        <v>24797</v>
      </c>
      <c r="H192" s="2109">
        <f t="shared" si="5"/>
        <v>508103</v>
      </c>
      <c r="K192" s="473"/>
    </row>
    <row r="193" spans="1:12" ht="4.1500000000000004" customHeight="1" thickBot="1">
      <c r="B193" s="2197"/>
      <c r="C193" s="2198"/>
      <c r="D193" s="2198"/>
      <c r="E193" s="2198"/>
      <c r="F193" s="2283"/>
      <c r="G193" s="2198"/>
      <c r="H193" s="2199"/>
      <c r="K193" s="473"/>
    </row>
    <row r="194" spans="1:12" ht="15" customHeight="1">
      <c r="B194" s="1211" t="s">
        <v>357</v>
      </c>
      <c r="E194" s="473"/>
      <c r="F194" s="1164"/>
      <c r="K194" s="473"/>
    </row>
    <row r="195" spans="1:12" ht="15" customHeight="1">
      <c r="F195" s="1164"/>
      <c r="K195" s="473"/>
    </row>
    <row r="196" spans="1:12" ht="15" customHeight="1">
      <c r="F196" s="1164"/>
      <c r="K196" s="473"/>
    </row>
    <row r="197" spans="1:12" ht="15" customHeight="1">
      <c r="F197" s="1164"/>
      <c r="K197" s="473"/>
    </row>
    <row r="198" spans="1:12" ht="15" customHeight="1">
      <c r="F198" s="1164"/>
      <c r="K198" s="473"/>
    </row>
    <row r="199" spans="1:12" ht="15" customHeight="1">
      <c r="F199" s="1164"/>
      <c r="K199" s="473"/>
    </row>
    <row r="200" spans="1:12" ht="15" customHeight="1">
      <c r="F200" s="1164"/>
      <c r="K200" s="473"/>
    </row>
    <row r="201" spans="1:12" ht="15" customHeight="1">
      <c r="F201" s="1164"/>
      <c r="K201" s="473"/>
    </row>
    <row r="202" spans="1:12" ht="15" customHeight="1">
      <c r="F202" s="1164"/>
      <c r="K202" s="473"/>
    </row>
    <row r="203" spans="1:12" ht="15" customHeight="1">
      <c r="F203" s="1164"/>
      <c r="K203" s="473"/>
    </row>
    <row r="204" spans="1:12" ht="15" customHeight="1">
      <c r="F204" s="1164"/>
      <c r="K204" s="473"/>
    </row>
    <row r="205" spans="1:12" ht="15" customHeight="1">
      <c r="F205" s="1164"/>
      <c r="K205" s="473"/>
    </row>
    <row r="206" spans="1:12" ht="15" customHeight="1" thickBot="1">
      <c r="F206" s="1164"/>
      <c r="K206" s="473"/>
    </row>
    <row r="207" spans="1:12" ht="16.5" customHeight="1" thickBot="1">
      <c r="A207" s="235" t="s">
        <v>58</v>
      </c>
      <c r="B207" s="4130" t="s">
        <v>694</v>
      </c>
      <c r="C207" s="4131"/>
      <c r="D207" s="4131"/>
      <c r="E207" s="4131"/>
      <c r="F207" s="4131"/>
      <c r="G207" s="4131"/>
      <c r="H207" s="4132"/>
      <c r="I207" s="6"/>
      <c r="J207" s="6"/>
      <c r="K207" s="4"/>
      <c r="L207" s="4"/>
    </row>
    <row r="208" spans="1:12" s="1222" customFormat="1" ht="16.5" customHeight="1">
      <c r="B208" s="1267" t="s">
        <v>478</v>
      </c>
      <c r="C208" s="1268" t="s">
        <v>102</v>
      </c>
      <c r="D208" s="1269"/>
      <c r="E208" s="1270" t="s">
        <v>352</v>
      </c>
      <c r="F208" s="1271"/>
      <c r="G208" s="4140" t="s">
        <v>352</v>
      </c>
      <c r="H208" s="4141"/>
      <c r="I208" s="1210"/>
      <c r="J208" s="1210"/>
      <c r="K208" s="1210"/>
      <c r="L208" s="1210"/>
    </row>
    <row r="209" spans="2:12" s="1222" customFormat="1" ht="16.5" customHeight="1" thickBot="1">
      <c r="B209" s="1272"/>
      <c r="C209" s="1273" t="s">
        <v>693</v>
      </c>
      <c r="D209" s="1274" t="s">
        <v>353</v>
      </c>
      <c r="E209" s="1275" t="s">
        <v>354</v>
      </c>
      <c r="F209" s="1276" t="s">
        <v>685</v>
      </c>
      <c r="G209" s="1277" t="s">
        <v>355</v>
      </c>
      <c r="H209" s="1278" t="s">
        <v>356</v>
      </c>
      <c r="I209" s="1210"/>
      <c r="J209" s="1210"/>
      <c r="K209" s="1210"/>
      <c r="L209" s="1210"/>
    </row>
    <row r="210" spans="2:12" s="3" customFormat="1" ht="10.5" customHeight="1">
      <c r="B210" s="1288" t="s">
        <v>131</v>
      </c>
      <c r="C210" s="1216">
        <v>20162</v>
      </c>
      <c r="D210" s="1216">
        <v>17938</v>
      </c>
      <c r="E210" s="1232">
        <v>2224</v>
      </c>
      <c r="F210" s="1289">
        <v>0</v>
      </c>
      <c r="G210" s="1290">
        <v>1556</v>
      </c>
      <c r="H210" s="1233">
        <v>18606</v>
      </c>
    </row>
    <row r="211" spans="2:12" s="3" customFormat="1" ht="10.5" customHeight="1">
      <c r="B211" s="1288" t="s">
        <v>132</v>
      </c>
      <c r="C211" s="1216">
        <v>24110</v>
      </c>
      <c r="D211" s="1216">
        <v>23590</v>
      </c>
      <c r="E211" s="1232">
        <v>520</v>
      </c>
      <c r="F211" s="1289">
        <v>0</v>
      </c>
      <c r="G211" s="1216">
        <v>1900</v>
      </c>
      <c r="H211" s="1233">
        <v>22210</v>
      </c>
    </row>
    <row r="212" spans="2:12" s="3" customFormat="1" ht="10.5" customHeight="1">
      <c r="B212" s="1288" t="s">
        <v>133</v>
      </c>
      <c r="C212" s="1216">
        <v>27980</v>
      </c>
      <c r="D212" s="1216">
        <v>27980</v>
      </c>
      <c r="E212" s="1232">
        <v>0</v>
      </c>
      <c r="F212" s="1289">
        <v>0</v>
      </c>
      <c r="G212" s="1216">
        <v>2472</v>
      </c>
      <c r="H212" s="1233">
        <v>25508</v>
      </c>
    </row>
    <row r="213" spans="2:12" s="3" customFormat="1" ht="10.5" customHeight="1" thickBot="1">
      <c r="B213" s="1291" t="s">
        <v>419</v>
      </c>
      <c r="C213" s="1292">
        <v>18271</v>
      </c>
      <c r="D213" s="1292">
        <v>18271</v>
      </c>
      <c r="E213" s="1293">
        <v>0</v>
      </c>
      <c r="F213" s="1294">
        <v>0</v>
      </c>
      <c r="G213" s="1216">
        <v>932</v>
      </c>
      <c r="H213" s="1233">
        <v>17339</v>
      </c>
    </row>
    <row r="214" spans="2:12" s="3" customFormat="1" ht="12" thickBot="1">
      <c r="B214" s="1295" t="s">
        <v>672</v>
      </c>
      <c r="C214" s="1296">
        <v>90523</v>
      </c>
      <c r="D214" s="1296">
        <v>87779</v>
      </c>
      <c r="E214" s="1218">
        <v>2744</v>
      </c>
      <c r="F214" s="1297">
        <v>0</v>
      </c>
      <c r="G214" s="1218">
        <v>6860</v>
      </c>
      <c r="H214" s="1703">
        <v>83663</v>
      </c>
    </row>
    <row r="215" spans="2:12" s="3" customFormat="1" ht="10.5" customHeight="1">
      <c r="B215" s="1288" t="s">
        <v>439</v>
      </c>
      <c r="C215" s="1216">
        <v>33464</v>
      </c>
      <c r="D215" s="1216">
        <v>33464</v>
      </c>
      <c r="E215" s="1232">
        <v>0</v>
      </c>
      <c r="F215" s="1289">
        <v>0</v>
      </c>
      <c r="G215" s="1290">
        <v>3560</v>
      </c>
      <c r="H215" s="1233">
        <v>29904</v>
      </c>
    </row>
    <row r="216" spans="2:12" s="3" customFormat="1" ht="10.5" customHeight="1">
      <c r="B216" s="1288" t="s">
        <v>593</v>
      </c>
      <c r="C216" s="1216">
        <v>33460</v>
      </c>
      <c r="D216" s="1216">
        <v>33460</v>
      </c>
      <c r="E216" s="1232">
        <v>0</v>
      </c>
      <c r="F216" s="1289">
        <v>0</v>
      </c>
      <c r="G216" s="1216">
        <v>4128</v>
      </c>
      <c r="H216" s="1233">
        <v>29332</v>
      </c>
    </row>
    <row r="217" spans="2:12" s="3" customFormat="1" ht="10.5" customHeight="1">
      <c r="B217" s="1288" t="s">
        <v>440</v>
      </c>
      <c r="C217" s="1216">
        <v>24508</v>
      </c>
      <c r="D217" s="1216">
        <v>24508</v>
      </c>
      <c r="E217" s="1232">
        <v>0</v>
      </c>
      <c r="F217" s="1289">
        <v>0</v>
      </c>
      <c r="G217" s="1216">
        <v>2992</v>
      </c>
      <c r="H217" s="1233">
        <v>21516</v>
      </c>
    </row>
    <row r="218" spans="2:12" s="3" customFormat="1" ht="10.5" customHeight="1" thickBot="1">
      <c r="B218" s="1291" t="s">
        <v>496</v>
      </c>
      <c r="C218" s="1292">
        <v>59492</v>
      </c>
      <c r="D218" s="1292">
        <v>59492</v>
      </c>
      <c r="E218" s="1293">
        <v>0</v>
      </c>
      <c r="F218" s="1294">
        <v>0</v>
      </c>
      <c r="G218" s="1216">
        <v>3232</v>
      </c>
      <c r="H218" s="1233">
        <v>56260</v>
      </c>
    </row>
    <row r="219" spans="2:12" s="3" customFormat="1" ht="12" thickBot="1">
      <c r="B219" s="1295" t="s">
        <v>673</v>
      </c>
      <c r="C219" s="1296">
        <v>150924</v>
      </c>
      <c r="D219" s="1296">
        <v>150924</v>
      </c>
      <c r="E219" s="1218">
        <v>0</v>
      </c>
      <c r="F219" s="1218">
        <v>0</v>
      </c>
      <c r="G219" s="1218">
        <v>13912</v>
      </c>
      <c r="H219" s="1703">
        <v>137012</v>
      </c>
    </row>
    <row r="220" spans="2:12" s="3" customFormat="1" ht="10.5" customHeight="1">
      <c r="B220" s="1288" t="s">
        <v>544</v>
      </c>
      <c r="C220" s="1216">
        <v>30880</v>
      </c>
      <c r="D220" s="1216">
        <v>30880</v>
      </c>
      <c r="E220" s="1232">
        <v>0</v>
      </c>
      <c r="F220" s="1289">
        <v>0</v>
      </c>
      <c r="G220" s="1290">
        <v>2904</v>
      </c>
      <c r="H220" s="1233">
        <v>27976</v>
      </c>
    </row>
    <row r="221" spans="2:12" s="3" customFormat="1" ht="10.5" customHeight="1">
      <c r="B221" s="1288" t="s">
        <v>501</v>
      </c>
      <c r="C221" s="1216">
        <v>17608</v>
      </c>
      <c r="D221" s="1216">
        <v>17608</v>
      </c>
      <c r="E221" s="1232">
        <v>0</v>
      </c>
      <c r="F221" s="1289">
        <v>0</v>
      </c>
      <c r="G221" s="1216">
        <v>2544</v>
      </c>
      <c r="H221" s="1233">
        <v>15064</v>
      </c>
    </row>
    <row r="222" spans="2:12" s="3" customFormat="1" ht="10.5" customHeight="1">
      <c r="B222" s="1288" t="s">
        <v>516</v>
      </c>
      <c r="C222" s="1216">
        <v>33281</v>
      </c>
      <c r="D222" s="1216">
        <v>33281</v>
      </c>
      <c r="E222" s="1232">
        <v>0</v>
      </c>
      <c r="F222" s="1289">
        <v>0</v>
      </c>
      <c r="G222" s="1216">
        <v>6961</v>
      </c>
      <c r="H222" s="1233">
        <v>26320</v>
      </c>
    </row>
    <row r="223" spans="2:12" s="3" customFormat="1" ht="10.5" customHeight="1" thickBot="1">
      <c r="B223" s="1291" t="s">
        <v>444</v>
      </c>
      <c r="C223" s="1292">
        <v>44806</v>
      </c>
      <c r="D223" s="1292">
        <v>44806</v>
      </c>
      <c r="E223" s="1293">
        <v>0</v>
      </c>
      <c r="F223" s="1294">
        <v>0</v>
      </c>
      <c r="G223" s="1216">
        <v>10651</v>
      </c>
      <c r="H223" s="1233">
        <v>34155</v>
      </c>
    </row>
    <row r="224" spans="2:12" s="3" customFormat="1" ht="12" thickBot="1">
      <c r="B224" s="1295" t="s">
        <v>674</v>
      </c>
      <c r="C224" s="1296">
        <v>126575</v>
      </c>
      <c r="D224" s="1296">
        <v>126575</v>
      </c>
      <c r="E224" s="1218">
        <v>0</v>
      </c>
      <c r="F224" s="1714">
        <v>0</v>
      </c>
      <c r="G224" s="1218">
        <v>23060</v>
      </c>
      <c r="H224" s="1703">
        <v>103515</v>
      </c>
    </row>
    <row r="225" spans="2:14" s="3" customFormat="1" ht="10.5" customHeight="1">
      <c r="B225" s="1207" t="s">
        <v>430</v>
      </c>
      <c r="C225" s="1216">
        <v>41970</v>
      </c>
      <c r="D225" s="1216">
        <v>41970</v>
      </c>
      <c r="E225" s="1232">
        <v>0</v>
      </c>
      <c r="F225" s="1261">
        <v>0</v>
      </c>
      <c r="G225" s="1711">
        <v>9090</v>
      </c>
      <c r="H225" s="1289">
        <v>32880</v>
      </c>
    </row>
    <row r="226" spans="2:14" s="3" customFormat="1" ht="10.5" customHeight="1">
      <c r="B226" s="1207" t="s">
        <v>213</v>
      </c>
      <c r="C226" s="1216">
        <v>44652</v>
      </c>
      <c r="D226" s="1216">
        <v>42636</v>
      </c>
      <c r="E226" s="1232">
        <v>2016</v>
      </c>
      <c r="F226" s="1261">
        <v>0</v>
      </c>
      <c r="G226" s="1711">
        <v>11312</v>
      </c>
      <c r="H226" s="1289">
        <v>33340</v>
      </c>
    </row>
    <row r="227" spans="2:14" s="3" customFormat="1" ht="10.5" customHeight="1">
      <c r="B227" s="1207" t="s">
        <v>335</v>
      </c>
      <c r="C227" s="1216">
        <v>138579</v>
      </c>
      <c r="D227" s="1216">
        <v>136779</v>
      </c>
      <c r="E227" s="1232">
        <v>1392</v>
      </c>
      <c r="F227" s="1261">
        <v>408</v>
      </c>
      <c r="G227" s="1711">
        <v>26524</v>
      </c>
      <c r="H227" s="1289">
        <v>112055</v>
      </c>
    </row>
    <row r="228" spans="2:14" s="3" customFormat="1" ht="10.5" customHeight="1" thickBot="1">
      <c r="B228" s="1207" t="s">
        <v>569</v>
      </c>
      <c r="C228" s="1216">
        <v>23658</v>
      </c>
      <c r="D228" s="1216">
        <v>23498</v>
      </c>
      <c r="E228" s="1232">
        <v>0</v>
      </c>
      <c r="F228" s="1261">
        <v>160</v>
      </c>
      <c r="G228" s="1711">
        <v>3120</v>
      </c>
      <c r="H228" s="1289">
        <v>20538</v>
      </c>
    </row>
    <row r="229" spans="2:14" s="3" customFormat="1" ht="12" thickBot="1">
      <c r="B229" s="1208" t="s">
        <v>675</v>
      </c>
      <c r="C229" s="1221">
        <v>248859</v>
      </c>
      <c r="D229" s="1221">
        <v>244883</v>
      </c>
      <c r="E229" s="1218">
        <v>3408</v>
      </c>
      <c r="F229" s="1299">
        <v>568</v>
      </c>
      <c r="G229" s="1218">
        <v>50046</v>
      </c>
      <c r="H229" s="1703">
        <v>198813</v>
      </c>
    </row>
    <row r="230" spans="2:14" s="3" customFormat="1" ht="10.5" customHeight="1">
      <c r="B230" s="1207" t="s">
        <v>623</v>
      </c>
      <c r="C230" s="1216">
        <v>53154</v>
      </c>
      <c r="D230" s="1216">
        <v>52174</v>
      </c>
      <c r="E230" s="1300">
        <v>0</v>
      </c>
      <c r="F230" s="1233">
        <v>980</v>
      </c>
      <c r="G230" s="1216">
        <v>8182</v>
      </c>
      <c r="H230" s="1233">
        <v>44972</v>
      </c>
    </row>
    <row r="231" spans="2:14" s="3" customFormat="1" ht="10.5" customHeight="1">
      <c r="B231" s="1207" t="s">
        <v>663</v>
      </c>
      <c r="C231" s="1216">
        <v>70767</v>
      </c>
      <c r="D231" s="1216">
        <v>70767</v>
      </c>
      <c r="E231" s="1300">
        <v>0</v>
      </c>
      <c r="F231" s="1233">
        <v>0</v>
      </c>
      <c r="G231" s="1216">
        <v>7424</v>
      </c>
      <c r="H231" s="1233">
        <v>63343</v>
      </c>
    </row>
    <row r="232" spans="2:14" s="3" customFormat="1" ht="10.5" customHeight="1">
      <c r="B232" s="1207" t="s">
        <v>676</v>
      </c>
      <c r="C232" s="1216">
        <v>99753</v>
      </c>
      <c r="D232" s="1216">
        <v>99753</v>
      </c>
      <c r="E232" s="1300">
        <v>0</v>
      </c>
      <c r="F232" s="1233">
        <v>0</v>
      </c>
      <c r="G232" s="1216">
        <v>11980</v>
      </c>
      <c r="H232" s="1233">
        <v>87773</v>
      </c>
    </row>
    <row r="233" spans="2:14" s="3" customFormat="1" ht="10.5" customHeight="1" thickBot="1">
      <c r="B233" s="1207" t="s">
        <v>677</v>
      </c>
      <c r="C233" s="1301">
        <v>53505</v>
      </c>
      <c r="D233" s="1216">
        <v>53211</v>
      </c>
      <c r="E233" s="1300">
        <v>0</v>
      </c>
      <c r="F233" s="1233">
        <v>294</v>
      </c>
      <c r="G233" s="1216">
        <v>6614</v>
      </c>
      <c r="H233" s="1233">
        <v>46891</v>
      </c>
    </row>
    <row r="234" spans="2:14" s="3" customFormat="1" ht="12" thickBot="1">
      <c r="B234" s="1208" t="s">
        <v>678</v>
      </c>
      <c r="C234" s="1218">
        <f t="shared" ref="C234:H234" si="6">SUM(C230:C233)</f>
        <v>277179</v>
      </c>
      <c r="D234" s="1713">
        <f t="shared" si="6"/>
        <v>275905</v>
      </c>
      <c r="E234" s="1713">
        <f t="shared" si="6"/>
        <v>0</v>
      </c>
      <c r="F234" s="1713">
        <f t="shared" si="6"/>
        <v>1274</v>
      </c>
      <c r="G234" s="1713">
        <f t="shared" si="6"/>
        <v>34200</v>
      </c>
      <c r="H234" s="1713">
        <f t="shared" si="6"/>
        <v>242979</v>
      </c>
    </row>
    <row r="235" spans="2:14" s="3" customFormat="1" ht="10.5" customHeight="1">
      <c r="B235" s="1688" t="s">
        <v>728</v>
      </c>
      <c r="C235" s="1700">
        <v>148131</v>
      </c>
      <c r="D235" s="1308">
        <v>148131</v>
      </c>
      <c r="E235" s="1709">
        <v>0</v>
      </c>
      <c r="F235" s="1715">
        <v>0</v>
      </c>
      <c r="G235" s="1308">
        <v>18772</v>
      </c>
      <c r="H235" s="1310">
        <v>129359</v>
      </c>
    </row>
    <row r="236" spans="2:14" s="3" customFormat="1" ht="10.5" customHeight="1">
      <c r="B236" s="1288" t="s">
        <v>745</v>
      </c>
      <c r="C236" s="1215">
        <v>281552</v>
      </c>
      <c r="D236" s="1216">
        <v>245992</v>
      </c>
      <c r="E236" s="1232">
        <v>14760</v>
      </c>
      <c r="F236" s="1289">
        <v>20800</v>
      </c>
      <c r="G236" s="1216">
        <v>21770</v>
      </c>
      <c r="H236" s="1233">
        <v>259782</v>
      </c>
    </row>
    <row r="237" spans="2:14" s="3" customFormat="1" ht="10.5" customHeight="1">
      <c r="B237" s="1288" t="s">
        <v>746</v>
      </c>
      <c r="C237" s="1215">
        <v>85591</v>
      </c>
      <c r="D237" s="1216">
        <v>55448</v>
      </c>
      <c r="E237" s="1232">
        <v>30143</v>
      </c>
      <c r="F237" s="1289">
        <v>0</v>
      </c>
      <c r="G237" s="1216">
        <v>36183</v>
      </c>
      <c r="H237" s="1233">
        <v>49408</v>
      </c>
      <c r="J237" s="23"/>
      <c r="K237" s="390"/>
      <c r="L237" s="23"/>
      <c r="M237" s="23"/>
      <c r="N237" s="473"/>
    </row>
    <row r="238" spans="2:14" s="3" customFormat="1" ht="10.5" customHeight="1" thickBot="1">
      <c r="B238" s="1288" t="s">
        <v>747</v>
      </c>
      <c r="C238" s="1215">
        <v>65841</v>
      </c>
      <c r="D238" s="1216">
        <v>31548</v>
      </c>
      <c r="E238" s="1232">
        <v>9333</v>
      </c>
      <c r="F238" s="1289">
        <v>24960</v>
      </c>
      <c r="G238" s="1216">
        <v>0</v>
      </c>
      <c r="H238" s="1233">
        <v>65841</v>
      </c>
      <c r="J238" s="1261"/>
      <c r="K238" s="1261"/>
      <c r="L238" s="1261"/>
      <c r="M238" s="390"/>
    </row>
    <row r="239" spans="2:14" s="3" customFormat="1" ht="10.5" customHeight="1" thickBot="1">
      <c r="B239" s="1687" t="s">
        <v>762</v>
      </c>
      <c r="C239" s="1713">
        <f t="shared" ref="C239:H239" si="7">SUM(C235:C238)</f>
        <v>581115</v>
      </c>
      <c r="D239" s="1713">
        <f t="shared" si="7"/>
        <v>481119</v>
      </c>
      <c r="E239" s="1713">
        <f t="shared" si="7"/>
        <v>54236</v>
      </c>
      <c r="F239" s="1713">
        <f t="shared" si="7"/>
        <v>45760</v>
      </c>
      <c r="G239" s="1713">
        <f t="shared" si="7"/>
        <v>76725</v>
      </c>
      <c r="H239" s="1713">
        <f t="shared" si="7"/>
        <v>504390</v>
      </c>
      <c r="J239" s="1261"/>
      <c r="K239" s="1261"/>
      <c r="L239" s="390"/>
      <c r="M239" s="23"/>
    </row>
    <row r="240" spans="2:14" s="3" customFormat="1" ht="10.5" customHeight="1">
      <c r="B240" s="1688" t="s">
        <v>769</v>
      </c>
      <c r="C240" s="1700">
        <v>35064</v>
      </c>
      <c r="D240" s="1308">
        <v>4424</v>
      </c>
      <c r="E240" s="1709">
        <v>30640</v>
      </c>
      <c r="F240" s="1715">
        <v>0</v>
      </c>
      <c r="G240" s="1308">
        <v>0</v>
      </c>
      <c r="H240" s="1310">
        <v>35064</v>
      </c>
      <c r="K240" s="473"/>
    </row>
    <row r="241" spans="1:12" s="3" customFormat="1" ht="10.5" customHeight="1">
      <c r="B241" s="1288" t="s">
        <v>770</v>
      </c>
      <c r="C241" s="1215">
        <v>172914</v>
      </c>
      <c r="D241" s="1216">
        <v>142568</v>
      </c>
      <c r="E241" s="1232">
        <v>30346</v>
      </c>
      <c r="F241" s="1289">
        <v>0</v>
      </c>
      <c r="G241" s="1216">
        <v>0</v>
      </c>
      <c r="H241" s="1233">
        <v>172914</v>
      </c>
      <c r="K241" s="473"/>
    </row>
    <row r="242" spans="1:12" s="3" customFormat="1" ht="13.5" customHeight="1">
      <c r="B242" s="1288" t="s">
        <v>771</v>
      </c>
      <c r="C242" s="1215">
        <v>143868</v>
      </c>
      <c r="D242" s="1216">
        <v>122576</v>
      </c>
      <c r="E242" s="1232">
        <v>20955</v>
      </c>
      <c r="F242" s="1289">
        <v>337</v>
      </c>
      <c r="G242" s="1216">
        <v>12614</v>
      </c>
      <c r="H242" s="1233">
        <v>131254</v>
      </c>
    </row>
    <row r="243" spans="1:12" s="3" customFormat="1" ht="13.5" customHeight="1" thickBot="1">
      <c r="B243" s="1288" t="s">
        <v>772</v>
      </c>
      <c r="C243" s="1215">
        <v>661065</v>
      </c>
      <c r="D243" s="1216">
        <v>622894</v>
      </c>
      <c r="E243" s="1232">
        <v>28010</v>
      </c>
      <c r="F243" s="1289">
        <v>10161</v>
      </c>
      <c r="G243" s="1216">
        <v>0</v>
      </c>
      <c r="H243" s="1233">
        <v>661065</v>
      </c>
    </row>
    <row r="244" spans="1:12" s="3" customFormat="1" ht="13.5" customHeight="1" thickBot="1">
      <c r="B244" s="1687" t="s">
        <v>831</v>
      </c>
      <c r="C244" s="1713">
        <f t="shared" ref="C244:H244" si="8">SUM(C240:C243)</f>
        <v>1012911</v>
      </c>
      <c r="D244" s="1713">
        <f t="shared" si="8"/>
        <v>892462</v>
      </c>
      <c r="E244" s="1713">
        <f t="shared" si="8"/>
        <v>109951</v>
      </c>
      <c r="F244" s="1713">
        <f t="shared" si="8"/>
        <v>10498</v>
      </c>
      <c r="G244" s="1713">
        <f t="shared" si="8"/>
        <v>12614</v>
      </c>
      <c r="H244" s="1713">
        <f t="shared" si="8"/>
        <v>1000297</v>
      </c>
    </row>
    <row r="245" spans="1:12" s="3" customFormat="1" ht="6.6" customHeight="1" thickBot="1">
      <c r="B245" s="2277"/>
      <c r="C245" s="2284"/>
      <c r="D245" s="2284"/>
      <c r="E245" s="2284"/>
      <c r="F245" s="2284"/>
      <c r="G245" s="2284"/>
      <c r="H245" s="2285"/>
    </row>
    <row r="246" spans="1:12" s="3" customFormat="1" ht="11.25">
      <c r="B246" s="1211" t="s">
        <v>357</v>
      </c>
      <c r="C246" s="1211"/>
      <c r="D246" s="1211"/>
      <c r="E246" s="4124" t="s">
        <v>699</v>
      </c>
      <c r="F246" s="4124"/>
      <c r="G246" s="1211"/>
      <c r="H246" s="1211"/>
    </row>
    <row r="247" spans="1:12" ht="13.5" thickBot="1"/>
    <row r="248" spans="1:12" ht="16.5" customHeight="1" thickBot="1">
      <c r="A248" s="235" t="s">
        <v>695</v>
      </c>
      <c r="B248" s="4130" t="s">
        <v>696</v>
      </c>
      <c r="C248" s="4131"/>
      <c r="D248" s="4131"/>
      <c r="E248" s="4131"/>
      <c r="F248" s="4131"/>
      <c r="G248" s="4131"/>
      <c r="H248" s="4132"/>
      <c r="I248" s="6"/>
      <c r="J248" s="6"/>
      <c r="K248" s="4"/>
      <c r="L248" s="4"/>
    </row>
    <row r="249" spans="1:12" s="1222" customFormat="1" ht="14.25" customHeight="1">
      <c r="B249" s="1267" t="s">
        <v>478</v>
      </c>
      <c r="C249" s="1268" t="s">
        <v>102</v>
      </c>
      <c r="D249" s="4133" t="s">
        <v>352</v>
      </c>
      <c r="E249" s="4134"/>
      <c r="F249" s="4134"/>
      <c r="G249" s="4134"/>
      <c r="H249" s="4135"/>
      <c r="I249" s="1361"/>
      <c r="J249" s="1367"/>
      <c r="K249" s="1367"/>
      <c r="L249" s="1266"/>
    </row>
    <row r="250" spans="1:12" s="1222" customFormat="1" ht="27" customHeight="1" thickBot="1">
      <c r="B250" s="1272"/>
      <c r="C250" s="1273" t="s">
        <v>693</v>
      </c>
      <c r="D250" s="1322" t="s">
        <v>353</v>
      </c>
      <c r="E250" s="1323" t="s">
        <v>354</v>
      </c>
      <c r="F250" s="1324" t="s">
        <v>685</v>
      </c>
      <c r="G250" s="1325" t="s">
        <v>697</v>
      </c>
      <c r="H250" s="1366" t="s">
        <v>698</v>
      </c>
      <c r="I250" s="1361"/>
      <c r="J250" s="1361"/>
      <c r="K250" s="1362"/>
      <c r="L250" s="1266"/>
    </row>
    <row r="251" spans="1:12" ht="10.5" customHeight="1">
      <c r="B251" s="1201" t="s">
        <v>430</v>
      </c>
      <c r="C251" s="1204">
        <v>1805</v>
      </c>
      <c r="D251" s="1204"/>
      <c r="E251" s="1314"/>
      <c r="F251" s="1314"/>
      <c r="G251" s="1314"/>
      <c r="H251" s="1315">
        <v>1805</v>
      </c>
      <c r="I251" s="1284"/>
      <c r="J251" s="1363"/>
      <c r="K251" s="1364"/>
      <c r="L251" s="164"/>
    </row>
    <row r="252" spans="1:12" ht="10.5" customHeight="1">
      <c r="B252" s="1202" t="s">
        <v>213</v>
      </c>
      <c r="C252" s="1204">
        <v>8061</v>
      </c>
      <c r="D252" s="1204"/>
      <c r="E252" s="1314"/>
      <c r="F252" s="1314"/>
      <c r="G252" s="1314"/>
      <c r="H252" s="1315">
        <v>8061</v>
      </c>
      <c r="I252" s="1284"/>
      <c r="J252" s="1363"/>
      <c r="K252" s="1364"/>
      <c r="L252" s="164"/>
    </row>
    <row r="253" spans="1:12" ht="10.5" customHeight="1">
      <c r="B253" s="1202" t="s">
        <v>335</v>
      </c>
      <c r="C253" s="1204">
        <v>19958</v>
      </c>
      <c r="D253" s="1204">
        <v>1845</v>
      </c>
      <c r="E253" s="1279">
        <v>2608</v>
      </c>
      <c r="F253" s="1224">
        <v>501</v>
      </c>
      <c r="G253" s="1317">
        <v>7150</v>
      </c>
      <c r="H253" s="1225">
        <v>7854</v>
      </c>
      <c r="I253" s="1284"/>
      <c r="J253" s="1365"/>
      <c r="K253" s="1365"/>
      <c r="L253" s="164"/>
    </row>
    <row r="254" spans="1:12" ht="10.5" customHeight="1" thickBot="1">
      <c r="B254" s="1228" t="s">
        <v>569</v>
      </c>
      <c r="C254" s="1280">
        <v>30898</v>
      </c>
      <c r="D254" s="1280">
        <v>3585</v>
      </c>
      <c r="E254" s="1281">
        <v>23749</v>
      </c>
      <c r="F254" s="1285">
        <v>2103</v>
      </c>
      <c r="G254" s="1318">
        <v>1461</v>
      </c>
      <c r="H254" s="1319">
        <v>0</v>
      </c>
      <c r="I254" s="1284"/>
      <c r="J254" s="1284"/>
      <c r="K254" s="1365"/>
      <c r="L254" s="164"/>
    </row>
    <row r="255" spans="1:12" ht="13.5" thickBot="1">
      <c r="B255" s="1203" t="s">
        <v>675</v>
      </c>
      <c r="C255" s="1282">
        <v>60722</v>
      </c>
      <c r="D255" s="1282">
        <v>5430</v>
      </c>
      <c r="E255" s="1286">
        <v>26357</v>
      </c>
      <c r="F255" s="1287">
        <v>2604</v>
      </c>
      <c r="G255" s="1320">
        <v>8611</v>
      </c>
      <c r="H255" s="1321">
        <v>17720</v>
      </c>
      <c r="I255" s="1283"/>
      <c r="J255" s="1283"/>
      <c r="K255" s="1283"/>
      <c r="L255" s="164"/>
    </row>
    <row r="256" spans="1:12" ht="10.5" customHeight="1">
      <c r="B256" s="1202" t="s">
        <v>623</v>
      </c>
      <c r="C256" s="1204">
        <v>69867</v>
      </c>
      <c r="D256" s="1204">
        <v>11496</v>
      </c>
      <c r="E256" s="1326">
        <v>12089</v>
      </c>
      <c r="F256" s="1326">
        <v>13694</v>
      </c>
      <c r="G256" s="1326">
        <v>32588</v>
      </c>
      <c r="H256" s="1327"/>
      <c r="I256" s="1284"/>
      <c r="J256" s="1365"/>
      <c r="K256" s="1364"/>
      <c r="L256" s="164"/>
    </row>
    <row r="257" spans="2:16" ht="10.5" customHeight="1">
      <c r="B257" s="1202" t="s">
        <v>663</v>
      </c>
      <c r="C257" s="1204">
        <v>84000</v>
      </c>
      <c r="D257" s="1204">
        <v>6345</v>
      </c>
      <c r="E257" s="1326">
        <v>19181</v>
      </c>
      <c r="F257" s="1326">
        <v>28754</v>
      </c>
      <c r="G257" s="1326">
        <v>29720</v>
      </c>
      <c r="H257" s="1327"/>
      <c r="I257" s="1284"/>
      <c r="J257" s="1365"/>
      <c r="K257" s="1364"/>
      <c r="L257" s="164"/>
    </row>
    <row r="258" spans="2:16" ht="10.5" customHeight="1">
      <c r="B258" s="1202" t="s">
        <v>676</v>
      </c>
      <c r="C258" s="1204">
        <v>188159</v>
      </c>
      <c r="D258" s="1204">
        <v>139808</v>
      </c>
      <c r="E258" s="1279">
        <v>10210</v>
      </c>
      <c r="F258" s="1279">
        <v>18723</v>
      </c>
      <c r="G258" s="1224">
        <v>19418</v>
      </c>
      <c r="H258" s="1315"/>
      <c r="I258" s="1284"/>
      <c r="J258" s="1365"/>
      <c r="K258" s="1364"/>
      <c r="L258" s="164"/>
    </row>
    <row r="259" spans="2:16" ht="10.5" customHeight="1" thickBot="1">
      <c r="B259" s="1202" t="s">
        <v>677</v>
      </c>
      <c r="C259" s="1204">
        <v>102583</v>
      </c>
      <c r="D259" s="1204">
        <v>76230</v>
      </c>
      <c r="E259" s="1279">
        <v>3688</v>
      </c>
      <c r="F259" s="1279">
        <v>9359</v>
      </c>
      <c r="G259" s="1328">
        <v>13306</v>
      </c>
      <c r="H259" s="1329"/>
      <c r="I259" s="1284"/>
      <c r="J259" s="1284"/>
      <c r="K259" s="1365"/>
      <c r="L259" s="164"/>
    </row>
    <row r="260" spans="2:16" ht="13.5" thickBot="1">
      <c r="B260" s="1717" t="s">
        <v>678</v>
      </c>
      <c r="C260" s="1718">
        <f t="shared" ref="C260:H260" si="9">SUM(C256:C259)</f>
        <v>444609</v>
      </c>
      <c r="D260" s="1719">
        <f t="shared" si="9"/>
        <v>233879</v>
      </c>
      <c r="E260" s="1720">
        <f t="shared" si="9"/>
        <v>45168</v>
      </c>
      <c r="F260" s="1720">
        <f t="shared" si="9"/>
        <v>70530</v>
      </c>
      <c r="G260" s="1720">
        <f t="shared" si="9"/>
        <v>95032</v>
      </c>
      <c r="H260" s="1721">
        <f t="shared" si="9"/>
        <v>0</v>
      </c>
      <c r="I260" s="1284"/>
      <c r="J260" s="1284"/>
      <c r="K260" s="1284"/>
      <c r="L260" s="164"/>
    </row>
    <row r="261" spans="2:16" ht="10.5" customHeight="1">
      <c r="B261" s="1722" t="s">
        <v>741</v>
      </c>
      <c r="C261" s="1724">
        <v>119354</v>
      </c>
      <c r="D261" s="1726">
        <v>59172</v>
      </c>
      <c r="E261" s="1727">
        <v>10507</v>
      </c>
      <c r="F261" s="1727">
        <v>29740</v>
      </c>
      <c r="G261" s="1727">
        <v>19935</v>
      </c>
      <c r="H261" s="1728">
        <v>0</v>
      </c>
      <c r="I261" s="1284"/>
      <c r="J261" s="1284"/>
      <c r="K261" s="1284"/>
      <c r="L261" s="164"/>
    </row>
    <row r="262" spans="2:16" ht="10.5" customHeight="1">
      <c r="B262" s="1723" t="s">
        <v>745</v>
      </c>
      <c r="C262" s="1725">
        <v>114915</v>
      </c>
      <c r="D262" s="1729">
        <v>53956</v>
      </c>
      <c r="E262" s="1224">
        <v>12638</v>
      </c>
      <c r="F262" s="1224">
        <v>26470</v>
      </c>
      <c r="G262" s="1224">
        <v>21851</v>
      </c>
      <c r="H262" s="1315">
        <v>0</v>
      </c>
      <c r="I262" s="1284"/>
      <c r="J262" s="1284"/>
      <c r="K262" s="1284"/>
      <c r="L262" s="164"/>
    </row>
    <row r="263" spans="2:16" ht="10.5" customHeight="1">
      <c r="B263" s="1723" t="s">
        <v>746</v>
      </c>
      <c r="C263" s="1725">
        <v>177997</v>
      </c>
      <c r="D263" s="1729">
        <v>145008</v>
      </c>
      <c r="E263" s="1224">
        <v>2200</v>
      </c>
      <c r="F263" s="1224">
        <v>12579</v>
      </c>
      <c r="G263" s="1224">
        <v>18210</v>
      </c>
      <c r="H263" s="1315">
        <v>0</v>
      </c>
      <c r="I263" s="1284"/>
      <c r="J263" s="1284"/>
      <c r="K263" s="1284"/>
      <c r="L263" s="164"/>
    </row>
    <row r="264" spans="2:16" ht="10.5" customHeight="1" thickBot="1">
      <c r="B264" s="1723" t="s">
        <v>747</v>
      </c>
      <c r="C264" s="1725">
        <v>14192</v>
      </c>
      <c r="D264" s="1729">
        <v>0</v>
      </c>
      <c r="E264" s="1224">
        <v>264</v>
      </c>
      <c r="F264" s="1224">
        <v>6256</v>
      </c>
      <c r="G264" s="1224">
        <v>7672</v>
      </c>
      <c r="H264" s="1315">
        <v>0</v>
      </c>
      <c r="I264" s="1284"/>
      <c r="J264" s="1284"/>
      <c r="K264" s="1284"/>
      <c r="L264" s="164"/>
    </row>
    <row r="265" spans="2:16" ht="10.5" customHeight="1" thickBot="1">
      <c r="B265" s="1717" t="s">
        <v>762</v>
      </c>
      <c r="C265" s="1718">
        <f t="shared" ref="C265:H265" si="10">SUM(C261:C264)</f>
        <v>426458</v>
      </c>
      <c r="D265" s="1719">
        <f t="shared" si="10"/>
        <v>258136</v>
      </c>
      <c r="E265" s="1720">
        <f t="shared" si="10"/>
        <v>25609</v>
      </c>
      <c r="F265" s="1720">
        <f t="shared" si="10"/>
        <v>75045</v>
      </c>
      <c r="G265" s="1720">
        <f t="shared" si="10"/>
        <v>67668</v>
      </c>
      <c r="H265" s="1721">
        <f t="shared" si="10"/>
        <v>0</v>
      </c>
      <c r="I265" s="1284"/>
      <c r="J265" s="1284"/>
      <c r="K265" s="1284"/>
      <c r="L265" s="164"/>
    </row>
    <row r="266" spans="2:16" ht="10.5" customHeight="1">
      <c r="B266" s="1722" t="s">
        <v>769</v>
      </c>
      <c r="C266" s="1724">
        <v>390445</v>
      </c>
      <c r="D266" s="1726">
        <v>323908</v>
      </c>
      <c r="E266" s="1727">
        <v>5782</v>
      </c>
      <c r="F266" s="1727">
        <v>11075</v>
      </c>
      <c r="G266" s="1727">
        <v>49680</v>
      </c>
      <c r="H266" s="1728">
        <v>0</v>
      </c>
      <c r="I266" s="1284"/>
      <c r="J266" s="1284"/>
      <c r="K266" s="1284"/>
      <c r="L266" s="164"/>
    </row>
    <row r="267" spans="2:16" ht="10.5" customHeight="1">
      <c r="B267" s="1723" t="s">
        <v>770</v>
      </c>
      <c r="C267" s="1725">
        <v>125777</v>
      </c>
      <c r="D267" s="1729">
        <v>10810</v>
      </c>
      <c r="E267" s="1224">
        <v>21781</v>
      </c>
      <c r="F267" s="1224">
        <v>59901</v>
      </c>
      <c r="G267" s="1224">
        <v>33285</v>
      </c>
      <c r="H267" s="1315">
        <v>0</v>
      </c>
      <c r="I267" s="1284"/>
      <c r="J267" s="1284"/>
      <c r="K267" s="1284"/>
      <c r="L267" s="164"/>
    </row>
    <row r="268" spans="2:16" ht="12" customHeight="1">
      <c r="B268" s="1723" t="s">
        <v>771</v>
      </c>
      <c r="C268" s="1725">
        <v>39383</v>
      </c>
      <c r="D268" s="1729">
        <v>16000</v>
      </c>
      <c r="E268" s="1224">
        <v>3640</v>
      </c>
      <c r="F268" s="1224">
        <v>13643</v>
      </c>
      <c r="G268" s="1224">
        <v>6100</v>
      </c>
      <c r="H268" s="1315">
        <v>0</v>
      </c>
      <c r="I268" s="1284"/>
      <c r="J268" s="1284"/>
      <c r="K268" s="1284"/>
      <c r="L268" s="164"/>
    </row>
    <row r="269" spans="2:16" ht="12" customHeight="1" thickBot="1">
      <c r="B269" s="1723" t="s">
        <v>772</v>
      </c>
      <c r="C269" s="1725">
        <v>50625</v>
      </c>
      <c r="D269" s="1729">
        <v>0</v>
      </c>
      <c r="E269" s="1224">
        <v>500</v>
      </c>
      <c r="F269" s="1224">
        <v>34060</v>
      </c>
      <c r="G269" s="1224">
        <v>16065</v>
      </c>
      <c r="H269" s="1315">
        <v>0</v>
      </c>
      <c r="I269" s="1284"/>
      <c r="J269" s="1284"/>
      <c r="K269" s="1284"/>
      <c r="L269" s="164"/>
    </row>
    <row r="270" spans="2:16" ht="12" customHeight="1" thickBot="1">
      <c r="B270" s="1717" t="s">
        <v>831</v>
      </c>
      <c r="C270" s="1718">
        <f t="shared" ref="C270:H270" si="11">SUM(C266:C269)</f>
        <v>606230</v>
      </c>
      <c r="D270" s="1719">
        <f t="shared" si="11"/>
        <v>350718</v>
      </c>
      <c r="E270" s="1720">
        <f t="shared" si="11"/>
        <v>31703</v>
      </c>
      <c r="F270" s="1720">
        <f t="shared" si="11"/>
        <v>118679</v>
      </c>
      <c r="G270" s="1720">
        <f t="shared" si="11"/>
        <v>105130</v>
      </c>
      <c r="H270" s="1721">
        <f t="shared" si="11"/>
        <v>0</v>
      </c>
      <c r="I270" s="1284"/>
      <c r="J270" s="1284"/>
      <c r="K270" s="1284"/>
      <c r="L270" s="164"/>
    </row>
    <row r="271" spans="2:16" ht="5.45" customHeight="1" thickBot="1">
      <c r="B271" s="2286"/>
      <c r="C271" s="2287"/>
      <c r="D271" s="2287"/>
      <c r="E271" s="2287"/>
      <c r="F271" s="2287"/>
      <c r="G271" s="2287"/>
      <c r="H271" s="2288"/>
      <c r="I271" s="1284"/>
      <c r="J271" s="1284"/>
      <c r="K271" s="1284"/>
      <c r="L271" s="164"/>
    </row>
    <row r="272" spans="2:16">
      <c r="B272" s="1211" t="s">
        <v>357</v>
      </c>
      <c r="C272" s="1211"/>
      <c r="D272" s="1211"/>
      <c r="E272" s="4124" t="s">
        <v>699</v>
      </c>
      <c r="F272" s="4124"/>
      <c r="G272" s="1222"/>
      <c r="H272" s="1222"/>
      <c r="I272" s="1258"/>
      <c r="J272" s="1258"/>
      <c r="K272" s="2114"/>
      <c r="L272" s="2114"/>
      <c r="M272" s="2114"/>
      <c r="N272" s="2114"/>
      <c r="O272" s="2114"/>
      <c r="P272" s="2114"/>
    </row>
    <row r="273" spans="2:17" ht="6.75" customHeight="1" thickBot="1">
      <c r="G273" s="23"/>
      <c r="H273" s="23"/>
      <c r="I273" s="164"/>
      <c r="J273" s="164"/>
      <c r="K273" s="164"/>
      <c r="L273" s="164"/>
    </row>
    <row r="274" spans="2:17" ht="15" customHeight="1" thickBot="1">
      <c r="B274" s="4138" t="s">
        <v>696</v>
      </c>
      <c r="C274" s="4139"/>
      <c r="D274" s="4139"/>
      <c r="E274" s="4139"/>
      <c r="F274" s="4139"/>
      <c r="G274" s="3937"/>
      <c r="H274" s="1357"/>
    </row>
    <row r="275" spans="2:17" ht="15" customHeight="1" thickBot="1">
      <c r="B275" s="1358"/>
      <c r="C275" s="1654" t="s">
        <v>693</v>
      </c>
      <c r="D275" s="1359" t="s">
        <v>355</v>
      </c>
      <c r="E275" s="1360" t="s">
        <v>356</v>
      </c>
      <c r="F275" s="4190" t="s">
        <v>701</v>
      </c>
      <c r="G275" s="3920"/>
      <c r="H275" s="23"/>
    </row>
    <row r="276" spans="2:17" ht="10.5" customHeight="1">
      <c r="B276" s="1201" t="s">
        <v>430</v>
      </c>
      <c r="C276" s="1204">
        <v>1805</v>
      </c>
      <c r="D276" s="1204"/>
      <c r="E276" s="1316"/>
      <c r="F276" s="4185">
        <v>1805</v>
      </c>
      <c r="G276" s="3738"/>
    </row>
    <row r="277" spans="2:17" ht="10.5" customHeight="1">
      <c r="B277" s="1202" t="s">
        <v>213</v>
      </c>
      <c r="C277" s="1204">
        <v>8061</v>
      </c>
      <c r="D277" s="1204"/>
      <c r="E277" s="1314"/>
      <c r="F277" s="4185">
        <v>8061</v>
      </c>
      <c r="G277" s="3738"/>
      <c r="J277" s="473"/>
    </row>
    <row r="278" spans="2:17" ht="10.5" customHeight="1">
      <c r="B278" s="1202" t="s">
        <v>335</v>
      </c>
      <c r="C278" s="1204">
        <v>19958</v>
      </c>
      <c r="D278" s="1204">
        <v>418</v>
      </c>
      <c r="E278" s="1656">
        <v>4536</v>
      </c>
      <c r="F278" s="4186">
        <v>15004</v>
      </c>
      <c r="G278" s="3738"/>
    </row>
    <row r="279" spans="2:17" ht="10.5" customHeight="1" thickBot="1">
      <c r="B279" s="1228" t="s">
        <v>569</v>
      </c>
      <c r="C279" s="1280">
        <v>30898</v>
      </c>
      <c r="D279" s="1280">
        <v>1286</v>
      </c>
      <c r="E279" s="1285">
        <v>29612</v>
      </c>
      <c r="F279" s="4186">
        <v>0</v>
      </c>
      <c r="G279" s="3738"/>
    </row>
    <row r="280" spans="2:17" ht="13.5" thickBot="1">
      <c r="B280" s="1203" t="s">
        <v>675</v>
      </c>
      <c r="C280" s="1282">
        <v>60722</v>
      </c>
      <c r="D280" s="1282">
        <v>1704</v>
      </c>
      <c r="E280" s="1655">
        <v>34148</v>
      </c>
      <c r="F280" s="4183">
        <v>24870</v>
      </c>
      <c r="G280" s="3920"/>
    </row>
    <row r="281" spans="2:17" ht="10.5" customHeight="1">
      <c r="B281" s="1202" t="s">
        <v>623</v>
      </c>
      <c r="C281" s="1204">
        <v>69867</v>
      </c>
      <c r="D281" s="1204">
        <v>5925</v>
      </c>
      <c r="E281" s="1326">
        <v>63942</v>
      </c>
      <c r="F281" s="4184"/>
      <c r="G281" s="4121"/>
    </row>
    <row r="282" spans="2:17" ht="10.5" customHeight="1">
      <c r="B282" s="1202" t="s">
        <v>663</v>
      </c>
      <c r="C282" s="1204">
        <v>84000</v>
      </c>
      <c r="D282" s="1204">
        <v>13864</v>
      </c>
      <c r="E282" s="1326">
        <v>70136</v>
      </c>
      <c r="F282" s="4184"/>
      <c r="G282" s="4121"/>
    </row>
    <row r="283" spans="2:17" ht="10.5" customHeight="1">
      <c r="B283" s="1202" t="s">
        <v>676</v>
      </c>
      <c r="C283" s="1204">
        <v>188159</v>
      </c>
      <c r="D283" s="1204">
        <v>4940</v>
      </c>
      <c r="E283" s="1656">
        <v>183219</v>
      </c>
      <c r="F283" s="4184"/>
      <c r="G283" s="4121"/>
    </row>
    <row r="284" spans="2:17" ht="10.5" customHeight="1" thickBot="1">
      <c r="B284" s="1202" t="s">
        <v>677</v>
      </c>
      <c r="C284" s="1204">
        <v>102583</v>
      </c>
      <c r="D284" s="1204">
        <v>37887</v>
      </c>
      <c r="E284" s="1279">
        <v>64696</v>
      </c>
      <c r="F284" s="4184"/>
      <c r="G284" s="4121"/>
    </row>
    <row r="285" spans="2:17" ht="13.5" thickBot="1">
      <c r="B285" s="1732" t="s">
        <v>678</v>
      </c>
      <c r="C285" s="1731">
        <f>SUM(C281:C284)</f>
        <v>444609</v>
      </c>
      <c r="D285" s="1733">
        <f>SUM(D281:D284)</f>
        <v>62616</v>
      </c>
      <c r="E285" s="1330">
        <f>SUM(E281:E284)</f>
        <v>381993</v>
      </c>
      <c r="F285" s="4122">
        <f>SUM(F281:F284)</f>
        <v>0</v>
      </c>
      <c r="G285" s="3876"/>
    </row>
    <row r="286" spans="2:17" ht="10.5" customHeight="1">
      <c r="B286" s="1716" t="s">
        <v>741</v>
      </c>
      <c r="C286" s="1725">
        <v>119354</v>
      </c>
      <c r="D286" s="1284">
        <v>13267</v>
      </c>
      <c r="E286" s="1730">
        <v>106087</v>
      </c>
      <c r="F286" s="4118">
        <v>0</v>
      </c>
      <c r="G286" s="4119"/>
    </row>
    <row r="287" spans="2:17" ht="10.5" customHeight="1">
      <c r="B287" s="1716" t="s">
        <v>745</v>
      </c>
      <c r="C287" s="1725">
        <v>114915</v>
      </c>
      <c r="D287" s="1284">
        <v>8148</v>
      </c>
      <c r="E287" s="1730">
        <v>106767</v>
      </c>
      <c r="F287" s="4118">
        <v>0</v>
      </c>
      <c r="G287" s="4119"/>
    </row>
    <row r="288" spans="2:17" ht="10.5" customHeight="1">
      <c r="B288" s="1716" t="s">
        <v>746</v>
      </c>
      <c r="C288" s="1725">
        <v>177997</v>
      </c>
      <c r="D288" s="1284">
        <v>4728</v>
      </c>
      <c r="E288" s="1730">
        <v>173269</v>
      </c>
      <c r="F288" s="4182">
        <v>0</v>
      </c>
      <c r="G288" s="4127"/>
      <c r="M288" s="3"/>
      <c r="N288" s="3"/>
      <c r="O288" s="3"/>
      <c r="P288" s="3"/>
      <c r="Q288" s="3"/>
    </row>
    <row r="289" spans="2:9" ht="10.5" customHeight="1" thickBot="1">
      <c r="B289" s="1716" t="s">
        <v>747</v>
      </c>
      <c r="C289" s="1725">
        <v>14192</v>
      </c>
      <c r="D289" s="1284">
        <v>0</v>
      </c>
      <c r="E289" s="1730">
        <v>14192</v>
      </c>
      <c r="F289" s="4181">
        <v>0</v>
      </c>
      <c r="G289" s="4129"/>
    </row>
    <row r="290" spans="2:9" ht="12.75" customHeight="1">
      <c r="B290" s="2110" t="s">
        <v>762</v>
      </c>
      <c r="C290" s="2116">
        <f>SUM(C286:C289)</f>
        <v>426458</v>
      </c>
      <c r="D290" s="2117">
        <f>SUM(D286:D289)</f>
        <v>26143</v>
      </c>
      <c r="E290" s="1720">
        <f>SUM(E286:E289)</f>
        <v>400315</v>
      </c>
      <c r="F290" s="4125">
        <f>SUM(F286:F289)</f>
        <v>0</v>
      </c>
      <c r="G290" s="3866"/>
    </row>
    <row r="291" spans="2:9" ht="12.75" customHeight="1">
      <c r="B291" s="1716" t="s">
        <v>769</v>
      </c>
      <c r="C291" s="1725">
        <v>390445</v>
      </c>
      <c r="D291" s="1284">
        <v>0</v>
      </c>
      <c r="E291" s="1730">
        <v>390445</v>
      </c>
      <c r="F291" s="4118">
        <v>0</v>
      </c>
      <c r="G291" s="4119"/>
      <c r="I291" s="1284"/>
    </row>
    <row r="292" spans="2:9" ht="12.75" customHeight="1">
      <c r="B292" s="1716" t="s">
        <v>770</v>
      </c>
      <c r="C292" s="1725">
        <v>125777</v>
      </c>
      <c r="D292" s="1284">
        <v>0</v>
      </c>
      <c r="E292" s="1730">
        <v>125777</v>
      </c>
      <c r="F292" s="4118">
        <v>0</v>
      </c>
      <c r="G292" s="4119"/>
      <c r="I292" s="1284"/>
    </row>
    <row r="293" spans="2:9" ht="12.75" customHeight="1">
      <c r="B293" s="1716" t="s">
        <v>771</v>
      </c>
      <c r="C293" s="1725">
        <v>39383</v>
      </c>
      <c r="D293" s="1284">
        <v>0</v>
      </c>
      <c r="E293" s="1730">
        <v>39383</v>
      </c>
      <c r="F293" s="4182">
        <v>0</v>
      </c>
      <c r="G293" s="4127"/>
      <c r="I293" s="2115"/>
    </row>
    <row r="294" spans="2:9" ht="13.5" thickBot="1">
      <c r="B294" s="1716" t="s">
        <v>772</v>
      </c>
      <c r="C294" s="1725">
        <v>50625</v>
      </c>
      <c r="D294" s="1284">
        <v>0</v>
      </c>
      <c r="E294" s="1730">
        <v>50625</v>
      </c>
      <c r="F294" s="4181">
        <v>0</v>
      </c>
      <c r="G294" s="4129"/>
      <c r="I294" s="390"/>
    </row>
    <row r="295" spans="2:9" ht="13.5" thickBot="1">
      <c r="B295" s="2110" t="s">
        <v>831</v>
      </c>
      <c r="C295" s="2116">
        <f>SUM(C291:C294)</f>
        <v>606230</v>
      </c>
      <c r="D295" s="2117">
        <f>SUM(D291:D294)</f>
        <v>0</v>
      </c>
      <c r="E295" s="1720">
        <f>SUM(E291:E294)</f>
        <v>606230</v>
      </c>
      <c r="F295" s="4125">
        <f>SUM(F291:F294)</f>
        <v>0</v>
      </c>
      <c r="G295" s="3866"/>
      <c r="I295" s="23"/>
    </row>
    <row r="296" spans="2:9" ht="4.9000000000000004" customHeight="1" thickBot="1">
      <c r="B296" s="2197"/>
      <c r="C296" s="2198"/>
      <c r="D296" s="2289"/>
      <c r="E296" s="2198"/>
      <c r="F296" s="2198"/>
      <c r="G296" s="2199"/>
    </row>
    <row r="297" spans="2:9">
      <c r="B297" s="1211" t="s">
        <v>357</v>
      </c>
      <c r="C297" s="1211"/>
      <c r="D297" s="1211"/>
      <c r="E297" s="4124" t="s">
        <v>699</v>
      </c>
      <c r="F297" s="4124"/>
    </row>
  </sheetData>
  <mergeCells count="50">
    <mergeCell ref="F294:G294"/>
    <mergeCell ref="F295:G295"/>
    <mergeCell ref="E297:F297"/>
    <mergeCell ref="F292:G292"/>
    <mergeCell ref="F291:G291"/>
    <mergeCell ref="F293:G293"/>
    <mergeCell ref="B207:H207"/>
    <mergeCell ref="F284:G284"/>
    <mergeCell ref="F282:G282"/>
    <mergeCell ref="G208:H208"/>
    <mergeCell ref="F281:G281"/>
    <mergeCell ref="F275:G275"/>
    <mergeCell ref="B274:G274"/>
    <mergeCell ref="E246:F246"/>
    <mergeCell ref="I112:K112"/>
    <mergeCell ref="D70:H70"/>
    <mergeCell ref="D112:F112"/>
    <mergeCell ref="B153:H153"/>
    <mergeCell ref="D113:D114"/>
    <mergeCell ref="I70:K70"/>
    <mergeCell ref="B2:H2"/>
    <mergeCell ref="B155:C155"/>
    <mergeCell ref="D108:E108"/>
    <mergeCell ref="E272:F272"/>
    <mergeCell ref="C70:C71"/>
    <mergeCell ref="C4:C5"/>
    <mergeCell ref="G4:G5"/>
    <mergeCell ref="E4:E5"/>
    <mergeCell ref="F4:F5"/>
    <mergeCell ref="E113:E114"/>
    <mergeCell ref="F113:F114"/>
    <mergeCell ref="B68:H69"/>
    <mergeCell ref="G156:H156"/>
    <mergeCell ref="G155:H155"/>
    <mergeCell ref="C112:C114"/>
    <mergeCell ref="D155:F155"/>
    <mergeCell ref="F290:G290"/>
    <mergeCell ref="F289:G289"/>
    <mergeCell ref="F288:G288"/>
    <mergeCell ref="B248:H248"/>
    <mergeCell ref="D249:H249"/>
    <mergeCell ref="F280:G280"/>
    <mergeCell ref="F285:G285"/>
    <mergeCell ref="F286:G286"/>
    <mergeCell ref="F283:G283"/>
    <mergeCell ref="F276:G276"/>
    <mergeCell ref="F277:G277"/>
    <mergeCell ref="F278:G278"/>
    <mergeCell ref="F287:G287"/>
    <mergeCell ref="F279:G279"/>
  </mergeCells>
  <phoneticPr fontId="0" type="noConversion"/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3"/>
  <sheetViews>
    <sheetView workbookViewId="0">
      <selection activeCell="K33" sqref="K33"/>
    </sheetView>
  </sheetViews>
  <sheetFormatPr defaultColWidth="8.85546875" defaultRowHeight="12.75"/>
  <cols>
    <col min="2" max="2" width="9.140625" style="3" customWidth="1"/>
    <col min="3" max="3" width="9.28515625" style="3" customWidth="1"/>
    <col min="4" max="4" width="9.140625" style="3" customWidth="1"/>
    <col min="5" max="5" width="9.28515625" style="3" customWidth="1"/>
    <col min="6" max="6" width="9.140625" style="3" customWidth="1"/>
    <col min="7" max="7" width="9.28515625" style="3" customWidth="1"/>
    <col min="8" max="8" width="9.140625" style="3" customWidth="1"/>
    <col min="9" max="9" width="6.85546875" style="3" customWidth="1"/>
    <col min="10" max="10" width="9.140625" style="3" customWidth="1"/>
    <col min="11" max="11" width="42" customWidth="1"/>
    <col min="13" max="14" width="9.42578125" customWidth="1"/>
    <col min="15" max="15" width="12.42578125" customWidth="1"/>
  </cols>
  <sheetData>
    <row r="1" spans="1:15" ht="3.75" customHeight="1">
      <c r="L1" s="142" t="s">
        <v>377</v>
      </c>
      <c r="O1" s="142" t="s">
        <v>378</v>
      </c>
    </row>
    <row r="2" spans="1:15" ht="27" customHeight="1">
      <c r="A2" s="235" t="s">
        <v>916</v>
      </c>
      <c r="B2" s="246" t="s">
        <v>69</v>
      </c>
      <c r="C2" s="409"/>
      <c r="D2" s="409"/>
      <c r="E2" s="409"/>
      <c r="F2" s="409"/>
      <c r="G2" s="409"/>
      <c r="H2" s="409"/>
      <c r="I2" s="406"/>
      <c r="M2" s="1991" t="s">
        <v>776</v>
      </c>
      <c r="N2" s="1991" t="s">
        <v>775</v>
      </c>
    </row>
    <row r="3" spans="1:15" ht="8.4499999999999993" customHeight="1" thickBot="1">
      <c r="B3" s="142" t="s">
        <v>102</v>
      </c>
      <c r="L3" s="787" t="s">
        <v>358</v>
      </c>
      <c r="M3" s="788" t="s">
        <v>726</v>
      </c>
      <c r="N3" s="789" t="s">
        <v>727</v>
      </c>
      <c r="O3" s="788" t="s">
        <v>379</v>
      </c>
    </row>
    <row r="4" spans="1:15">
      <c r="B4" s="410" t="s">
        <v>358</v>
      </c>
      <c r="C4" s="411" t="s">
        <v>359</v>
      </c>
      <c r="D4" s="412"/>
      <c r="E4" s="407" t="s">
        <v>360</v>
      </c>
      <c r="F4" s="401"/>
      <c r="G4" s="407" t="s">
        <v>361</v>
      </c>
      <c r="H4" s="372"/>
      <c r="L4" s="785" t="s">
        <v>362</v>
      </c>
      <c r="M4" s="786" t="s">
        <v>363</v>
      </c>
      <c r="N4" s="786" t="s">
        <v>363</v>
      </c>
      <c r="O4" s="786" t="s">
        <v>363</v>
      </c>
    </row>
    <row r="5" spans="1:15">
      <c r="B5" s="413" t="s">
        <v>362</v>
      </c>
      <c r="C5" s="2545" t="s">
        <v>363</v>
      </c>
      <c r="D5" s="2545" t="s">
        <v>364</v>
      </c>
      <c r="E5" s="2545" t="s">
        <v>363</v>
      </c>
      <c r="F5" s="2545" t="s">
        <v>364</v>
      </c>
      <c r="G5" s="2545" t="s">
        <v>363</v>
      </c>
      <c r="H5" s="408" t="s">
        <v>364</v>
      </c>
      <c r="L5" s="468" t="s">
        <v>367</v>
      </c>
      <c r="M5" s="732">
        <v>2230.42</v>
      </c>
      <c r="N5" s="732">
        <v>2753.93</v>
      </c>
      <c r="O5" s="732">
        <v>163.04</v>
      </c>
    </row>
    <row r="6" spans="1:15">
      <c r="B6" s="2238" t="s">
        <v>365</v>
      </c>
      <c r="C6" s="2546">
        <v>1946.38</v>
      </c>
      <c r="D6" s="2547">
        <v>100</v>
      </c>
      <c r="E6" s="2548">
        <v>2466.1999999999998</v>
      </c>
      <c r="F6" s="2549">
        <v>100</v>
      </c>
      <c r="G6" s="2546">
        <v>168.42</v>
      </c>
      <c r="H6" s="2229">
        <v>100</v>
      </c>
      <c r="L6" s="784" t="s">
        <v>368</v>
      </c>
      <c r="M6" s="732">
        <v>2326.52</v>
      </c>
      <c r="N6" s="732">
        <v>2791.33</v>
      </c>
      <c r="O6" s="732">
        <v>169.01</v>
      </c>
    </row>
    <row r="7" spans="1:15" ht="12.75" customHeight="1">
      <c r="B7" s="2239" t="s">
        <v>366</v>
      </c>
      <c r="C7" s="2230">
        <v>2045.83</v>
      </c>
      <c r="D7" s="2231">
        <f>SUM(C7/C6)*100</f>
        <v>105.1094853009176</v>
      </c>
      <c r="E7" s="2231">
        <v>2654.79</v>
      </c>
      <c r="F7" s="2232">
        <f>SUM(E7/E6)*100</f>
        <v>107.6469872678615</v>
      </c>
      <c r="G7" s="2230">
        <v>163.07</v>
      </c>
      <c r="H7" s="2233">
        <f>SUM(G7/G6)*100</f>
        <v>96.823417646360284</v>
      </c>
      <c r="L7" s="784" t="s">
        <v>369</v>
      </c>
      <c r="M7" s="732">
        <v>2372.13</v>
      </c>
      <c r="N7" s="732">
        <v>2974.43</v>
      </c>
      <c r="O7" s="732">
        <v>146.19</v>
      </c>
    </row>
    <row r="8" spans="1:15">
      <c r="B8" s="2238" t="s">
        <v>367</v>
      </c>
      <c r="C8" s="2546">
        <v>2230.42</v>
      </c>
      <c r="D8" s="2548">
        <v>114.59324489565243</v>
      </c>
      <c r="E8" s="2548">
        <v>2753.93</v>
      </c>
      <c r="F8" s="2550">
        <v>111.66693698807883</v>
      </c>
      <c r="G8" s="2546">
        <v>163.04</v>
      </c>
      <c r="H8" s="2551">
        <v>96.805605035031476</v>
      </c>
      <c r="L8" s="790" t="s">
        <v>370</v>
      </c>
      <c r="M8" s="162">
        <v>2414.9499999999998</v>
      </c>
      <c r="N8" s="162">
        <v>3064.34</v>
      </c>
      <c r="O8" s="162">
        <v>150.97</v>
      </c>
    </row>
    <row r="9" spans="1:15">
      <c r="B9" s="2239" t="s">
        <v>368</v>
      </c>
      <c r="C9" s="2234">
        <v>2326.52</v>
      </c>
      <c r="D9" s="2231">
        <v>119.5306158098624</v>
      </c>
      <c r="E9" s="2234">
        <v>2791.33</v>
      </c>
      <c r="F9" s="2235">
        <v>113.18344011029113</v>
      </c>
      <c r="G9" s="2234">
        <v>169.01</v>
      </c>
      <c r="H9" s="2236">
        <v>100.3503146894668</v>
      </c>
      <c r="L9" s="418" t="s">
        <v>371</v>
      </c>
      <c r="M9" s="32">
        <v>2430.96</v>
      </c>
      <c r="N9" s="32">
        <v>3104.73</v>
      </c>
      <c r="O9" s="32">
        <v>156.62</v>
      </c>
    </row>
    <row r="10" spans="1:15">
      <c r="B10" s="2238" t="s">
        <v>369</v>
      </c>
      <c r="C10" s="2552">
        <v>2372.13</v>
      </c>
      <c r="D10" s="2548">
        <f>SUM(C10/C6)*100</f>
        <v>121.8739403405296</v>
      </c>
      <c r="E10" s="2548">
        <v>2974.43</v>
      </c>
      <c r="F10" s="2553">
        <f>SUM(E10/E6)*100</f>
        <v>120.60781769523965</v>
      </c>
      <c r="G10" s="2546">
        <v>146.19</v>
      </c>
      <c r="H10" s="2237">
        <f>SUM(G10/G6)*100</f>
        <v>86.800855005343792</v>
      </c>
      <c r="L10" s="418" t="s">
        <v>372</v>
      </c>
      <c r="M10" s="32">
        <v>2462.8200000000002</v>
      </c>
      <c r="N10" s="32">
        <v>3142.88</v>
      </c>
      <c r="O10" s="32">
        <v>155.29</v>
      </c>
    </row>
    <row r="11" spans="1:15">
      <c r="B11" s="2240" t="s">
        <v>373</v>
      </c>
      <c r="C11" s="2234">
        <v>2496.81</v>
      </c>
      <c r="D11" s="2231">
        <f>SUM(C11/C6)*100</f>
        <v>128.27967817178555</v>
      </c>
      <c r="E11" s="2231">
        <v>3226.654</v>
      </c>
      <c r="F11" s="2235">
        <f>SUM(E11/E6)*100</f>
        <v>130.83504987430055</v>
      </c>
      <c r="G11" s="2234">
        <v>125.47</v>
      </c>
      <c r="H11" s="2236">
        <f>SUM(G11/G6)*100</f>
        <v>74.498278114238218</v>
      </c>
      <c r="L11" s="636" t="s">
        <v>373</v>
      </c>
      <c r="M11" s="42">
        <v>2496.81</v>
      </c>
      <c r="N11" s="42">
        <v>3226.65</v>
      </c>
      <c r="O11" s="87">
        <v>125.47</v>
      </c>
    </row>
    <row r="12" spans="1:15">
      <c r="B12" s="2241" t="s">
        <v>374</v>
      </c>
      <c r="C12" s="2542">
        <v>2559.9299999999998</v>
      </c>
      <c r="D12" s="2542">
        <f>SUM(C12/C6)*100</f>
        <v>131.52262148193054</v>
      </c>
      <c r="E12" s="2203">
        <v>3290.16</v>
      </c>
      <c r="F12" s="2543">
        <f>SUM(E12/E6)*100</f>
        <v>133.41010461438651</v>
      </c>
      <c r="G12" s="2203">
        <v>125.42</v>
      </c>
      <c r="H12" s="2554">
        <f>SUM(G12/G6)*100</f>
        <v>74.468590428690192</v>
      </c>
      <c r="L12" s="792" t="s">
        <v>374</v>
      </c>
      <c r="M12" s="781">
        <v>2559.9299999999998</v>
      </c>
      <c r="N12" s="162">
        <v>3290.16</v>
      </c>
      <c r="O12" s="791">
        <v>125.42</v>
      </c>
    </row>
    <row r="13" spans="1:15">
      <c r="B13" s="2241" t="s">
        <v>517</v>
      </c>
      <c r="C13" s="2203">
        <v>2602.48</v>
      </c>
      <c r="D13" s="2204">
        <f>SUM(C13/C6)*100</f>
        <v>133.70873108026183</v>
      </c>
      <c r="E13" s="2203">
        <v>3282.07</v>
      </c>
      <c r="F13" s="2205">
        <f>SUM(E13/E6)*100</f>
        <v>133.08206958073151</v>
      </c>
      <c r="G13" s="2203">
        <v>117.89</v>
      </c>
      <c r="H13" s="2206">
        <f>SUM(G13/G6)*100</f>
        <v>69.997624985156165</v>
      </c>
      <c r="L13" s="793" t="s">
        <v>375</v>
      </c>
      <c r="M13" s="130">
        <v>2602.48</v>
      </c>
      <c r="N13" s="85">
        <v>3282.07</v>
      </c>
      <c r="O13" s="85">
        <v>117.89</v>
      </c>
    </row>
    <row r="14" spans="1:15">
      <c r="B14" s="2241" t="s">
        <v>428</v>
      </c>
      <c r="C14" s="2203">
        <v>2682.1</v>
      </c>
      <c r="D14" s="2204">
        <f>SUM(C14/C6)*100</f>
        <v>137.79940196672797</v>
      </c>
      <c r="E14" s="2204">
        <v>3406</v>
      </c>
      <c r="F14" s="2205">
        <f>SUM(E14/E6)*100</f>
        <v>138.10720947206229</v>
      </c>
      <c r="G14" s="2203">
        <v>98</v>
      </c>
      <c r="H14" s="2206">
        <f>SUM(G14/G6)*100</f>
        <v>58.187863674147962</v>
      </c>
      <c r="L14" s="793" t="s">
        <v>428</v>
      </c>
      <c r="M14" s="84">
        <v>2682.1</v>
      </c>
      <c r="N14" s="32">
        <v>3406</v>
      </c>
      <c r="O14" s="32">
        <v>98</v>
      </c>
    </row>
    <row r="15" spans="1:15">
      <c r="B15" s="2242" t="s">
        <v>427</v>
      </c>
      <c r="C15" s="2207">
        <v>2740.4</v>
      </c>
      <c r="D15" s="2208">
        <f>SUM(C15/C6)*100</f>
        <v>140.79470606972944</v>
      </c>
      <c r="E15" s="2208">
        <v>3455.8</v>
      </c>
      <c r="F15" s="2209">
        <f>SUM(E15/E6)*100</f>
        <v>140.12651042089047</v>
      </c>
      <c r="G15" s="2207">
        <v>97.9</v>
      </c>
      <c r="H15" s="2210">
        <f>SUM(G15/G6)*100</f>
        <v>58.12848830305191</v>
      </c>
      <c r="L15" s="794" t="s">
        <v>427</v>
      </c>
      <c r="M15" s="90">
        <v>2740.4</v>
      </c>
      <c r="N15" s="42">
        <v>3455.8</v>
      </c>
      <c r="O15" s="42">
        <v>97.9</v>
      </c>
    </row>
    <row r="16" spans="1:15" ht="13.7" customHeight="1">
      <c r="B16" s="2241" t="s">
        <v>452</v>
      </c>
      <c r="C16" s="2203">
        <v>2788.9</v>
      </c>
      <c r="D16" s="2204">
        <f t="shared" ref="D16:D30" si="0">SUM(C16/$C$6)*100</f>
        <v>143.28651136982501</v>
      </c>
      <c r="E16" s="2203">
        <v>3478.1</v>
      </c>
      <c r="F16" s="2205">
        <f t="shared" ref="F16:F30" si="1">SUM(E16/$E$6)*100</f>
        <v>141.0307355445625</v>
      </c>
      <c r="G16" s="2203">
        <v>99.7</v>
      </c>
      <c r="H16" s="2206">
        <f t="shared" ref="H16:H22" si="2">SUM(G16/$G$6)*100</f>
        <v>59.19724498278115</v>
      </c>
      <c r="L16" s="418" t="s">
        <v>452</v>
      </c>
      <c r="M16" s="32">
        <v>2788.9</v>
      </c>
      <c r="N16" s="64">
        <v>3478.5</v>
      </c>
      <c r="O16" s="32">
        <v>99.7</v>
      </c>
    </row>
    <row r="17" spans="1:17" ht="13.7" customHeight="1">
      <c r="B17" s="2241" t="s">
        <v>598</v>
      </c>
      <c r="C17" s="2203">
        <v>2848.4</v>
      </c>
      <c r="D17" s="2204">
        <f t="shared" si="0"/>
        <v>146.34346838746802</v>
      </c>
      <c r="E17" s="2203">
        <v>3568.7</v>
      </c>
      <c r="F17" s="2205">
        <f t="shared" si="1"/>
        <v>144.70440353580406</v>
      </c>
      <c r="G17" s="2203">
        <v>96.7</v>
      </c>
      <c r="H17" s="2206">
        <f t="shared" si="2"/>
        <v>57.415983849899064</v>
      </c>
      <c r="L17" s="418" t="s">
        <v>598</v>
      </c>
      <c r="M17" s="32">
        <v>2848.4</v>
      </c>
      <c r="N17" s="64">
        <v>3568.7</v>
      </c>
      <c r="O17" s="32">
        <v>96.7</v>
      </c>
    </row>
    <row r="18" spans="1:17" ht="13.7" customHeight="1">
      <c r="B18" s="2241" t="s">
        <v>621</v>
      </c>
      <c r="C18" s="2203">
        <v>2826</v>
      </c>
      <c r="D18" s="2204">
        <f t="shared" si="0"/>
        <v>145.19261398082594</v>
      </c>
      <c r="E18" s="2204">
        <v>3589.5</v>
      </c>
      <c r="F18" s="2205">
        <f t="shared" si="1"/>
        <v>145.54780634174034</v>
      </c>
      <c r="G18" s="2203">
        <v>98.5</v>
      </c>
      <c r="H18" s="2206">
        <f t="shared" si="2"/>
        <v>58.484740529628311</v>
      </c>
      <c r="L18" s="418" t="s">
        <v>621</v>
      </c>
      <c r="M18" s="83">
        <v>2826</v>
      </c>
      <c r="N18" s="525">
        <v>3598.5</v>
      </c>
      <c r="O18" s="85">
        <v>98.5</v>
      </c>
    </row>
    <row r="19" spans="1:17" ht="13.7" customHeight="1">
      <c r="B19" s="2242" t="s">
        <v>540</v>
      </c>
      <c r="C19" s="2207">
        <v>2862.4</v>
      </c>
      <c r="D19" s="2208">
        <f t="shared" si="0"/>
        <v>147.06275239161931</v>
      </c>
      <c r="E19" s="2207">
        <v>3678.7</v>
      </c>
      <c r="F19" s="2209">
        <f t="shared" si="1"/>
        <v>149.16470683642851</v>
      </c>
      <c r="G19" s="2207">
        <v>98.9</v>
      </c>
      <c r="H19" s="2210">
        <f t="shared" si="2"/>
        <v>58.722242014012593</v>
      </c>
      <c r="L19" s="636" t="s">
        <v>540</v>
      </c>
      <c r="M19" s="42">
        <v>2862.4</v>
      </c>
      <c r="N19" s="65">
        <v>3678.7</v>
      </c>
      <c r="O19" s="87">
        <v>98.9</v>
      </c>
    </row>
    <row r="20" spans="1:17" ht="13.7" customHeight="1">
      <c r="B20" s="2241" t="s">
        <v>547</v>
      </c>
      <c r="C20" s="2203">
        <v>2814.2</v>
      </c>
      <c r="D20" s="2204">
        <f t="shared" si="0"/>
        <v>144.58636032018413</v>
      </c>
      <c r="E20" s="2203">
        <v>3675.3</v>
      </c>
      <c r="F20" s="2543">
        <f t="shared" si="1"/>
        <v>149.02684291622739</v>
      </c>
      <c r="G20" s="2203">
        <v>103.5</v>
      </c>
      <c r="H20" s="2206">
        <f t="shared" si="2"/>
        <v>61.453509084431779</v>
      </c>
      <c r="L20" s="796" t="s">
        <v>547</v>
      </c>
      <c r="M20" s="122">
        <v>2814.2</v>
      </c>
      <c r="N20" s="122">
        <v>3675.3</v>
      </c>
      <c r="O20" s="795">
        <v>103.5</v>
      </c>
    </row>
    <row r="21" spans="1:17" ht="13.7" customHeight="1">
      <c r="B21" s="2241" t="s">
        <v>511</v>
      </c>
      <c r="C21" s="2203">
        <v>2955.3</v>
      </c>
      <c r="D21" s="2204">
        <f t="shared" si="0"/>
        <v>151.83571553345186</v>
      </c>
      <c r="E21" s="2203">
        <v>3710</v>
      </c>
      <c r="F21" s="2211">
        <f t="shared" si="1"/>
        <v>150.4338658665153</v>
      </c>
      <c r="G21" s="2204">
        <v>100.4</v>
      </c>
      <c r="H21" s="2212">
        <f t="shared" si="2"/>
        <v>59.612872580453633</v>
      </c>
      <c r="L21" s="793" t="s">
        <v>511</v>
      </c>
      <c r="M21" s="32">
        <v>2955.3</v>
      </c>
      <c r="N21" s="31">
        <v>3710</v>
      </c>
      <c r="O21" s="130">
        <v>100.4</v>
      </c>
    </row>
    <row r="22" spans="1:17" ht="13.7" customHeight="1">
      <c r="B22" s="2241" t="s">
        <v>518</v>
      </c>
      <c r="C22" s="2213">
        <v>2930.9</v>
      </c>
      <c r="D22" s="2204">
        <f t="shared" si="0"/>
        <v>150.58210626907388</v>
      </c>
      <c r="E22" s="2203">
        <v>3742.6</v>
      </c>
      <c r="F22" s="2211">
        <f t="shared" si="1"/>
        <v>151.7557375719731</v>
      </c>
      <c r="G22" s="2204">
        <v>96.8</v>
      </c>
      <c r="H22" s="2212">
        <f t="shared" si="2"/>
        <v>57.475359220995138</v>
      </c>
      <c r="L22" s="794" t="s">
        <v>518</v>
      </c>
      <c r="M22" s="42">
        <v>2930.9</v>
      </c>
      <c r="N22" s="452">
        <v>3742.6</v>
      </c>
      <c r="O22" s="137">
        <v>96.8</v>
      </c>
      <c r="P22" s="164"/>
      <c r="Q22" s="2"/>
    </row>
    <row r="23" spans="1:17" ht="13.7" customHeight="1">
      <c r="B23" s="2242" t="s">
        <v>243</v>
      </c>
      <c r="C23" s="2207">
        <v>3048.8380000000002</v>
      </c>
      <c r="D23" s="2208">
        <f t="shared" si="0"/>
        <v>156.64145747490213</v>
      </c>
      <c r="E23" s="2214">
        <v>3843.6889999999999</v>
      </c>
      <c r="F23" s="2215">
        <f t="shared" si="1"/>
        <v>155.85471575703511</v>
      </c>
      <c r="G23" s="2208" t="s">
        <v>151</v>
      </c>
      <c r="H23" s="2216" t="s">
        <v>151</v>
      </c>
      <c r="L23" s="468" t="s">
        <v>243</v>
      </c>
      <c r="M23" s="855">
        <v>2954</v>
      </c>
      <c r="N23" s="855">
        <v>3843.69</v>
      </c>
      <c r="O23" s="856">
        <v>0</v>
      </c>
      <c r="P23" s="416"/>
      <c r="Q23" s="2"/>
    </row>
    <row r="24" spans="1:17" ht="13.7" customHeight="1">
      <c r="B24" s="2243" t="s">
        <v>6</v>
      </c>
      <c r="C24" s="2213">
        <v>2590.2570000000001</v>
      </c>
      <c r="D24" s="2217">
        <f t="shared" si="0"/>
        <v>133.08074476720887</v>
      </c>
      <c r="E24" s="2213">
        <v>3794.3620000000001</v>
      </c>
      <c r="F24" s="2555">
        <f t="shared" si="1"/>
        <v>153.85459411239967</v>
      </c>
      <c r="G24" s="2217" t="s">
        <v>151</v>
      </c>
      <c r="H24" s="2218" t="s">
        <v>151</v>
      </c>
      <c r="L24" s="907" t="s">
        <v>6</v>
      </c>
      <c r="M24" s="3574">
        <v>2590.2570000000001</v>
      </c>
      <c r="N24" s="3574">
        <v>3794.3620000000001</v>
      </c>
      <c r="O24" s="856">
        <v>0</v>
      </c>
      <c r="P24" s="417"/>
      <c r="Q24" s="20"/>
    </row>
    <row r="25" spans="1:17" ht="13.7" customHeight="1">
      <c r="B25" s="2243" t="s">
        <v>416</v>
      </c>
      <c r="C25" s="2213">
        <v>2725.5880000000002</v>
      </c>
      <c r="D25" s="2217">
        <f t="shared" si="0"/>
        <v>140.03370359333738</v>
      </c>
      <c r="E25" s="2217">
        <v>3844.1469999999999</v>
      </c>
      <c r="F25" s="2219">
        <f t="shared" si="1"/>
        <v>155.87328683805043</v>
      </c>
      <c r="G25" s="2217" t="s">
        <v>151</v>
      </c>
      <c r="H25" s="2218" t="s">
        <v>151</v>
      </c>
      <c r="L25" s="907" t="s">
        <v>416</v>
      </c>
      <c r="M25" s="3573">
        <v>2725.5880000000002</v>
      </c>
      <c r="N25" s="810">
        <v>3844.1469999999999</v>
      </c>
      <c r="O25" s="856">
        <v>0</v>
      </c>
      <c r="P25" s="415"/>
      <c r="Q25" s="20"/>
    </row>
    <row r="26" spans="1:17" ht="13.7" customHeight="1">
      <c r="A26" s="420"/>
      <c r="B26" s="2243" t="s">
        <v>417</v>
      </c>
      <c r="C26" s="2213">
        <v>2853.2170000000001</v>
      </c>
      <c r="D26" s="2217">
        <f t="shared" si="0"/>
        <v>146.59095346232493</v>
      </c>
      <c r="E26" s="2217">
        <v>3870.9479999999999</v>
      </c>
      <c r="F26" s="2219">
        <f t="shared" si="1"/>
        <v>156.96001946314169</v>
      </c>
      <c r="G26" s="2217" t="s">
        <v>151</v>
      </c>
      <c r="H26" s="2218" t="s">
        <v>151</v>
      </c>
      <c r="L26" s="907" t="s">
        <v>417</v>
      </c>
      <c r="M26" s="3573">
        <v>2853.2170000000001</v>
      </c>
      <c r="N26" s="810">
        <v>3870.9479999999999</v>
      </c>
      <c r="O26" s="856">
        <v>0</v>
      </c>
      <c r="P26" s="415"/>
      <c r="Q26" s="20"/>
    </row>
    <row r="27" spans="1:17" s="219" customFormat="1" ht="13.7" customHeight="1">
      <c r="A27" s="1397"/>
      <c r="B27" s="2244" t="s">
        <v>432</v>
      </c>
      <c r="C27" s="2214">
        <v>2988.9760000000001</v>
      </c>
      <c r="D27" s="2220">
        <f t="shared" si="0"/>
        <v>153.56590182800892</v>
      </c>
      <c r="E27" s="2220">
        <v>3935.44</v>
      </c>
      <c r="F27" s="2221">
        <f t="shared" si="1"/>
        <v>159.57505474008599</v>
      </c>
      <c r="G27" s="2220" t="s">
        <v>151</v>
      </c>
      <c r="H27" s="2222" t="s">
        <v>151</v>
      </c>
      <c r="I27" s="294"/>
      <c r="J27" s="294"/>
      <c r="L27" s="1066" t="s">
        <v>432</v>
      </c>
      <c r="M27" s="3575">
        <v>2988.9760000000001</v>
      </c>
      <c r="N27" s="810">
        <v>3935.44</v>
      </c>
      <c r="O27" s="856">
        <v>0</v>
      </c>
      <c r="P27" s="415"/>
      <c r="Q27" s="20"/>
    </row>
    <row r="28" spans="1:17" ht="13.7" customHeight="1">
      <c r="A28" s="420"/>
      <c r="B28" s="2243" t="s">
        <v>666</v>
      </c>
      <c r="C28" s="2213">
        <v>2928.7979999999998</v>
      </c>
      <c r="D28" s="2217">
        <f t="shared" si="0"/>
        <v>150.47411091359342</v>
      </c>
      <c r="E28" s="2217">
        <v>3954.7440000000001</v>
      </c>
      <c r="F28" s="2219">
        <f t="shared" si="1"/>
        <v>160.35779742113374</v>
      </c>
      <c r="G28" s="2217" t="s">
        <v>151</v>
      </c>
      <c r="H28" s="2218" t="s">
        <v>151</v>
      </c>
      <c r="I28" s="294"/>
      <c r="J28" s="294"/>
      <c r="L28" s="907" t="s">
        <v>666</v>
      </c>
      <c r="M28" s="855">
        <v>2928.7979999999998</v>
      </c>
      <c r="N28" s="855">
        <v>3954.7440000000001</v>
      </c>
      <c r="O28" s="1393">
        <v>0</v>
      </c>
      <c r="P28" s="415"/>
      <c r="Q28" s="20"/>
    </row>
    <row r="29" spans="1:17" ht="13.7" customHeight="1">
      <c r="A29" s="420"/>
      <c r="B29" s="2243" t="s">
        <v>702</v>
      </c>
      <c r="C29" s="2213">
        <v>3033.723</v>
      </c>
      <c r="D29" s="2217">
        <f t="shared" si="0"/>
        <v>155.86488763756304</v>
      </c>
      <c r="E29" s="2556">
        <v>4079.6019999999999</v>
      </c>
      <c r="F29" s="2223">
        <f t="shared" si="1"/>
        <v>165.42056605303708</v>
      </c>
      <c r="G29" s="2217" t="s">
        <v>151</v>
      </c>
      <c r="H29" s="2218" t="s">
        <v>151</v>
      </c>
      <c r="L29" s="907" t="s">
        <v>702</v>
      </c>
      <c r="M29" s="3576">
        <v>3033.723</v>
      </c>
      <c r="N29" s="1394">
        <v>4079.6019999999999</v>
      </c>
      <c r="O29" s="1416">
        <v>0</v>
      </c>
      <c r="P29" s="415"/>
      <c r="Q29" s="20"/>
    </row>
    <row r="30" spans="1:17" ht="13.7" customHeight="1" thickBot="1">
      <c r="A30" s="420"/>
      <c r="B30" s="2245" t="s">
        <v>718</v>
      </c>
      <c r="C30" s="2224">
        <v>3025.9209999999998</v>
      </c>
      <c r="D30" s="2205">
        <f t="shared" si="0"/>
        <v>155.46404093753529</v>
      </c>
      <c r="E30" s="2204">
        <v>4094.7339999999999</v>
      </c>
      <c r="F30" s="2225">
        <f t="shared" si="1"/>
        <v>166.0341415943557</v>
      </c>
      <c r="G30" s="2217" t="s">
        <v>151</v>
      </c>
      <c r="H30" s="2218" t="s">
        <v>151</v>
      </c>
      <c r="L30" s="414" t="s">
        <v>718</v>
      </c>
      <c r="M30" s="93">
        <v>3025.9209999999998</v>
      </c>
      <c r="N30" s="54">
        <v>4094.7339999999999</v>
      </c>
      <c r="O30" s="403">
        <v>0</v>
      </c>
      <c r="P30" s="415"/>
      <c r="Q30" s="64"/>
    </row>
    <row r="31" spans="1:17" ht="13.7" customHeight="1" thickBot="1">
      <c r="A31" s="1398"/>
      <c r="B31" s="2245" t="s">
        <v>725</v>
      </c>
      <c r="C31" s="2224">
        <v>3091.0230000000001</v>
      </c>
      <c r="D31" s="2205">
        <f t="shared" ref="D31:D35" si="3">SUM(C31/$C$6)*100</f>
        <v>158.80881431169658</v>
      </c>
      <c r="E31" s="2204">
        <v>4137.8879999999999</v>
      </c>
      <c r="F31" s="2225">
        <f>SUM(E31/$E$6)*100</f>
        <v>167.78395912740248</v>
      </c>
      <c r="G31" s="2217" t="s">
        <v>151</v>
      </c>
      <c r="H31" s="2218" t="s">
        <v>151</v>
      </c>
      <c r="L31" s="414" t="s">
        <v>725</v>
      </c>
      <c r="M31" s="93">
        <v>3091.0230000000001</v>
      </c>
      <c r="N31" s="54">
        <v>4137.8879999999999</v>
      </c>
      <c r="O31" s="557">
        <v>0</v>
      </c>
      <c r="P31" s="415"/>
      <c r="Q31" s="64"/>
    </row>
    <row r="32" spans="1:17" ht="13.7" customHeight="1">
      <c r="A32" s="1398"/>
      <c r="B32" s="2557" t="s">
        <v>764</v>
      </c>
      <c r="C32" s="2542">
        <v>3021.2649999999999</v>
      </c>
      <c r="D32" s="2558">
        <f t="shared" si="3"/>
        <v>155.22482762872613</v>
      </c>
      <c r="E32" s="2544">
        <v>4174.4799999999996</v>
      </c>
      <c r="F32" s="2558">
        <f>SUM(E32/$E$6)*100</f>
        <v>169.2676992944611</v>
      </c>
      <c r="G32" s="2544" t="s">
        <v>151</v>
      </c>
      <c r="H32" s="2559" t="s">
        <v>151</v>
      </c>
      <c r="L32" s="1900" t="s">
        <v>764</v>
      </c>
      <c r="M32" s="162">
        <v>3021.2649999999999</v>
      </c>
      <c r="N32" s="791">
        <v>4174.4799999999996</v>
      </c>
      <c r="P32" s="415"/>
      <c r="Q32" s="64"/>
    </row>
    <row r="33" spans="1:17" s="219" customFormat="1" ht="13.7" customHeight="1">
      <c r="A33" s="1396"/>
      <c r="B33" s="2243" t="s">
        <v>760</v>
      </c>
      <c r="C33" s="2204">
        <v>3563.1680000000001</v>
      </c>
      <c r="D33" s="2225">
        <f t="shared" si="3"/>
        <v>183.06641046455471</v>
      </c>
      <c r="E33" s="2226">
        <v>4452.1390000000001</v>
      </c>
      <c r="F33" s="2205">
        <f t="shared" ref="F33:F34" si="4">SUM(E33/$E$6)*100</f>
        <v>180.52627524126189</v>
      </c>
      <c r="G33" s="2227" t="s">
        <v>151</v>
      </c>
      <c r="H33" s="2218" t="s">
        <v>151</v>
      </c>
      <c r="I33" s="3"/>
      <c r="J33" s="3"/>
      <c r="L33" s="907" t="s">
        <v>760</v>
      </c>
      <c r="M33" s="32">
        <v>3563.1680000000001</v>
      </c>
      <c r="N33" s="403">
        <v>4452.1390000000001</v>
      </c>
      <c r="O33"/>
      <c r="P33" s="415"/>
      <c r="Q33" s="64"/>
    </row>
    <row r="34" spans="1:17" ht="13.7" customHeight="1">
      <c r="A34" s="56"/>
      <c r="B34" s="2245" t="s">
        <v>765</v>
      </c>
      <c r="C34" s="2204">
        <v>3450.306</v>
      </c>
      <c r="D34" s="2225">
        <f t="shared" si="3"/>
        <v>177.26785108766018</v>
      </c>
      <c r="E34" s="2217">
        <v>4516.5940000000001</v>
      </c>
      <c r="F34" s="2225">
        <f t="shared" si="4"/>
        <v>183.13981023436867</v>
      </c>
      <c r="G34" s="2217" t="s">
        <v>151</v>
      </c>
      <c r="H34" s="2218" t="s">
        <v>151</v>
      </c>
      <c r="J34" s="420"/>
      <c r="L34" s="414" t="s">
        <v>765</v>
      </c>
      <c r="M34" s="32">
        <v>3450.306</v>
      </c>
      <c r="N34" s="403">
        <v>4516.5940000000001</v>
      </c>
    </row>
    <row r="35" spans="1:17" ht="18" customHeight="1">
      <c r="A35" s="56"/>
      <c r="B35" s="2244" t="s">
        <v>784</v>
      </c>
      <c r="C35" s="2208">
        <v>3733.9369999999999</v>
      </c>
      <c r="D35" s="2228">
        <f t="shared" si="3"/>
        <v>191.84008261490558</v>
      </c>
      <c r="E35" s="2220">
        <v>4485.1099999999997</v>
      </c>
      <c r="F35" s="2228">
        <f t="shared" ref="F35:F43" si="5">SUM(E35/$E$6)*100</f>
        <v>181.86319033330628</v>
      </c>
      <c r="G35" s="2220" t="s">
        <v>151</v>
      </c>
      <c r="H35" s="2222" t="s">
        <v>151</v>
      </c>
      <c r="I35" s="1"/>
      <c r="J35" s="1"/>
      <c r="L35" s="907" t="s">
        <v>784</v>
      </c>
      <c r="M35" s="32">
        <v>3733.9369999999999</v>
      </c>
      <c r="N35" s="403">
        <v>4485.1099999999997</v>
      </c>
      <c r="P35" s="415"/>
      <c r="Q35" s="64"/>
    </row>
    <row r="36" spans="1:17" ht="18" customHeight="1">
      <c r="A36" s="56"/>
      <c r="B36" s="2557" t="s">
        <v>786</v>
      </c>
      <c r="C36" s="2542">
        <v>3641.7860000000001</v>
      </c>
      <c r="D36" s="2558">
        <f t="shared" ref="D36:D41" si="6">SUM(C36/$C$6)*100</f>
        <v>187.10560116729516</v>
      </c>
      <c r="E36" s="2544">
        <v>4454.402</v>
      </c>
      <c r="F36" s="2558">
        <f t="shared" si="5"/>
        <v>180.61803584461927</v>
      </c>
      <c r="G36" s="2544" t="s">
        <v>151</v>
      </c>
      <c r="H36" s="2559" t="s">
        <v>151</v>
      </c>
      <c r="I36" s="1"/>
      <c r="J36" s="1"/>
      <c r="L36" s="1900" t="s">
        <v>786</v>
      </c>
      <c r="M36" s="32">
        <v>3641.7860000000001</v>
      </c>
      <c r="N36" s="403">
        <v>4454.402</v>
      </c>
      <c r="P36" s="415"/>
      <c r="Q36" s="64"/>
    </row>
    <row r="37" spans="1:17" ht="18" customHeight="1">
      <c r="A37" s="56"/>
      <c r="B37" s="2243" t="s">
        <v>823</v>
      </c>
      <c r="C37" s="2204">
        <v>3733.69</v>
      </c>
      <c r="D37" s="2225">
        <f t="shared" si="6"/>
        <v>191.82739238997524</v>
      </c>
      <c r="E37" s="2226">
        <v>4522.46</v>
      </c>
      <c r="F37" s="2205">
        <f t="shared" si="5"/>
        <v>183.37766604492742</v>
      </c>
      <c r="G37" s="2227" t="s">
        <v>151</v>
      </c>
      <c r="H37" s="2218" t="s">
        <v>151</v>
      </c>
      <c r="I37" s="1"/>
      <c r="J37" s="1"/>
      <c r="L37" s="907" t="s">
        <v>823</v>
      </c>
      <c r="M37" s="32">
        <v>3733.69</v>
      </c>
      <c r="N37" s="32">
        <v>4522.46</v>
      </c>
      <c r="P37" s="415"/>
      <c r="Q37" s="64"/>
    </row>
    <row r="38" spans="1:17" ht="15" customHeight="1">
      <c r="A38" s="56"/>
      <c r="B38" s="2245" t="s">
        <v>830</v>
      </c>
      <c r="C38" s="2204">
        <v>3765.623</v>
      </c>
      <c r="D38" s="2225">
        <f t="shared" si="6"/>
        <v>193.46802782601546</v>
      </c>
      <c r="E38" s="2217">
        <v>4459.7060000000001</v>
      </c>
      <c r="F38" s="2225">
        <f t="shared" si="5"/>
        <v>180.83310356013303</v>
      </c>
      <c r="G38" s="2217" t="s">
        <v>151</v>
      </c>
      <c r="H38" s="2218" t="s">
        <v>151</v>
      </c>
      <c r="I38" s="1980"/>
      <c r="J38" s="1980"/>
      <c r="L38" s="414" t="s">
        <v>830</v>
      </c>
      <c r="M38" s="403">
        <v>3765.623</v>
      </c>
      <c r="N38" s="32">
        <v>4459.7060000000001</v>
      </c>
      <c r="P38" s="415"/>
      <c r="Q38" s="64"/>
    </row>
    <row r="39" spans="1:17" ht="15" customHeight="1">
      <c r="A39" s="56"/>
      <c r="B39" s="2244" t="s">
        <v>843</v>
      </c>
      <c r="C39" s="2208">
        <v>3805.5219999999999</v>
      </c>
      <c r="D39" s="2228">
        <f t="shared" si="6"/>
        <v>195.51793586041779</v>
      </c>
      <c r="E39" s="2220">
        <v>4480.4179999999997</v>
      </c>
      <c r="F39" s="2228">
        <f t="shared" si="5"/>
        <v>181.67293812342876</v>
      </c>
      <c r="G39" s="2220" t="s">
        <v>151</v>
      </c>
      <c r="H39" s="2222" t="s">
        <v>151</v>
      </c>
      <c r="I39" s="2352"/>
      <c r="J39" s="2352"/>
      <c r="L39" s="907" t="s">
        <v>843</v>
      </c>
      <c r="M39" s="2354">
        <v>3805.5219999999999</v>
      </c>
      <c r="N39" s="2351">
        <v>4480.4179999999997</v>
      </c>
      <c r="P39" s="2353"/>
      <c r="Q39" s="2351"/>
    </row>
    <row r="40" spans="1:17" ht="15" customHeight="1">
      <c r="A40" s="56"/>
      <c r="B40" s="2540" t="s">
        <v>848</v>
      </c>
      <c r="C40" s="2542">
        <v>3915.4630000000002</v>
      </c>
      <c r="D40" s="2543">
        <f t="shared" si="6"/>
        <v>201.16642176758907</v>
      </c>
      <c r="E40" s="2544">
        <v>4473.5240000000003</v>
      </c>
      <c r="F40" s="2543">
        <f t="shared" si="5"/>
        <v>181.39339875111511</v>
      </c>
      <c r="G40" s="2544" t="s">
        <v>151</v>
      </c>
      <c r="H40" s="2560" t="s">
        <v>151</v>
      </c>
      <c r="I40" s="2379"/>
      <c r="J40" s="2379"/>
      <c r="L40" s="1900" t="s">
        <v>848</v>
      </c>
      <c r="M40" s="2204">
        <v>3915.4630000000002</v>
      </c>
      <c r="N40" s="2217">
        <v>4473.5240000000003</v>
      </c>
      <c r="P40" s="2380"/>
      <c r="Q40" s="2378"/>
    </row>
    <row r="41" spans="1:17" ht="15" customHeight="1">
      <c r="A41" s="56"/>
      <c r="B41" s="2541" t="s">
        <v>859</v>
      </c>
      <c r="C41" s="2204">
        <v>3867.56</v>
      </c>
      <c r="D41" s="2205">
        <f t="shared" si="6"/>
        <v>198.70528879252765</v>
      </c>
      <c r="E41" s="2217">
        <v>4512.26</v>
      </c>
      <c r="F41" s="2205">
        <f t="shared" si="5"/>
        <v>182.96407428432408</v>
      </c>
      <c r="G41" s="2217" t="s">
        <v>151</v>
      </c>
      <c r="H41" s="2561" t="s">
        <v>151</v>
      </c>
      <c r="I41" s="2437"/>
      <c r="J41" s="2437"/>
      <c r="L41" s="907" t="s">
        <v>859</v>
      </c>
      <c r="M41" s="2204">
        <v>3867.56</v>
      </c>
      <c r="N41" s="2217">
        <v>4512.26</v>
      </c>
      <c r="P41" s="2438"/>
      <c r="Q41" s="2436"/>
    </row>
    <row r="42" spans="1:17" ht="15" customHeight="1">
      <c r="A42" s="56"/>
      <c r="B42" s="2534" t="s">
        <v>883</v>
      </c>
      <c r="C42" s="2204">
        <v>3868.9490000000001</v>
      </c>
      <c r="D42" s="2205">
        <f>SUM(C42/$C$6)*100</f>
        <v>198.77665204122522</v>
      </c>
      <c r="E42" s="2217">
        <v>4386.5150000000003</v>
      </c>
      <c r="F42" s="2205">
        <f t="shared" si="5"/>
        <v>177.86533938853299</v>
      </c>
      <c r="G42" s="2217" t="s">
        <v>151</v>
      </c>
      <c r="H42" s="2561" t="s">
        <v>151</v>
      </c>
      <c r="I42" s="2490"/>
      <c r="J42" s="2490"/>
      <c r="L42" s="414" t="s">
        <v>883</v>
      </c>
      <c r="M42" s="2203">
        <v>3868.9490000000001</v>
      </c>
      <c r="N42" s="2213">
        <v>4386.5150000000003</v>
      </c>
      <c r="P42" s="2491"/>
      <c r="Q42" s="2489"/>
    </row>
    <row r="43" spans="1:17" ht="15" customHeight="1">
      <c r="A43" s="56"/>
      <c r="B43" s="2535" t="s">
        <v>892</v>
      </c>
      <c r="C43" s="2208">
        <v>3927.0120000000002</v>
      </c>
      <c r="D43" s="2209">
        <f>SUM(C43/$C$6)*100</f>
        <v>201.75977969358502</v>
      </c>
      <c r="E43" s="2220">
        <v>4337.1589999999997</v>
      </c>
      <c r="F43" s="2209">
        <f t="shared" si="5"/>
        <v>175.8640418457546</v>
      </c>
      <c r="G43" s="2220" t="s">
        <v>151</v>
      </c>
      <c r="H43" s="2562" t="s">
        <v>151</v>
      </c>
      <c r="I43" s="2525"/>
      <c r="J43" s="2525"/>
      <c r="L43" s="2535" t="s">
        <v>892</v>
      </c>
      <c r="M43" s="2208">
        <v>3927.0120000000002</v>
      </c>
      <c r="N43" s="2220">
        <v>4337.1589999999997</v>
      </c>
      <c r="P43" s="2526"/>
      <c r="Q43" s="2524"/>
    </row>
    <row r="44" spans="1:17" ht="9.75" customHeight="1" thickBot="1">
      <c r="A44" s="56"/>
      <c r="B44" s="2373"/>
      <c r="C44" s="2536"/>
      <c r="D44" s="2537"/>
      <c r="E44" s="2538"/>
      <c r="F44" s="2537"/>
      <c r="G44" s="2538"/>
      <c r="H44" s="2539"/>
      <c r="I44" s="2069"/>
      <c r="J44" s="2069"/>
      <c r="L44" s="260"/>
      <c r="M44" s="2192"/>
      <c r="P44" s="2070"/>
      <c r="Q44" s="2068"/>
    </row>
    <row r="45" spans="1:17" ht="13.5" customHeight="1">
      <c r="A45" s="56"/>
      <c r="B45" s="56" t="s">
        <v>656</v>
      </c>
      <c r="C45" s="56"/>
      <c r="D45" s="56"/>
      <c r="E45" s="717"/>
      <c r="G45" s="56" t="s">
        <v>376</v>
      </c>
      <c r="I45" s="1"/>
      <c r="J45" s="1"/>
      <c r="L45" s="260"/>
      <c r="M45" s="2192"/>
      <c r="P45" s="415"/>
      <c r="Q45" s="64"/>
    </row>
    <row r="46" spans="1:17" ht="9" customHeight="1">
      <c r="A46" s="56"/>
      <c r="B46" s="56"/>
      <c r="C46" s="56"/>
      <c r="D46" s="56"/>
      <c r="E46" s="717"/>
      <c r="G46" s="56"/>
      <c r="I46" s="2190"/>
      <c r="J46" s="2190"/>
      <c r="P46" s="2191"/>
      <c r="Q46" s="2189"/>
    </row>
    <row r="47" spans="1:17" ht="9.6" customHeight="1">
      <c r="A47" s="56"/>
      <c r="B47" s="1645" t="s">
        <v>777</v>
      </c>
      <c r="C47" s="1"/>
      <c r="D47" s="1"/>
      <c r="E47" s="1"/>
      <c r="F47" s="1"/>
      <c r="G47" s="1"/>
      <c r="H47" s="1"/>
      <c r="I47" s="2190"/>
      <c r="J47" s="2190"/>
      <c r="P47" s="2191"/>
      <c r="Q47" s="2189"/>
    </row>
    <row r="48" spans="1:17" ht="10.5" customHeight="1">
      <c r="E48" s="294"/>
      <c r="P48" s="20"/>
      <c r="Q48" s="20"/>
    </row>
    <row r="49" spans="16:18" ht="10.5" customHeight="1">
      <c r="P49" s="20"/>
      <c r="Q49" s="20"/>
    </row>
    <row r="50" spans="16:18">
      <c r="P50" s="20"/>
      <c r="Q50" s="20"/>
    </row>
    <row r="51" spans="16:18">
      <c r="P51" s="20"/>
      <c r="Q51" s="20"/>
      <c r="R51" s="164"/>
    </row>
    <row r="52" spans="16:18">
      <c r="P52" s="20"/>
      <c r="Q52" s="20"/>
      <c r="R52" s="416"/>
    </row>
    <row r="53" spans="16:18">
      <c r="P53" s="415"/>
      <c r="Q53" s="64"/>
      <c r="R53" s="417"/>
    </row>
    <row r="54" spans="16:18">
      <c r="P54" s="415"/>
      <c r="Q54" s="20"/>
      <c r="R54" s="415"/>
    </row>
    <row r="55" spans="16:18">
      <c r="P55" s="415"/>
      <c r="Q55" s="64"/>
      <c r="R55" s="415"/>
    </row>
    <row r="56" spans="16:18">
      <c r="P56" s="20"/>
      <c r="Q56" s="20"/>
      <c r="R56" s="415"/>
    </row>
    <row r="57" spans="16:18">
      <c r="R57" s="415"/>
    </row>
    <row r="58" spans="16:18">
      <c r="R58" s="415"/>
    </row>
    <row r="59" spans="16:18">
      <c r="R59" s="415"/>
    </row>
    <row r="60" spans="16:18">
      <c r="R60" s="415"/>
    </row>
    <row r="61" spans="16:18">
      <c r="P61" s="20"/>
      <c r="Q61" s="20"/>
    </row>
    <row r="62" spans="16:18">
      <c r="P62" s="2104"/>
      <c r="Q62" s="934"/>
    </row>
    <row r="63" spans="16:18">
      <c r="P63" s="20"/>
      <c r="Q63" s="20"/>
    </row>
    <row r="64" spans="16:18">
      <c r="P64" s="20"/>
      <c r="Q64" s="20"/>
      <c r="R64" s="20"/>
    </row>
    <row r="65" spans="16:18">
      <c r="P65" s="20"/>
      <c r="Q65" s="20"/>
      <c r="R65" s="20"/>
    </row>
    <row r="66" spans="16:18">
      <c r="R66" s="20"/>
    </row>
    <row r="67" spans="16:18">
      <c r="R67" s="20"/>
    </row>
    <row r="68" spans="16:18">
      <c r="R68" s="415"/>
    </row>
    <row r="69" spans="16:18">
      <c r="R69" s="415"/>
    </row>
    <row r="70" spans="16:18">
      <c r="R70" s="415"/>
    </row>
    <row r="71" spans="16:18">
      <c r="R71" s="20"/>
    </row>
    <row r="103" spans="5:5">
      <c r="E103" s="3">
        <v>748108</v>
      </c>
    </row>
  </sheetData>
  <pageMargins left="0.78740157480314965" right="0.78740157480314965" top="0.98425196850393704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AM160"/>
  <sheetViews>
    <sheetView zoomScale="125" zoomScaleNormal="125" workbookViewId="0">
      <selection activeCell="R3" sqref="R2:S14"/>
    </sheetView>
  </sheetViews>
  <sheetFormatPr defaultColWidth="8.85546875" defaultRowHeight="12.75"/>
  <cols>
    <col min="1" max="1" width="1.85546875" customWidth="1"/>
    <col min="2" max="2" width="7.5703125" style="3" customWidth="1"/>
    <col min="3" max="3" width="4.5703125" style="217" customWidth="1"/>
    <col min="4" max="4" width="8.7109375" style="3" customWidth="1"/>
    <col min="5" max="5" width="10" style="420" customWidth="1"/>
    <col min="6" max="6" width="9" style="3" customWidth="1"/>
    <col min="7" max="7" width="10.5703125" style="420" customWidth="1"/>
    <col min="8" max="8" width="9.42578125" style="3" customWidth="1"/>
    <col min="9" max="9" width="9.140625" style="420" customWidth="1"/>
    <col min="10" max="10" width="9.140625" style="421" customWidth="1"/>
    <col min="11" max="11" width="8.85546875" style="422" customWidth="1"/>
    <col min="12" max="12" width="7.85546875" style="3" customWidth="1"/>
    <col min="13" max="13" width="10.5703125" style="420" customWidth="1"/>
    <col min="14" max="16" width="16.140625" style="3" customWidth="1"/>
    <col min="17" max="17" width="11.42578125" customWidth="1"/>
    <col min="18" max="18" width="14.28515625" customWidth="1"/>
    <col min="20" max="20" width="11.7109375" bestFit="1" customWidth="1"/>
    <col min="22" max="22" width="8.7109375" customWidth="1"/>
    <col min="24" max="24" width="11.85546875" customWidth="1"/>
    <col min="25" max="25" width="8" customWidth="1"/>
    <col min="28" max="28" width="9.140625" bestFit="1" customWidth="1"/>
    <col min="33" max="33" width="10.28515625" bestFit="1" customWidth="1"/>
    <col min="36" max="37" width="9.42578125" bestFit="1" customWidth="1"/>
    <col min="39" max="39" width="9.42578125" bestFit="1" customWidth="1"/>
  </cols>
  <sheetData>
    <row r="1" spans="1:27" ht="27" customHeight="1" thickBot="1">
      <c r="A1" s="4201" t="s">
        <v>969</v>
      </c>
      <c r="B1" s="4202"/>
      <c r="C1" s="4193" t="s">
        <v>380</v>
      </c>
      <c r="D1" s="4194"/>
      <c r="E1" s="4194"/>
      <c r="F1" s="4194"/>
      <c r="G1" s="4194"/>
      <c r="H1" s="4194"/>
      <c r="I1" s="4194"/>
      <c r="J1" s="4194"/>
      <c r="K1" s="4194"/>
      <c r="L1" s="4195"/>
      <c r="M1" s="424"/>
      <c r="N1" s="164"/>
      <c r="O1" s="164"/>
      <c r="P1" s="164"/>
    </row>
    <row r="2" spans="1:27" ht="31.15" customHeight="1" thickBot="1">
      <c r="A2" s="20"/>
      <c r="B2" s="4198" t="s">
        <v>381</v>
      </c>
      <c r="C2" s="4199"/>
      <c r="D2" s="1921" t="s">
        <v>382</v>
      </c>
      <c r="E2" s="1922" t="s">
        <v>383</v>
      </c>
      <c r="F2" s="1921" t="s">
        <v>384</v>
      </c>
      <c r="G2" s="1922" t="s">
        <v>383</v>
      </c>
      <c r="H2" s="1921" t="s">
        <v>385</v>
      </c>
      <c r="I2" s="1922" t="s">
        <v>383</v>
      </c>
      <c r="J2" s="1921" t="s">
        <v>386</v>
      </c>
      <c r="K2" s="1922" t="s">
        <v>383</v>
      </c>
      <c r="L2" s="1921" t="s">
        <v>387</v>
      </c>
      <c r="M2" s="1922" t="s">
        <v>383</v>
      </c>
      <c r="Q2" s="998"/>
      <c r="R2" s="3"/>
      <c r="S2" s="3"/>
      <c r="T2" s="3"/>
      <c r="U2" s="3"/>
      <c r="V2" s="3"/>
      <c r="W2" s="3"/>
      <c r="X2" s="1125"/>
      <c r="Y2" s="3"/>
      <c r="Z2" s="3"/>
      <c r="AA2" s="3"/>
    </row>
    <row r="3" spans="1:27" ht="18" customHeight="1" thickBot="1">
      <c r="A3" s="20"/>
      <c r="B3" s="3014"/>
      <c r="C3" s="481"/>
      <c r="D3" s="427" t="s">
        <v>389</v>
      </c>
      <c r="E3" s="426" t="s">
        <v>390</v>
      </c>
      <c r="F3" s="427" t="s">
        <v>389</v>
      </c>
      <c r="G3" s="426" t="s">
        <v>390</v>
      </c>
      <c r="H3" s="427" t="s">
        <v>389</v>
      </c>
      <c r="I3" s="426" t="s">
        <v>390</v>
      </c>
      <c r="J3" s="427" t="s">
        <v>389</v>
      </c>
      <c r="K3" s="426" t="s">
        <v>390</v>
      </c>
      <c r="L3" s="427" t="s">
        <v>389</v>
      </c>
      <c r="M3" s="426" t="s">
        <v>390</v>
      </c>
      <c r="Q3" s="998"/>
      <c r="R3" s="3"/>
      <c r="S3" s="23"/>
    </row>
    <row r="4" spans="1:27" ht="11.25" customHeight="1">
      <c r="A4" s="260"/>
      <c r="B4" s="449" t="s">
        <v>164</v>
      </c>
      <c r="C4" s="482"/>
      <c r="D4" s="3011">
        <v>19</v>
      </c>
      <c r="E4" s="430">
        <v>142939.4</v>
      </c>
      <c r="F4" s="3011">
        <v>256</v>
      </c>
      <c r="G4" s="430">
        <v>365195.1</v>
      </c>
      <c r="H4" s="3011">
        <v>43</v>
      </c>
      <c r="I4" s="430">
        <v>164217.20000000001</v>
      </c>
      <c r="J4" s="3011">
        <v>4</v>
      </c>
      <c r="K4" s="430">
        <v>259.3</v>
      </c>
      <c r="L4" s="431">
        <f>SUM(D4+F4+H4+J4)</f>
        <v>322</v>
      </c>
      <c r="M4" s="432">
        <f>SUM(E4+G4+I4+K4)</f>
        <v>672611</v>
      </c>
      <c r="Q4" s="2"/>
      <c r="R4" s="3"/>
      <c r="S4" s="23"/>
      <c r="T4" s="2"/>
      <c r="U4" s="2"/>
      <c r="V4" s="2"/>
      <c r="W4" s="2"/>
    </row>
    <row r="5" spans="1:27" ht="11.25" customHeight="1">
      <c r="A5" s="260"/>
      <c r="B5" s="238" t="s">
        <v>112</v>
      </c>
      <c r="C5" s="433"/>
      <c r="D5" s="3011">
        <v>48</v>
      </c>
      <c r="E5" s="430">
        <v>226742.9</v>
      </c>
      <c r="F5" s="3011">
        <v>298</v>
      </c>
      <c r="G5" s="430">
        <v>428384.8</v>
      </c>
      <c r="H5" s="3011">
        <v>44</v>
      </c>
      <c r="I5" s="430">
        <v>65904.399999999994</v>
      </c>
      <c r="J5" s="3011">
        <v>2</v>
      </c>
      <c r="K5" s="430">
        <v>1413.2</v>
      </c>
      <c r="L5" s="431">
        <f>SUM(D5+F5+H5+J5)</f>
        <v>392</v>
      </c>
      <c r="M5" s="432">
        <f>SUM(E5+G5+I5+K5)</f>
        <v>722445.29999999993</v>
      </c>
      <c r="Q5" s="2"/>
      <c r="R5" s="3"/>
      <c r="S5" s="23"/>
      <c r="T5" s="2"/>
      <c r="U5" s="2"/>
      <c r="V5" s="2"/>
      <c r="W5" s="2"/>
    </row>
    <row r="6" spans="1:27" ht="11.25" customHeight="1">
      <c r="A6" s="260"/>
      <c r="B6" s="434" t="s">
        <v>113</v>
      </c>
      <c r="C6" s="433"/>
      <c r="D6" s="3011">
        <v>75</v>
      </c>
      <c r="E6" s="430">
        <v>266465.7</v>
      </c>
      <c r="F6" s="3011">
        <v>251</v>
      </c>
      <c r="G6" s="430">
        <v>294274.59999999998</v>
      </c>
      <c r="H6" s="3011">
        <v>38</v>
      </c>
      <c r="I6" s="430">
        <v>57222.8</v>
      </c>
      <c r="J6" s="3011">
        <v>3</v>
      </c>
      <c r="K6" s="430" t="s">
        <v>151</v>
      </c>
      <c r="L6" s="431">
        <f>SUM(D6+F6+H6+J6)</f>
        <v>367</v>
      </c>
      <c r="M6" s="432">
        <f>SUM(E6+G6+I6)</f>
        <v>617963.10000000009</v>
      </c>
      <c r="Q6" s="2"/>
      <c r="R6" s="3"/>
      <c r="S6" s="23"/>
      <c r="T6" s="2"/>
      <c r="U6" s="2"/>
      <c r="V6" s="2"/>
      <c r="W6" s="2"/>
    </row>
    <row r="7" spans="1:27" ht="11.25" customHeight="1">
      <c r="A7" s="260"/>
      <c r="B7" s="826" t="s">
        <v>114</v>
      </c>
      <c r="C7" s="3075"/>
      <c r="D7" s="306">
        <v>59</v>
      </c>
      <c r="E7" s="3076">
        <v>435965.1</v>
      </c>
      <c r="F7" s="306">
        <v>257</v>
      </c>
      <c r="G7" s="3076">
        <v>325374.2</v>
      </c>
      <c r="H7" s="306">
        <v>61</v>
      </c>
      <c r="I7" s="3076">
        <v>68172.2</v>
      </c>
      <c r="J7" s="306">
        <v>3</v>
      </c>
      <c r="K7" s="3076">
        <v>2291.1999999999998</v>
      </c>
      <c r="L7" s="435">
        <f>SUM(D7+F7+H7+J7)</f>
        <v>380</v>
      </c>
      <c r="M7" s="3077">
        <f t="shared" ref="M7:M12" si="0">SUM(E7+G7+I7+K7)</f>
        <v>831802.7</v>
      </c>
      <c r="Q7" s="2"/>
      <c r="R7" s="1125"/>
      <c r="S7" s="875"/>
      <c r="T7" s="2"/>
      <c r="U7" s="2"/>
      <c r="V7" s="2"/>
      <c r="W7" s="2"/>
    </row>
    <row r="8" spans="1:27" ht="13.7" customHeight="1" thickBot="1">
      <c r="A8" s="260"/>
      <c r="B8" s="1402" t="s">
        <v>708</v>
      </c>
      <c r="C8" s="437"/>
      <c r="D8" s="439">
        <f t="shared" ref="D8:L8" si="1">SUM(D4:D7)</f>
        <v>201</v>
      </c>
      <c r="E8" s="438">
        <f t="shared" si="1"/>
        <v>1072113.1000000001</v>
      </c>
      <c r="F8" s="439">
        <f t="shared" si="1"/>
        <v>1062</v>
      </c>
      <c r="G8" s="438">
        <f t="shared" si="1"/>
        <v>1413228.7</v>
      </c>
      <c r="H8" s="439">
        <f t="shared" si="1"/>
        <v>186</v>
      </c>
      <c r="I8" s="438">
        <f t="shared" si="1"/>
        <v>355516.60000000003</v>
      </c>
      <c r="J8" s="439">
        <f t="shared" si="1"/>
        <v>12</v>
      </c>
      <c r="K8" s="438">
        <f t="shared" si="1"/>
        <v>3963.7</v>
      </c>
      <c r="L8" s="439">
        <f t="shared" si="1"/>
        <v>1461</v>
      </c>
      <c r="M8" s="440">
        <f t="shared" si="0"/>
        <v>2844822.1</v>
      </c>
      <c r="Q8" s="2"/>
      <c r="R8" s="3"/>
      <c r="S8" s="23"/>
      <c r="T8" s="2"/>
      <c r="U8" s="2"/>
      <c r="V8" s="2"/>
      <c r="W8" s="2"/>
    </row>
    <row r="9" spans="1:27" ht="11.25" customHeight="1">
      <c r="A9" s="260"/>
      <c r="B9" s="428" t="s">
        <v>115</v>
      </c>
      <c r="C9" s="429"/>
      <c r="D9" s="3011">
        <v>32</v>
      </c>
      <c r="E9" s="430">
        <v>678699.7</v>
      </c>
      <c r="F9" s="3011"/>
      <c r="G9" s="430">
        <v>298833.3</v>
      </c>
      <c r="H9" s="3011">
        <v>85</v>
      </c>
      <c r="I9" s="430">
        <v>68575.399999999994</v>
      </c>
      <c r="J9" s="3011">
        <v>6</v>
      </c>
      <c r="K9" s="430">
        <v>3714.2</v>
      </c>
      <c r="L9" s="431">
        <f>SUM(D9+F9+H9+J9)</f>
        <v>123</v>
      </c>
      <c r="M9" s="432">
        <f t="shared" si="0"/>
        <v>1049822.6000000001</v>
      </c>
      <c r="Q9" s="2"/>
      <c r="R9" s="3"/>
      <c r="S9" s="3"/>
      <c r="T9" s="2"/>
      <c r="U9" s="2"/>
      <c r="V9" s="2"/>
      <c r="W9" s="2"/>
    </row>
    <row r="10" spans="1:27" ht="11.25" customHeight="1">
      <c r="A10" s="20"/>
      <c r="B10" s="238" t="s">
        <v>116</v>
      </c>
      <c r="C10" s="433"/>
      <c r="D10" s="3011">
        <v>24</v>
      </c>
      <c r="E10" s="430">
        <v>80254.399999999994</v>
      </c>
      <c r="F10" s="3011">
        <v>358</v>
      </c>
      <c r="G10" s="430">
        <v>471841.2</v>
      </c>
      <c r="H10" s="3011">
        <v>83</v>
      </c>
      <c r="I10" s="430">
        <v>65239.5</v>
      </c>
      <c r="J10" s="3011">
        <v>10</v>
      </c>
      <c r="K10" s="430">
        <v>8323.5</v>
      </c>
      <c r="L10" s="431">
        <f>SUM(D10+F10+H10+J10)</f>
        <v>475</v>
      </c>
      <c r="M10" s="432">
        <f t="shared" si="0"/>
        <v>625658.6</v>
      </c>
      <c r="Q10" s="2"/>
      <c r="R10" s="3"/>
      <c r="S10" s="3"/>
    </row>
    <row r="11" spans="1:27" ht="11.25" customHeight="1">
      <c r="A11" s="20"/>
      <c r="B11" s="434" t="s">
        <v>117</v>
      </c>
      <c r="C11" s="433"/>
      <c r="D11" s="3011">
        <v>24</v>
      </c>
      <c r="E11" s="430">
        <v>132760.4</v>
      </c>
      <c r="F11" s="3011">
        <v>311</v>
      </c>
      <c r="G11" s="430">
        <v>428002.6</v>
      </c>
      <c r="H11" s="3011">
        <v>61</v>
      </c>
      <c r="I11" s="430">
        <v>36651.5</v>
      </c>
      <c r="J11" s="3011">
        <v>5</v>
      </c>
      <c r="K11" s="430">
        <v>1886.8</v>
      </c>
      <c r="L11" s="431">
        <f>SUM(D11+F11+H11+J11)</f>
        <v>401</v>
      </c>
      <c r="M11" s="432">
        <f t="shared" si="0"/>
        <v>599301.30000000005</v>
      </c>
      <c r="Q11" s="4196"/>
      <c r="R11" s="3"/>
      <c r="S11" s="3"/>
    </row>
    <row r="12" spans="1:27" ht="11.25" customHeight="1">
      <c r="A12" s="20"/>
      <c r="B12" s="826" t="s">
        <v>118</v>
      </c>
      <c r="C12" s="3075"/>
      <c r="D12" s="306">
        <v>30</v>
      </c>
      <c r="E12" s="3076">
        <v>148273.20000000001</v>
      </c>
      <c r="F12" s="306">
        <v>227</v>
      </c>
      <c r="G12" s="3076">
        <v>263602.5</v>
      </c>
      <c r="H12" s="306">
        <v>51</v>
      </c>
      <c r="I12" s="3076">
        <v>59053</v>
      </c>
      <c r="J12" s="306">
        <v>5</v>
      </c>
      <c r="K12" s="3076">
        <v>1886.7</v>
      </c>
      <c r="L12" s="435">
        <f>SUM(D12+F12+H12+J12)</f>
        <v>313</v>
      </c>
      <c r="M12" s="3077">
        <f t="shared" si="0"/>
        <v>472815.4</v>
      </c>
      <c r="Q12" s="4197"/>
      <c r="R12" s="3"/>
    </row>
    <row r="13" spans="1:27" ht="12.2" customHeight="1" thickBot="1">
      <c r="A13" s="20"/>
      <c r="B13" s="1402" t="s">
        <v>709</v>
      </c>
      <c r="C13" s="437"/>
      <c r="D13" s="243">
        <f t="shared" ref="D13:M13" si="2">SUM(D9:D12)</f>
        <v>110</v>
      </c>
      <c r="E13" s="441">
        <f t="shared" si="2"/>
        <v>1039987.7</v>
      </c>
      <c r="F13" s="243">
        <f t="shared" si="2"/>
        <v>896</v>
      </c>
      <c r="G13" s="441">
        <f t="shared" si="2"/>
        <v>1462279.6</v>
      </c>
      <c r="H13" s="243">
        <f t="shared" si="2"/>
        <v>280</v>
      </c>
      <c r="I13" s="441">
        <f t="shared" si="2"/>
        <v>229519.4</v>
      </c>
      <c r="J13" s="243">
        <f t="shared" si="2"/>
        <v>26</v>
      </c>
      <c r="K13" s="441">
        <f t="shared" si="2"/>
        <v>15811.2</v>
      </c>
      <c r="L13" s="243">
        <f t="shared" si="2"/>
        <v>1312</v>
      </c>
      <c r="M13" s="441">
        <f t="shared" si="2"/>
        <v>2747597.9</v>
      </c>
      <c r="Q13" s="2"/>
      <c r="R13" s="3"/>
    </row>
    <row r="14" spans="1:27" ht="11.25" customHeight="1">
      <c r="A14" s="20"/>
      <c r="B14" s="428" t="s">
        <v>119</v>
      </c>
      <c r="C14" s="429"/>
      <c r="D14" s="443">
        <v>19</v>
      </c>
      <c r="E14" s="442">
        <v>100913.4</v>
      </c>
      <c r="F14" s="443">
        <v>256</v>
      </c>
      <c r="G14" s="442">
        <v>499729</v>
      </c>
      <c r="H14" s="443">
        <v>43</v>
      </c>
      <c r="I14" s="442">
        <v>63937.599999999999</v>
      </c>
      <c r="J14" s="443">
        <v>4</v>
      </c>
      <c r="K14" s="442">
        <v>1470</v>
      </c>
      <c r="L14" s="444">
        <f t="shared" ref="L14:M17" si="3">SUM(D14+F14+H14+J14)</f>
        <v>322</v>
      </c>
      <c r="M14" s="445">
        <f t="shared" si="3"/>
        <v>666050</v>
      </c>
      <c r="Q14" s="2"/>
      <c r="R14" s="3"/>
      <c r="S14" s="3"/>
      <c r="T14" s="23"/>
      <c r="U14" s="23"/>
      <c r="V14" s="23"/>
      <c r="W14" s="23"/>
      <c r="X14" s="1122"/>
      <c r="Y14" s="20"/>
    </row>
    <row r="15" spans="1:27" ht="11.25" customHeight="1">
      <c r="A15" s="20"/>
      <c r="B15" s="238" t="s">
        <v>120</v>
      </c>
      <c r="C15" s="433"/>
      <c r="D15" s="3011">
        <v>48</v>
      </c>
      <c r="E15" s="430">
        <v>223387.4</v>
      </c>
      <c r="F15" s="3011">
        <v>298</v>
      </c>
      <c r="G15" s="430">
        <v>513231.1</v>
      </c>
      <c r="H15" s="3011">
        <v>44</v>
      </c>
      <c r="I15" s="430">
        <v>60262.400000000001</v>
      </c>
      <c r="J15" s="3011">
        <v>2</v>
      </c>
      <c r="K15" s="430">
        <v>702.1</v>
      </c>
      <c r="L15" s="431">
        <f t="shared" si="3"/>
        <v>392</v>
      </c>
      <c r="M15" s="432">
        <f t="shared" si="3"/>
        <v>797583</v>
      </c>
      <c r="Q15" s="2"/>
      <c r="R15" s="3"/>
      <c r="S15" s="3"/>
      <c r="T15" s="23"/>
      <c r="U15" s="23"/>
      <c r="V15" s="23"/>
      <c r="W15" s="23"/>
      <c r="X15" s="1122"/>
      <c r="Y15" s="20"/>
    </row>
    <row r="16" spans="1:27" ht="11.25" customHeight="1">
      <c r="A16" s="20"/>
      <c r="B16" s="434" t="s">
        <v>121</v>
      </c>
      <c r="C16" s="433"/>
      <c r="D16" s="3011">
        <v>75</v>
      </c>
      <c r="E16" s="430">
        <v>533731</v>
      </c>
      <c r="F16" s="3011">
        <v>251</v>
      </c>
      <c r="G16" s="430">
        <v>269469.7</v>
      </c>
      <c r="H16" s="3011">
        <v>38</v>
      </c>
      <c r="I16" s="430">
        <v>37710.1</v>
      </c>
      <c r="J16" s="3011">
        <v>3</v>
      </c>
      <c r="K16" s="430">
        <v>1053.2</v>
      </c>
      <c r="L16" s="431">
        <f t="shared" si="3"/>
        <v>367</v>
      </c>
      <c r="M16" s="432">
        <f t="shared" si="3"/>
        <v>841963.99999999988</v>
      </c>
      <c r="Q16" s="2"/>
      <c r="R16" s="3"/>
      <c r="S16" s="3"/>
      <c r="T16" s="23"/>
      <c r="U16" s="23"/>
      <c r="V16" s="23"/>
      <c r="W16" s="23"/>
      <c r="X16" s="875"/>
      <c r="Y16" s="20"/>
    </row>
    <row r="17" spans="1:39" ht="11.25" customHeight="1">
      <c r="A17" s="20"/>
      <c r="B17" s="826" t="s">
        <v>122</v>
      </c>
      <c r="C17" s="3075"/>
      <c r="D17" s="306">
        <v>59</v>
      </c>
      <c r="E17" s="3076">
        <v>513700</v>
      </c>
      <c r="F17" s="306">
        <v>257</v>
      </c>
      <c r="G17" s="3076">
        <v>208067.7</v>
      </c>
      <c r="H17" s="306">
        <v>61</v>
      </c>
      <c r="I17" s="3076">
        <v>145271.6</v>
      </c>
      <c r="J17" s="306">
        <v>3</v>
      </c>
      <c r="K17" s="3076">
        <v>1053.2</v>
      </c>
      <c r="L17" s="435">
        <f t="shared" si="3"/>
        <v>380</v>
      </c>
      <c r="M17" s="3077">
        <f t="shared" si="3"/>
        <v>868092.49999999988</v>
      </c>
      <c r="Q17" s="2"/>
      <c r="R17" s="164"/>
      <c r="S17" s="164"/>
      <c r="T17" s="164"/>
      <c r="U17" s="164"/>
      <c r="V17" s="164"/>
      <c r="W17" s="2"/>
    </row>
    <row r="18" spans="1:39" ht="11.25" customHeight="1" thickBot="1">
      <c r="A18" s="20"/>
      <c r="B18" s="1402" t="s">
        <v>710</v>
      </c>
      <c r="C18" s="437"/>
      <c r="D18" s="439">
        <f t="shared" ref="D18:M18" si="4">SUM(D14:D17)</f>
        <v>201</v>
      </c>
      <c r="E18" s="438">
        <f t="shared" si="4"/>
        <v>1371731.8</v>
      </c>
      <c r="F18" s="439">
        <f t="shared" si="4"/>
        <v>1062</v>
      </c>
      <c r="G18" s="438">
        <f t="shared" si="4"/>
        <v>1490497.5</v>
      </c>
      <c r="H18" s="439">
        <f t="shared" si="4"/>
        <v>186</v>
      </c>
      <c r="I18" s="438">
        <f t="shared" si="4"/>
        <v>307181.7</v>
      </c>
      <c r="J18" s="439">
        <f t="shared" si="4"/>
        <v>12</v>
      </c>
      <c r="K18" s="438">
        <f t="shared" si="4"/>
        <v>4278.5</v>
      </c>
      <c r="L18" s="439">
        <f t="shared" si="4"/>
        <v>1461</v>
      </c>
      <c r="M18" s="438">
        <f t="shared" si="4"/>
        <v>3173689.5</v>
      </c>
      <c r="Q18" s="2"/>
      <c r="R18" s="164"/>
      <c r="S18" s="164"/>
      <c r="T18" s="164"/>
      <c r="U18" s="164"/>
      <c r="V18" s="164"/>
      <c r="W18" s="2"/>
      <c r="AH18" s="20"/>
    </row>
    <row r="19" spans="1:39" ht="11.25" customHeight="1">
      <c r="A19" s="20"/>
      <c r="B19" s="428" t="s">
        <v>123</v>
      </c>
      <c r="C19" s="429"/>
      <c r="D19" s="3011">
        <v>61</v>
      </c>
      <c r="E19" s="430">
        <v>409463.7</v>
      </c>
      <c r="F19" s="3011">
        <v>404</v>
      </c>
      <c r="G19" s="430">
        <v>474994.8</v>
      </c>
      <c r="H19" s="3011">
        <v>34</v>
      </c>
      <c r="I19" s="430">
        <v>64881.5</v>
      </c>
      <c r="J19" s="3011">
        <v>3</v>
      </c>
      <c r="K19" s="430">
        <v>1053.2</v>
      </c>
      <c r="L19" s="431">
        <f t="shared" ref="L19:M22" si="5">SUM(D19+F19+H19+J19)</f>
        <v>502</v>
      </c>
      <c r="M19" s="432">
        <f t="shared" si="5"/>
        <v>950393.2</v>
      </c>
    </row>
    <row r="20" spans="1:39" ht="11.25" customHeight="1">
      <c r="A20" s="20"/>
      <c r="B20" s="238" t="s">
        <v>124</v>
      </c>
      <c r="C20" s="433"/>
      <c r="D20" s="3011">
        <v>44</v>
      </c>
      <c r="E20" s="430">
        <v>240536.9</v>
      </c>
      <c r="F20" s="3011">
        <v>341</v>
      </c>
      <c r="G20" s="430">
        <v>438680.3</v>
      </c>
      <c r="H20" s="3011">
        <v>39</v>
      </c>
      <c r="I20" s="430">
        <v>116242.4</v>
      </c>
      <c r="J20" s="3011">
        <v>3</v>
      </c>
      <c r="K20" s="430">
        <v>1053.2</v>
      </c>
      <c r="L20" s="431">
        <f t="shared" si="5"/>
        <v>427</v>
      </c>
      <c r="M20" s="432">
        <f t="shared" si="5"/>
        <v>796512.79999999993</v>
      </c>
    </row>
    <row r="21" spans="1:39" ht="11.25" customHeight="1">
      <c r="A21" s="20"/>
      <c r="B21" s="434" t="s">
        <v>125</v>
      </c>
      <c r="C21" s="433"/>
      <c r="D21" s="3011">
        <v>44</v>
      </c>
      <c r="E21" s="430">
        <v>198151.9</v>
      </c>
      <c r="F21" s="3011">
        <v>268</v>
      </c>
      <c r="G21" s="430">
        <v>262169.2</v>
      </c>
      <c r="H21" s="3011">
        <v>29</v>
      </c>
      <c r="I21" s="430">
        <v>47571</v>
      </c>
      <c r="J21" s="3011">
        <v>5</v>
      </c>
      <c r="K21" s="430">
        <v>1617.7</v>
      </c>
      <c r="L21" s="431">
        <f t="shared" si="5"/>
        <v>346</v>
      </c>
      <c r="M21" s="432">
        <f t="shared" si="5"/>
        <v>509509.8</v>
      </c>
      <c r="Q21" s="998"/>
      <c r="R21" s="997" t="s">
        <v>640</v>
      </c>
      <c r="S21" s="997"/>
      <c r="T21" s="997"/>
      <c r="U21" s="997"/>
    </row>
    <row r="22" spans="1:39" ht="11.25" customHeight="1">
      <c r="A22" s="20"/>
      <c r="B22" s="826" t="s">
        <v>126</v>
      </c>
      <c r="C22" s="3075"/>
      <c r="D22" s="306">
        <v>36</v>
      </c>
      <c r="E22" s="3076">
        <v>211664.2</v>
      </c>
      <c r="F22" s="306">
        <v>310</v>
      </c>
      <c r="G22" s="3076">
        <v>256364.3</v>
      </c>
      <c r="H22" s="306">
        <v>13</v>
      </c>
      <c r="I22" s="3076">
        <v>9938.9</v>
      </c>
      <c r="J22" s="306">
        <v>10</v>
      </c>
      <c r="K22" s="3076">
        <v>67451</v>
      </c>
      <c r="L22" s="435">
        <f t="shared" si="5"/>
        <v>369</v>
      </c>
      <c r="M22" s="3077">
        <f t="shared" si="5"/>
        <v>545418.4</v>
      </c>
      <c r="Q22" s="3006"/>
      <c r="AJ22" s="20"/>
    </row>
    <row r="23" spans="1:39" ht="13.7" customHeight="1" thickBot="1">
      <c r="A23" s="20"/>
      <c r="B23" s="1402" t="s">
        <v>711</v>
      </c>
      <c r="C23" s="437"/>
      <c r="D23" s="243">
        <f t="shared" ref="D23:M23" si="6">SUM(D19:D22)</f>
        <v>185</v>
      </c>
      <c r="E23" s="441">
        <f t="shared" si="6"/>
        <v>1059816.7</v>
      </c>
      <c r="F23" s="243">
        <f t="shared" si="6"/>
        <v>1323</v>
      </c>
      <c r="G23" s="441">
        <f t="shared" si="6"/>
        <v>1432208.6</v>
      </c>
      <c r="H23" s="243">
        <f t="shared" si="6"/>
        <v>115</v>
      </c>
      <c r="I23" s="441">
        <f t="shared" si="6"/>
        <v>238633.8</v>
      </c>
      <c r="J23" s="243">
        <f t="shared" si="6"/>
        <v>21</v>
      </c>
      <c r="K23" s="441">
        <f t="shared" si="6"/>
        <v>71175.100000000006</v>
      </c>
      <c r="L23" s="243">
        <f t="shared" si="6"/>
        <v>1644</v>
      </c>
      <c r="M23" s="441">
        <f t="shared" si="6"/>
        <v>2801834.1999999997</v>
      </c>
      <c r="Q23" s="3010"/>
      <c r="R23" s="3" t="s">
        <v>774</v>
      </c>
      <c r="S23" s="1422" t="s">
        <v>623</v>
      </c>
      <c r="T23" s="1423" t="s">
        <v>663</v>
      </c>
      <c r="U23" s="1423" t="s">
        <v>676</v>
      </c>
      <c r="V23" s="1423" t="s">
        <v>677</v>
      </c>
      <c r="W23" s="1675" t="s">
        <v>728</v>
      </c>
      <c r="X23" s="1675" t="s">
        <v>745</v>
      </c>
      <c r="Y23" s="1675" t="s">
        <v>746</v>
      </c>
      <c r="Z23" s="1675" t="s">
        <v>747</v>
      </c>
      <c r="AA23" s="1918" t="s">
        <v>769</v>
      </c>
      <c r="AB23" s="1918" t="s">
        <v>770</v>
      </c>
      <c r="AC23" s="1918" t="s">
        <v>771</v>
      </c>
      <c r="AD23" s="1918" t="s">
        <v>772</v>
      </c>
      <c r="AE23" s="2374" t="s">
        <v>837</v>
      </c>
      <c r="AF23" s="2374" t="s">
        <v>844</v>
      </c>
      <c r="AG23" s="2374" t="s">
        <v>824</v>
      </c>
      <c r="AH23" s="2374" t="s">
        <v>845</v>
      </c>
      <c r="AI23" s="2597" t="s">
        <v>894</v>
      </c>
      <c r="AJ23" s="2597" t="s">
        <v>900</v>
      </c>
      <c r="AK23" s="2597" t="s">
        <v>888</v>
      </c>
      <c r="AL23" s="2597" t="s">
        <v>901</v>
      </c>
      <c r="AM23" s="1423" t="s">
        <v>939</v>
      </c>
    </row>
    <row r="24" spans="1:39" ht="11.25" customHeight="1">
      <c r="A24" s="20"/>
      <c r="B24" s="446" t="s">
        <v>127</v>
      </c>
      <c r="C24" s="447"/>
      <c r="D24" s="443">
        <v>79</v>
      </c>
      <c r="E24" s="442">
        <v>376875.12</v>
      </c>
      <c r="F24" s="443">
        <v>305</v>
      </c>
      <c r="G24" s="442">
        <v>311468.39</v>
      </c>
      <c r="H24" s="443">
        <v>17</v>
      </c>
      <c r="I24" s="442">
        <v>18348.59</v>
      </c>
      <c r="J24" s="443">
        <v>12</v>
      </c>
      <c r="K24" s="442">
        <v>119408.06</v>
      </c>
      <c r="L24" s="444">
        <f t="shared" ref="L24:M27" si="7">SUM(D24+F24+H24+J24)</f>
        <v>413</v>
      </c>
      <c r="M24" s="445">
        <f t="shared" si="7"/>
        <v>826100.15999999992</v>
      </c>
      <c r="Q24" s="999"/>
      <c r="R24" s="3" t="s">
        <v>388</v>
      </c>
      <c r="S24" s="3">
        <v>280888.75</v>
      </c>
      <c r="T24" s="3577">
        <v>392342.44</v>
      </c>
      <c r="U24" s="3">
        <v>198162.7</v>
      </c>
      <c r="V24" s="3577">
        <v>124382.5</v>
      </c>
      <c r="W24" s="23">
        <v>217867.81</v>
      </c>
      <c r="X24" s="3">
        <v>214953.89</v>
      </c>
      <c r="Y24" s="3">
        <v>104105.04999999999</v>
      </c>
      <c r="Z24" s="3">
        <v>258781.35000000003</v>
      </c>
      <c r="AA24" s="3">
        <v>139216.98000000001</v>
      </c>
      <c r="AB24" s="23">
        <v>181660.42</v>
      </c>
      <c r="AC24" s="3580">
        <v>220786.75000000003</v>
      </c>
      <c r="AD24" s="3">
        <v>118428.15</v>
      </c>
      <c r="AE24" s="3">
        <v>482785.75</v>
      </c>
      <c r="AF24" s="3">
        <v>85347.39</v>
      </c>
      <c r="AG24" s="3">
        <v>153799.25</v>
      </c>
      <c r="AH24" s="3">
        <v>100979.29</v>
      </c>
      <c r="AI24" s="3">
        <v>65833.41</v>
      </c>
      <c r="AJ24" s="3577">
        <v>26592.84</v>
      </c>
      <c r="AK24" s="3577">
        <v>51952.480000000003</v>
      </c>
      <c r="AL24" s="3577">
        <v>125089.57</v>
      </c>
      <c r="AM24" s="3582">
        <v>143343.39000000001</v>
      </c>
    </row>
    <row r="25" spans="1:39" ht="11.25" customHeight="1">
      <c r="A25" s="20"/>
      <c r="B25" s="238" t="s">
        <v>128</v>
      </c>
      <c r="C25" s="433"/>
      <c r="D25" s="3011">
        <v>31</v>
      </c>
      <c r="E25" s="430">
        <v>200770.9</v>
      </c>
      <c r="F25" s="3011">
        <v>368</v>
      </c>
      <c r="G25" s="430">
        <v>347650.34</v>
      </c>
      <c r="H25" s="3011">
        <v>32</v>
      </c>
      <c r="I25" s="430">
        <v>26670.76</v>
      </c>
      <c r="J25" s="3011">
        <v>12</v>
      </c>
      <c r="K25" s="430">
        <v>133336.94</v>
      </c>
      <c r="L25" s="431">
        <f t="shared" si="7"/>
        <v>443</v>
      </c>
      <c r="M25" s="432">
        <f t="shared" si="7"/>
        <v>708428.94</v>
      </c>
      <c r="Q25" s="999"/>
      <c r="R25" s="3" t="s">
        <v>384</v>
      </c>
      <c r="S25" s="3">
        <v>297323.59000000003</v>
      </c>
      <c r="T25" s="3578">
        <v>429030.56</v>
      </c>
      <c r="U25" s="23">
        <v>443863.8</v>
      </c>
      <c r="V25" s="3578">
        <v>451470.8</v>
      </c>
      <c r="W25" s="23">
        <v>629245.65</v>
      </c>
      <c r="X25" s="3">
        <v>544077.26</v>
      </c>
      <c r="Y25" s="3">
        <v>364421.74</v>
      </c>
      <c r="Z25" s="3">
        <v>750531.61</v>
      </c>
      <c r="AA25" s="3">
        <v>399473.46</v>
      </c>
      <c r="AB25" s="23">
        <v>389595.44000000012</v>
      </c>
      <c r="AC25" s="3580">
        <v>345085.44000000006</v>
      </c>
      <c r="AD25" s="3">
        <v>425346.5</v>
      </c>
      <c r="AE25" s="3">
        <v>474717.05</v>
      </c>
      <c r="AF25" s="3">
        <v>535300.43000000005</v>
      </c>
      <c r="AG25" s="3">
        <v>376119.68</v>
      </c>
      <c r="AH25" s="3">
        <v>613237.07999999996</v>
      </c>
      <c r="AI25" s="3">
        <v>814404.81</v>
      </c>
      <c r="AJ25" s="3578">
        <v>441208.85</v>
      </c>
      <c r="AK25" s="3578">
        <v>237665.52</v>
      </c>
      <c r="AL25" s="3578">
        <v>450002.31</v>
      </c>
      <c r="AM25" s="3583">
        <v>827838.59</v>
      </c>
    </row>
    <row r="26" spans="1:39" ht="11.25" customHeight="1">
      <c r="A26" s="20"/>
      <c r="B26" s="434" t="s">
        <v>129</v>
      </c>
      <c r="C26" s="433"/>
      <c r="D26" s="3011">
        <v>20</v>
      </c>
      <c r="E26" s="430">
        <v>67468.759999999995</v>
      </c>
      <c r="F26" s="3011">
        <v>313</v>
      </c>
      <c r="G26" s="430">
        <v>278765.89</v>
      </c>
      <c r="H26" s="3011">
        <v>25</v>
      </c>
      <c r="I26" s="430">
        <v>16207</v>
      </c>
      <c r="J26" s="3011">
        <v>1</v>
      </c>
      <c r="K26" s="430">
        <v>108.46</v>
      </c>
      <c r="L26" s="431">
        <f t="shared" si="7"/>
        <v>359</v>
      </c>
      <c r="M26" s="432">
        <f t="shared" si="7"/>
        <v>362550.11000000004</v>
      </c>
      <c r="Q26" s="999"/>
      <c r="R26" s="3" t="s">
        <v>385</v>
      </c>
      <c r="S26" s="3">
        <v>738.79</v>
      </c>
      <c r="T26" s="3578">
        <v>27000.16</v>
      </c>
      <c r="U26" s="23">
        <v>8800</v>
      </c>
      <c r="V26" s="3578">
        <v>7932.39</v>
      </c>
      <c r="W26" s="23">
        <v>9609.2900000000009</v>
      </c>
      <c r="X26" s="3">
        <v>684.29</v>
      </c>
      <c r="Y26" s="3">
        <v>13752.95</v>
      </c>
      <c r="Z26" s="3">
        <v>10290.009999999998</v>
      </c>
      <c r="AA26" s="3">
        <v>24035.51</v>
      </c>
      <c r="AB26" s="23">
        <v>10615.84</v>
      </c>
      <c r="AC26" s="3580">
        <v>2250</v>
      </c>
      <c r="AD26" s="3">
        <v>10500</v>
      </c>
      <c r="AE26" s="3">
        <v>0</v>
      </c>
      <c r="AF26" s="3">
        <v>0</v>
      </c>
      <c r="AG26" s="3">
        <v>19320.580000000002</v>
      </c>
      <c r="AH26" s="3">
        <v>741.74</v>
      </c>
      <c r="AI26" s="3">
        <v>6490.39</v>
      </c>
      <c r="AJ26" s="3578">
        <v>0</v>
      </c>
      <c r="AK26" s="3578">
        <v>1599.05</v>
      </c>
      <c r="AL26" s="3578">
        <v>0</v>
      </c>
      <c r="AM26" s="3583">
        <v>0</v>
      </c>
    </row>
    <row r="27" spans="1:39" ht="11.25" customHeight="1">
      <c r="A27" s="20"/>
      <c r="B27" s="826" t="s">
        <v>130</v>
      </c>
      <c r="C27" s="3075"/>
      <c r="D27" s="306">
        <v>19</v>
      </c>
      <c r="E27" s="3076">
        <v>66249.09</v>
      </c>
      <c r="F27" s="306">
        <v>289</v>
      </c>
      <c r="G27" s="3076">
        <v>376421.1</v>
      </c>
      <c r="H27" s="306">
        <v>25</v>
      </c>
      <c r="I27" s="3076">
        <v>24143.59</v>
      </c>
      <c r="J27" s="306">
        <v>0</v>
      </c>
      <c r="K27" s="3076">
        <v>0</v>
      </c>
      <c r="L27" s="435">
        <f t="shared" si="7"/>
        <v>333</v>
      </c>
      <c r="M27" s="3077">
        <f t="shared" si="7"/>
        <v>466813.77999999997</v>
      </c>
      <c r="Q27" s="999"/>
      <c r="R27" s="3" t="s">
        <v>386</v>
      </c>
      <c r="S27" s="3">
        <v>4861.28</v>
      </c>
      <c r="T27" s="3577">
        <v>765</v>
      </c>
      <c r="U27" s="164">
        <v>510</v>
      </c>
      <c r="V27" s="4">
        <v>510</v>
      </c>
      <c r="W27" s="23">
        <v>255</v>
      </c>
      <c r="X27" s="164">
        <v>0</v>
      </c>
      <c r="Y27" s="164">
        <v>0</v>
      </c>
      <c r="Z27" s="3">
        <v>1180</v>
      </c>
      <c r="AA27" s="3">
        <v>8896.74</v>
      </c>
      <c r="AB27" s="23">
        <v>6164.74</v>
      </c>
      <c r="AC27" s="3580">
        <v>4055.16</v>
      </c>
      <c r="AD27" s="3">
        <v>10180.74</v>
      </c>
      <c r="AE27" s="3">
        <v>10180.74</v>
      </c>
      <c r="AF27" s="3">
        <v>9242</v>
      </c>
      <c r="AG27" s="3">
        <v>3000</v>
      </c>
      <c r="AH27" s="3">
        <v>24111.39</v>
      </c>
      <c r="AI27" s="3">
        <v>360</v>
      </c>
      <c r="AJ27" s="3577">
        <v>360</v>
      </c>
      <c r="AK27" s="3577">
        <v>0</v>
      </c>
      <c r="AL27" s="3577">
        <v>0</v>
      </c>
      <c r="AM27" s="3582">
        <v>0</v>
      </c>
    </row>
    <row r="28" spans="1:39" ht="12.2" customHeight="1" thickBot="1">
      <c r="A28" s="20"/>
      <c r="B28" s="1402" t="s">
        <v>712</v>
      </c>
      <c r="C28" s="437"/>
      <c r="D28" s="439">
        <f t="shared" ref="D28:L28" si="8">SUM(D24:D27)</f>
        <v>149</v>
      </c>
      <c r="E28" s="438">
        <f t="shared" si="8"/>
        <v>711363.87</v>
      </c>
      <c r="F28" s="439">
        <f t="shared" si="8"/>
        <v>1275</v>
      </c>
      <c r="G28" s="438">
        <f t="shared" si="8"/>
        <v>1314305.72</v>
      </c>
      <c r="H28" s="439">
        <f t="shared" si="8"/>
        <v>99</v>
      </c>
      <c r="I28" s="438">
        <f t="shared" si="8"/>
        <v>85369.94</v>
      </c>
      <c r="J28" s="439">
        <f t="shared" si="8"/>
        <v>25</v>
      </c>
      <c r="K28" s="438">
        <f t="shared" si="8"/>
        <v>252853.46</v>
      </c>
      <c r="L28" s="439">
        <f t="shared" si="8"/>
        <v>1548</v>
      </c>
      <c r="M28" s="440">
        <f>SUM(E28+G28+I28+K28)</f>
        <v>2363892.9899999998</v>
      </c>
      <c r="Q28" s="999"/>
      <c r="R28" s="3"/>
      <c r="S28" s="3">
        <f>SUM(S24:S27)</f>
        <v>583812.41000000015</v>
      </c>
      <c r="T28" s="5">
        <f>SUM(T24:T27)</f>
        <v>849138.16</v>
      </c>
      <c r="U28" s="3">
        <f>SUM(U24:U27)</f>
        <v>651336.5</v>
      </c>
      <c r="V28" s="3579">
        <f t="shared" ref="V28:AH28" si="9">SUM(V24:V27)</f>
        <v>584295.69000000006</v>
      </c>
      <c r="W28" s="23">
        <f t="shared" si="9"/>
        <v>856977.75</v>
      </c>
      <c r="X28" s="3579">
        <f t="shared" si="9"/>
        <v>759715.44000000006</v>
      </c>
      <c r="Y28" s="3579">
        <f t="shared" si="9"/>
        <v>482279.74</v>
      </c>
      <c r="Z28" s="1622">
        <f t="shared" si="9"/>
        <v>1020782.97</v>
      </c>
      <c r="AA28" s="3579">
        <f t="shared" si="9"/>
        <v>571622.69000000006</v>
      </c>
      <c r="AB28" s="3579">
        <f t="shared" si="9"/>
        <v>588036.44000000006</v>
      </c>
      <c r="AC28" s="3579">
        <f t="shared" si="9"/>
        <v>572177.35000000009</v>
      </c>
      <c r="AD28" s="3579">
        <f t="shared" si="9"/>
        <v>564455.39</v>
      </c>
      <c r="AE28" s="3579">
        <f t="shared" si="9"/>
        <v>967683.54</v>
      </c>
      <c r="AF28" s="3579">
        <f t="shared" si="9"/>
        <v>629889.82000000007</v>
      </c>
      <c r="AG28" s="3579">
        <f t="shared" si="9"/>
        <v>552239.50999999989</v>
      </c>
      <c r="AH28" s="3579">
        <f t="shared" si="9"/>
        <v>739069.5</v>
      </c>
      <c r="AI28" s="3579">
        <f t="shared" ref="AI28:AM28" si="10">SUM(AI24:AI27)</f>
        <v>887088.6100000001</v>
      </c>
      <c r="AJ28" s="3581">
        <f t="shared" si="10"/>
        <v>468161.69</v>
      </c>
      <c r="AK28" s="3581">
        <f t="shared" si="10"/>
        <v>291217.05</v>
      </c>
      <c r="AL28" s="3581">
        <f t="shared" si="10"/>
        <v>575091.88</v>
      </c>
      <c r="AM28" s="3581">
        <f t="shared" si="10"/>
        <v>971181.98</v>
      </c>
    </row>
    <row r="29" spans="1:39" ht="11.25" customHeight="1">
      <c r="A29" s="20"/>
      <c r="B29" s="446" t="s">
        <v>131</v>
      </c>
      <c r="C29" s="447"/>
      <c r="D29" s="443">
        <v>28</v>
      </c>
      <c r="E29" s="442">
        <v>72830.5</v>
      </c>
      <c r="F29" s="443">
        <v>224</v>
      </c>
      <c r="G29" s="442">
        <v>197331.9</v>
      </c>
      <c r="H29" s="443">
        <v>14</v>
      </c>
      <c r="I29" s="442">
        <v>91910</v>
      </c>
      <c r="J29" s="443">
        <v>0</v>
      </c>
      <c r="K29" s="442">
        <v>0</v>
      </c>
      <c r="L29" s="444">
        <f>SUM(D29+F29+H29+J29)</f>
        <v>266</v>
      </c>
      <c r="M29" s="445">
        <f>SUM(E29+G29+I29+K29)</f>
        <v>362072.4</v>
      </c>
    </row>
    <row r="30" spans="1:39" ht="11.25" customHeight="1">
      <c r="A30" s="20"/>
      <c r="B30" s="238" t="s">
        <v>132</v>
      </c>
      <c r="C30" s="433"/>
      <c r="D30" s="3011">
        <v>18</v>
      </c>
      <c r="E30" s="430">
        <v>84039.17</v>
      </c>
      <c r="F30" s="3011">
        <v>249</v>
      </c>
      <c r="G30" s="430">
        <v>221810.99</v>
      </c>
      <c r="H30" s="3011">
        <v>14</v>
      </c>
      <c r="I30" s="430">
        <v>24520.52</v>
      </c>
      <c r="J30" s="3011">
        <v>3</v>
      </c>
      <c r="K30" s="430">
        <v>1035</v>
      </c>
      <c r="L30" s="431">
        <f>SUM(D30+F30+H30+J30)</f>
        <v>284</v>
      </c>
      <c r="M30" s="432">
        <f>SUM(E30+G30+I30+K30)</f>
        <v>331405.68</v>
      </c>
      <c r="T30" s="1424">
        <f>SUM(S28:V28)</f>
        <v>2668582.7600000002</v>
      </c>
    </row>
    <row r="31" spans="1:39" ht="11.25" customHeight="1">
      <c r="A31" s="20"/>
      <c r="B31" s="238" t="s">
        <v>133</v>
      </c>
      <c r="C31" s="433"/>
      <c r="D31" s="3011">
        <v>28</v>
      </c>
      <c r="E31" s="430">
        <v>177859.4</v>
      </c>
      <c r="F31" s="3011">
        <v>251</v>
      </c>
      <c r="G31" s="430">
        <v>228410.3</v>
      </c>
      <c r="H31" s="3011">
        <v>23</v>
      </c>
      <c r="I31" s="430">
        <v>102594.2</v>
      </c>
      <c r="J31" s="3011">
        <v>0</v>
      </c>
      <c r="K31" s="430">
        <v>0</v>
      </c>
      <c r="L31" s="431">
        <f>SUM(D31+F31+H31+J31)</f>
        <v>302</v>
      </c>
      <c r="M31" s="432">
        <f>SUM(E31+G31+I31+K31)</f>
        <v>508863.89999999997</v>
      </c>
    </row>
    <row r="32" spans="1:39" ht="11.25" customHeight="1">
      <c r="A32" s="20"/>
      <c r="B32" s="239" t="s">
        <v>419</v>
      </c>
      <c r="C32" s="3075"/>
      <c r="D32" s="3012">
        <v>11</v>
      </c>
      <c r="E32" s="3076">
        <v>108440.9</v>
      </c>
      <c r="F32" s="3012">
        <v>258</v>
      </c>
      <c r="G32" s="3076">
        <v>230922.1</v>
      </c>
      <c r="H32" s="3012">
        <v>14</v>
      </c>
      <c r="I32" s="3076">
        <v>13637</v>
      </c>
      <c r="J32" s="3012">
        <v>3</v>
      </c>
      <c r="K32" s="3076">
        <v>10147.5</v>
      </c>
      <c r="L32" s="435">
        <v>286</v>
      </c>
      <c r="M32" s="3077">
        <v>363147.5</v>
      </c>
      <c r="R32" s="3" t="s">
        <v>424</v>
      </c>
      <c r="S32" s="1422" t="s">
        <v>623</v>
      </c>
      <c r="T32" s="1423" t="s">
        <v>663</v>
      </c>
      <c r="U32" s="1423" t="s">
        <v>676</v>
      </c>
      <c r="V32" s="1423" t="s">
        <v>677</v>
      </c>
      <c r="W32" s="1675" t="s">
        <v>728</v>
      </c>
      <c r="X32" s="1675" t="s">
        <v>745</v>
      </c>
      <c r="Y32" s="1675" t="s">
        <v>746</v>
      </c>
      <c r="Z32" s="1675" t="s">
        <v>747</v>
      </c>
      <c r="AA32" s="1918" t="s">
        <v>769</v>
      </c>
      <c r="AB32" s="1918" t="s">
        <v>770</v>
      </c>
      <c r="AC32" s="1918" t="s">
        <v>771</v>
      </c>
      <c r="AD32" s="1918" t="s">
        <v>772</v>
      </c>
      <c r="AE32" s="2374" t="s">
        <v>837</v>
      </c>
      <c r="AF32" s="2374" t="s">
        <v>844</v>
      </c>
      <c r="AG32" s="2374" t="s">
        <v>824</v>
      </c>
      <c r="AH32" s="2374" t="s">
        <v>845</v>
      </c>
      <c r="AI32" s="2597" t="s">
        <v>894</v>
      </c>
      <c r="AJ32" s="2597" t="s">
        <v>900</v>
      </c>
      <c r="AK32" s="2597" t="s">
        <v>888</v>
      </c>
      <c r="AL32" s="2597" t="s">
        <v>901</v>
      </c>
      <c r="AM32" s="1423" t="s">
        <v>939</v>
      </c>
    </row>
    <row r="33" spans="1:39" ht="11.25" customHeight="1" thickBot="1">
      <c r="A33" s="20"/>
      <c r="B33" s="1402" t="s">
        <v>713</v>
      </c>
      <c r="C33" s="437"/>
      <c r="D33" s="439">
        <f t="shared" ref="D33:L33" si="11">SUM(D29:D32)</f>
        <v>85</v>
      </c>
      <c r="E33" s="438">
        <f t="shared" si="11"/>
        <v>443169.97</v>
      </c>
      <c r="F33" s="439">
        <f t="shared" si="11"/>
        <v>982</v>
      </c>
      <c r="G33" s="438">
        <f t="shared" si="11"/>
        <v>878475.28999999992</v>
      </c>
      <c r="H33" s="439">
        <f t="shared" si="11"/>
        <v>65</v>
      </c>
      <c r="I33" s="438">
        <f t="shared" si="11"/>
        <v>232661.72</v>
      </c>
      <c r="J33" s="439">
        <f t="shared" si="11"/>
        <v>6</v>
      </c>
      <c r="K33" s="438">
        <f t="shared" si="11"/>
        <v>11182.5</v>
      </c>
      <c r="L33" s="439">
        <f t="shared" si="11"/>
        <v>1138</v>
      </c>
      <c r="M33" s="440">
        <f>SUM(E33+G33+I33+K33)</f>
        <v>1565489.4799999997</v>
      </c>
      <c r="R33" s="3" t="s">
        <v>388</v>
      </c>
      <c r="S33" s="3"/>
      <c r="T33" s="3"/>
      <c r="U33" s="3"/>
      <c r="V33" s="3"/>
      <c r="W33" s="3">
        <v>53</v>
      </c>
      <c r="X33" s="3">
        <v>25</v>
      </c>
      <c r="Y33" s="3">
        <v>29</v>
      </c>
      <c r="Z33" s="3">
        <v>50</v>
      </c>
      <c r="AA33" s="3">
        <v>27</v>
      </c>
      <c r="AB33" s="3">
        <v>32</v>
      </c>
      <c r="AC33" s="3">
        <v>35</v>
      </c>
      <c r="AD33" s="3">
        <v>26</v>
      </c>
      <c r="AE33" s="3">
        <v>40</v>
      </c>
      <c r="AF33" s="3">
        <v>37</v>
      </c>
      <c r="AG33" s="3">
        <v>40</v>
      </c>
      <c r="AH33" s="3">
        <v>30</v>
      </c>
      <c r="AI33" s="3">
        <v>24</v>
      </c>
      <c r="AJ33" s="3">
        <v>11</v>
      </c>
      <c r="AK33" s="3">
        <v>16</v>
      </c>
      <c r="AL33" s="3">
        <v>31</v>
      </c>
      <c r="AM33" s="3">
        <v>27</v>
      </c>
    </row>
    <row r="34" spans="1:39" ht="11.25" customHeight="1">
      <c r="A34" s="20"/>
      <c r="B34" s="628" t="s">
        <v>439</v>
      </c>
      <c r="C34" s="447"/>
      <c r="D34" s="443">
        <v>52</v>
      </c>
      <c r="E34" s="442">
        <v>216921.60000000001</v>
      </c>
      <c r="F34" s="443">
        <v>223</v>
      </c>
      <c r="G34" s="442">
        <v>278595.09999999998</v>
      </c>
      <c r="H34" s="443">
        <v>16</v>
      </c>
      <c r="I34" s="442">
        <v>69772.3</v>
      </c>
      <c r="J34" s="443">
        <v>0</v>
      </c>
      <c r="K34" s="442">
        <v>0</v>
      </c>
      <c r="L34" s="443">
        <v>291</v>
      </c>
      <c r="M34" s="445">
        <f>SUM(E34+G34+I34+K34)</f>
        <v>565289</v>
      </c>
      <c r="R34" s="3" t="s">
        <v>384</v>
      </c>
      <c r="S34" s="3"/>
      <c r="T34" s="3"/>
      <c r="U34" s="3"/>
      <c r="V34" s="3"/>
      <c r="W34" s="3">
        <v>311</v>
      </c>
      <c r="X34" s="3">
        <v>319</v>
      </c>
      <c r="Y34" s="3">
        <v>280</v>
      </c>
      <c r="Z34" s="3">
        <v>350</v>
      </c>
      <c r="AA34" s="3">
        <v>315</v>
      </c>
      <c r="AB34" s="3">
        <v>304</v>
      </c>
      <c r="AC34" s="3">
        <v>295</v>
      </c>
      <c r="AD34" s="3">
        <v>322</v>
      </c>
      <c r="AE34" s="3">
        <v>340</v>
      </c>
      <c r="AF34" s="3">
        <v>307</v>
      </c>
      <c r="AG34" s="3">
        <v>268</v>
      </c>
      <c r="AH34" s="3">
        <v>258</v>
      </c>
      <c r="AI34" s="3">
        <v>263</v>
      </c>
      <c r="AJ34" s="3">
        <v>215</v>
      </c>
      <c r="AK34" s="3">
        <v>208</v>
      </c>
      <c r="AL34" s="3">
        <v>259</v>
      </c>
      <c r="AM34" s="3">
        <v>178</v>
      </c>
    </row>
    <row r="35" spans="1:39" ht="11.25" customHeight="1">
      <c r="A35" s="20"/>
      <c r="B35" s="434" t="s">
        <v>593</v>
      </c>
      <c r="C35" s="433"/>
      <c r="D35" s="3011">
        <v>25</v>
      </c>
      <c r="E35" s="430">
        <v>94373.8</v>
      </c>
      <c r="F35" s="3011">
        <v>202</v>
      </c>
      <c r="G35" s="430">
        <v>251303.3</v>
      </c>
      <c r="H35" s="3011">
        <v>6</v>
      </c>
      <c r="I35" s="430">
        <v>54312.95</v>
      </c>
      <c r="J35" s="3011">
        <v>1</v>
      </c>
      <c r="K35" s="430">
        <v>477.87</v>
      </c>
      <c r="L35" s="3011">
        <f>SUM(D35+F35+H35+J35)</f>
        <v>234</v>
      </c>
      <c r="M35" s="432">
        <f>SUM(E35+G35+I35+K35)</f>
        <v>400467.92</v>
      </c>
      <c r="R35" s="3" t="s">
        <v>385</v>
      </c>
      <c r="S35" s="3"/>
      <c r="T35" s="3"/>
      <c r="U35" s="3"/>
      <c r="V35" s="3"/>
      <c r="W35" s="3">
        <v>9</v>
      </c>
      <c r="X35" s="3">
        <v>3</v>
      </c>
      <c r="Y35" s="3">
        <v>9</v>
      </c>
      <c r="Z35" s="3">
        <v>12</v>
      </c>
      <c r="AA35" s="3">
        <v>10</v>
      </c>
      <c r="AB35" s="3">
        <v>6</v>
      </c>
      <c r="AC35" s="3">
        <v>5</v>
      </c>
      <c r="AD35" s="3">
        <v>3</v>
      </c>
      <c r="AE35" s="3">
        <v>0</v>
      </c>
      <c r="AF35" s="3">
        <v>0</v>
      </c>
      <c r="AG35" s="3">
        <v>7</v>
      </c>
      <c r="AH35" s="3">
        <v>2</v>
      </c>
      <c r="AI35" s="3">
        <v>2</v>
      </c>
      <c r="AJ35" s="3">
        <v>0</v>
      </c>
      <c r="AK35" s="3">
        <v>1</v>
      </c>
      <c r="AL35" s="3">
        <v>0</v>
      </c>
      <c r="AM35" s="3">
        <v>0</v>
      </c>
    </row>
    <row r="36" spans="1:39" ht="11.25" customHeight="1">
      <c r="A36" s="20"/>
      <c r="B36" s="434" t="s">
        <v>440</v>
      </c>
      <c r="C36" s="433"/>
      <c r="D36" s="3011">
        <v>20</v>
      </c>
      <c r="E36" s="430">
        <v>413668.7</v>
      </c>
      <c r="F36" s="3011">
        <v>151</v>
      </c>
      <c r="G36" s="430">
        <v>191232.9</v>
      </c>
      <c r="H36" s="3011">
        <v>11</v>
      </c>
      <c r="I36" s="430">
        <v>34632.5</v>
      </c>
      <c r="J36" s="3011">
        <v>2</v>
      </c>
      <c r="K36" s="430">
        <v>3312.1</v>
      </c>
      <c r="L36" s="3011">
        <f>SUM(D36+F36+H36+J36)</f>
        <v>184</v>
      </c>
      <c r="M36" s="432">
        <f>SUM(E36+G36+I36+K36)</f>
        <v>642846.19999999995</v>
      </c>
      <c r="R36" s="3" t="s">
        <v>386</v>
      </c>
      <c r="S36" s="3"/>
      <c r="T36" s="3"/>
      <c r="U36" s="3"/>
      <c r="V36" s="3"/>
      <c r="W36" s="3">
        <v>1</v>
      </c>
      <c r="X36" s="3"/>
      <c r="Y36" s="3"/>
      <c r="Z36" s="3">
        <v>1</v>
      </c>
      <c r="AA36" s="3">
        <v>12</v>
      </c>
      <c r="AB36" s="3">
        <v>8</v>
      </c>
      <c r="AC36" s="3">
        <v>4</v>
      </c>
      <c r="AD36" s="3">
        <v>6</v>
      </c>
      <c r="AE36" s="3">
        <v>6</v>
      </c>
      <c r="AF36" s="3">
        <v>5</v>
      </c>
      <c r="AG36" s="3">
        <v>1</v>
      </c>
      <c r="AH36" s="3">
        <v>3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</row>
    <row r="37" spans="1:39" ht="11.25" customHeight="1">
      <c r="A37" s="20"/>
      <c r="B37" s="826" t="s">
        <v>496</v>
      </c>
      <c r="C37" s="3075"/>
      <c r="D37" s="3012">
        <v>64</v>
      </c>
      <c r="E37" s="3076">
        <v>321306.3</v>
      </c>
      <c r="F37" s="3012">
        <v>191</v>
      </c>
      <c r="G37" s="3076">
        <v>241473</v>
      </c>
      <c r="H37" s="3012">
        <v>16</v>
      </c>
      <c r="I37" s="3076">
        <v>178165.11</v>
      </c>
      <c r="J37" s="3012">
        <v>0</v>
      </c>
      <c r="K37" s="3076">
        <v>0</v>
      </c>
      <c r="L37" s="3012">
        <f>SUM(D37+F37+H37+J37)</f>
        <v>271</v>
      </c>
      <c r="M37" s="3077">
        <f>SUM(E37+G37+I37+K37)</f>
        <v>740944.41</v>
      </c>
      <c r="N37" s="294"/>
    </row>
    <row r="38" spans="1:39" ht="12.75" customHeight="1" thickBot="1">
      <c r="A38" s="20"/>
      <c r="B38" s="1403" t="s">
        <v>714</v>
      </c>
      <c r="C38" s="433"/>
      <c r="D38" s="439">
        <f t="shared" ref="D38:M38" si="12">SUM(D34:D37)</f>
        <v>161</v>
      </c>
      <c r="E38" s="438">
        <f t="shared" si="12"/>
        <v>1046270.4000000001</v>
      </c>
      <c r="F38" s="439">
        <f t="shared" si="12"/>
        <v>767</v>
      </c>
      <c r="G38" s="438">
        <f t="shared" si="12"/>
        <v>962604.29999999993</v>
      </c>
      <c r="H38" s="439">
        <f t="shared" si="12"/>
        <v>49</v>
      </c>
      <c r="I38" s="438">
        <f t="shared" si="12"/>
        <v>336882.86</v>
      </c>
      <c r="J38" s="439">
        <f t="shared" si="12"/>
        <v>3</v>
      </c>
      <c r="K38" s="438">
        <f t="shared" si="12"/>
        <v>3789.97</v>
      </c>
      <c r="L38" s="439">
        <f t="shared" si="12"/>
        <v>980</v>
      </c>
      <c r="M38" s="440">
        <f t="shared" si="12"/>
        <v>2349547.5299999998</v>
      </c>
      <c r="N38" s="294"/>
    </row>
    <row r="39" spans="1:39" ht="11.25" customHeight="1">
      <c r="A39" s="20"/>
      <c r="B39" s="628" t="s">
        <v>544</v>
      </c>
      <c r="C39" s="447"/>
      <c r="D39" s="443">
        <v>48</v>
      </c>
      <c r="E39" s="442">
        <v>608198.9</v>
      </c>
      <c r="F39" s="443">
        <v>243</v>
      </c>
      <c r="G39" s="442">
        <v>430437.3</v>
      </c>
      <c r="H39" s="443">
        <v>7</v>
      </c>
      <c r="I39" s="442">
        <v>50972</v>
      </c>
      <c r="J39" s="443">
        <v>3</v>
      </c>
      <c r="K39" s="442">
        <v>1154.8</v>
      </c>
      <c r="L39" s="443">
        <f t="shared" ref="L39:M42" si="13">SUM(D39+F39+H39+J39)</f>
        <v>301</v>
      </c>
      <c r="M39" s="445">
        <f t="shared" si="13"/>
        <v>1090763</v>
      </c>
      <c r="N39" s="294"/>
    </row>
    <row r="40" spans="1:39" ht="11.25" customHeight="1">
      <c r="A40" s="20"/>
      <c r="B40" s="434" t="s">
        <v>501</v>
      </c>
      <c r="C40" s="433"/>
      <c r="D40" s="3011">
        <v>15</v>
      </c>
      <c r="E40" s="430">
        <v>138617.70000000001</v>
      </c>
      <c r="F40" s="3011">
        <v>314</v>
      </c>
      <c r="G40" s="430">
        <v>497950.1</v>
      </c>
      <c r="H40" s="3011">
        <v>7</v>
      </c>
      <c r="I40" s="430">
        <v>9487.2999999999993</v>
      </c>
      <c r="J40" s="3011">
        <v>5</v>
      </c>
      <c r="K40" s="430">
        <v>1117.4000000000001</v>
      </c>
      <c r="L40" s="3011">
        <f t="shared" si="13"/>
        <v>341</v>
      </c>
      <c r="M40" s="432">
        <f t="shared" si="13"/>
        <v>647172.50000000012</v>
      </c>
      <c r="N40" s="294"/>
    </row>
    <row r="41" spans="1:39" ht="11.25" customHeight="1">
      <c r="A41" s="20"/>
      <c r="B41" s="434" t="s">
        <v>516</v>
      </c>
      <c r="C41" s="433"/>
      <c r="D41" s="3011">
        <v>23</v>
      </c>
      <c r="E41" s="430">
        <v>119964.6</v>
      </c>
      <c r="F41" s="3011">
        <v>287</v>
      </c>
      <c r="G41" s="430">
        <v>373657.2</v>
      </c>
      <c r="H41" s="3011">
        <v>9</v>
      </c>
      <c r="I41" s="430">
        <v>20963.400000000001</v>
      </c>
      <c r="J41" s="3011">
        <v>3</v>
      </c>
      <c r="K41" s="430">
        <v>511.2</v>
      </c>
      <c r="L41" s="3011">
        <f t="shared" si="13"/>
        <v>322</v>
      </c>
      <c r="M41" s="432">
        <f t="shared" si="13"/>
        <v>515096.40000000008</v>
      </c>
      <c r="N41" s="294"/>
    </row>
    <row r="42" spans="1:39" ht="11.25" customHeight="1">
      <c r="A42" s="20"/>
      <c r="B42" s="826" t="s">
        <v>444</v>
      </c>
      <c r="C42" s="3075"/>
      <c r="D42" s="3012">
        <v>58</v>
      </c>
      <c r="E42" s="3076">
        <v>873546.41</v>
      </c>
      <c r="F42" s="3012">
        <v>349</v>
      </c>
      <c r="G42" s="3076">
        <v>311245.2</v>
      </c>
      <c r="H42" s="3012">
        <v>11</v>
      </c>
      <c r="I42" s="3076">
        <v>29322.29</v>
      </c>
      <c r="J42" s="3012">
        <v>4</v>
      </c>
      <c r="K42" s="3076">
        <v>1153</v>
      </c>
      <c r="L42" s="3012">
        <f t="shared" si="13"/>
        <v>422</v>
      </c>
      <c r="M42" s="3077">
        <f t="shared" si="13"/>
        <v>1215266.9000000001</v>
      </c>
      <c r="N42" s="294"/>
    </row>
    <row r="43" spans="1:39" ht="12.6" customHeight="1" thickBot="1">
      <c r="A43" s="20"/>
      <c r="B43" s="1402" t="s">
        <v>717</v>
      </c>
      <c r="C43" s="437"/>
      <c r="D43" s="243">
        <f t="shared" ref="D43:M43" si="14">SUM(D39:D42)</f>
        <v>144</v>
      </c>
      <c r="E43" s="441">
        <f t="shared" si="14"/>
        <v>1740327.61</v>
      </c>
      <c r="F43" s="243">
        <f t="shared" si="14"/>
        <v>1193</v>
      </c>
      <c r="G43" s="441">
        <f t="shared" si="14"/>
        <v>1613289.7999999998</v>
      </c>
      <c r="H43" s="243">
        <f t="shared" si="14"/>
        <v>34</v>
      </c>
      <c r="I43" s="441">
        <f t="shared" si="14"/>
        <v>110744.99000000002</v>
      </c>
      <c r="J43" s="243">
        <f t="shared" si="14"/>
        <v>15</v>
      </c>
      <c r="K43" s="441">
        <f t="shared" si="14"/>
        <v>3936.3999999999996</v>
      </c>
      <c r="L43" s="243">
        <f t="shared" si="14"/>
        <v>1386</v>
      </c>
      <c r="M43" s="833">
        <f t="shared" si="14"/>
        <v>3468298.8</v>
      </c>
      <c r="N43" s="294"/>
    </row>
    <row r="44" spans="1:39" ht="11.25" customHeight="1">
      <c r="A44" s="20"/>
      <c r="B44" s="628" t="s">
        <v>430</v>
      </c>
      <c r="C44" s="832"/>
      <c r="D44" s="443">
        <v>45</v>
      </c>
      <c r="E44" s="834">
        <v>265508.3</v>
      </c>
      <c r="F44" s="443">
        <v>307</v>
      </c>
      <c r="G44" s="836">
        <v>355764.4</v>
      </c>
      <c r="H44" s="443">
        <v>11</v>
      </c>
      <c r="I44" s="834">
        <v>41579.9</v>
      </c>
      <c r="J44" s="443">
        <v>4</v>
      </c>
      <c r="K44" s="876">
        <v>1325.2</v>
      </c>
      <c r="L44" s="443">
        <f t="shared" ref="L44:M47" si="15">SUM(D44,F44,H44,J44)</f>
        <v>367</v>
      </c>
      <c r="M44" s="445">
        <f t="shared" si="15"/>
        <v>664177.79999999993</v>
      </c>
      <c r="N44" s="294"/>
    </row>
    <row r="45" spans="1:39" ht="11.25" customHeight="1">
      <c r="A45" s="20"/>
      <c r="B45" s="434" t="s">
        <v>213</v>
      </c>
      <c r="C45" s="872"/>
      <c r="D45" s="3011">
        <v>37</v>
      </c>
      <c r="E45" s="873">
        <v>137902.6</v>
      </c>
      <c r="F45" s="3011">
        <v>359</v>
      </c>
      <c r="G45" s="874">
        <v>324871.90000000002</v>
      </c>
      <c r="H45" s="3011">
        <v>11</v>
      </c>
      <c r="I45" s="873">
        <v>34434.230000000003</v>
      </c>
      <c r="J45" s="3011">
        <v>4</v>
      </c>
      <c r="K45" s="875">
        <v>1682.9</v>
      </c>
      <c r="L45" s="3011">
        <f t="shared" si="15"/>
        <v>411</v>
      </c>
      <c r="M45" s="432">
        <f t="shared" si="15"/>
        <v>498891.63</v>
      </c>
      <c r="N45" s="294"/>
    </row>
    <row r="46" spans="1:39" ht="11.25" customHeight="1">
      <c r="A46" s="20"/>
      <c r="B46" s="434" t="s">
        <v>335</v>
      </c>
      <c r="C46" s="872"/>
      <c r="D46" s="3011">
        <v>87</v>
      </c>
      <c r="E46" s="873">
        <v>368065.7</v>
      </c>
      <c r="F46" s="3011">
        <v>303</v>
      </c>
      <c r="G46" s="874">
        <v>586250.19999999995</v>
      </c>
      <c r="H46" s="3011">
        <v>10</v>
      </c>
      <c r="I46" s="874">
        <v>20430.5</v>
      </c>
      <c r="J46" s="3011">
        <v>7</v>
      </c>
      <c r="K46" s="875">
        <v>3780.5</v>
      </c>
      <c r="L46" s="3011">
        <f t="shared" si="15"/>
        <v>407</v>
      </c>
      <c r="M46" s="432">
        <f t="shared" si="15"/>
        <v>978526.89999999991</v>
      </c>
      <c r="N46" s="294"/>
    </row>
    <row r="47" spans="1:39" ht="11.25" customHeight="1">
      <c r="A47" s="20"/>
      <c r="B47" s="826" t="s">
        <v>569</v>
      </c>
      <c r="C47" s="3078"/>
      <c r="D47" s="3012">
        <v>39</v>
      </c>
      <c r="E47" s="3079">
        <v>281187.7</v>
      </c>
      <c r="F47" s="3012">
        <v>250</v>
      </c>
      <c r="G47" s="3080">
        <v>517896.42</v>
      </c>
      <c r="H47" s="3012">
        <v>13</v>
      </c>
      <c r="I47" s="3080">
        <v>130818.2</v>
      </c>
      <c r="J47" s="3012">
        <v>7</v>
      </c>
      <c r="K47" s="3081">
        <v>3409.1</v>
      </c>
      <c r="L47" s="3012">
        <f t="shared" si="15"/>
        <v>309</v>
      </c>
      <c r="M47" s="3077">
        <f t="shared" si="15"/>
        <v>933311.41999999993</v>
      </c>
      <c r="N47" s="294"/>
    </row>
    <row r="48" spans="1:39" ht="12.6" customHeight="1" thickBot="1">
      <c r="A48" s="20"/>
      <c r="B48" s="1402" t="s">
        <v>715</v>
      </c>
      <c r="C48" s="962"/>
      <c r="D48" s="3082">
        <f t="shared" ref="D48:M48" si="16">SUM(D44:D47)</f>
        <v>208</v>
      </c>
      <c r="E48" s="3083">
        <f t="shared" si="16"/>
        <v>1052664.3</v>
      </c>
      <c r="F48" s="3082">
        <f t="shared" si="16"/>
        <v>1219</v>
      </c>
      <c r="G48" s="3084">
        <f t="shared" si="16"/>
        <v>1784782.92</v>
      </c>
      <c r="H48" s="3082">
        <f t="shared" si="16"/>
        <v>45</v>
      </c>
      <c r="I48" s="3084">
        <f t="shared" si="16"/>
        <v>227262.83000000002</v>
      </c>
      <c r="J48" s="3082">
        <f t="shared" si="16"/>
        <v>22</v>
      </c>
      <c r="K48" s="3085">
        <f t="shared" si="16"/>
        <v>10197.700000000001</v>
      </c>
      <c r="L48" s="3082">
        <f t="shared" si="16"/>
        <v>1494</v>
      </c>
      <c r="M48" s="3086">
        <f t="shared" si="16"/>
        <v>3074907.75</v>
      </c>
      <c r="N48" s="294"/>
    </row>
    <row r="49" spans="1:16" s="1991" customFormat="1" ht="10.9" customHeight="1">
      <c r="A49" s="2375"/>
      <c r="B49" s="628" t="s">
        <v>623</v>
      </c>
      <c r="C49" s="1123"/>
      <c r="D49" s="783">
        <v>26</v>
      </c>
      <c r="E49" s="876">
        <v>280888.75</v>
      </c>
      <c r="F49" s="443">
        <v>220</v>
      </c>
      <c r="G49" s="836">
        <v>297323.59000000003</v>
      </c>
      <c r="H49" s="443">
        <v>5</v>
      </c>
      <c r="I49" s="836">
        <v>738.79</v>
      </c>
      <c r="J49" s="443">
        <v>9</v>
      </c>
      <c r="K49" s="834">
        <v>4861.28</v>
      </c>
      <c r="L49" s="783">
        <f t="shared" ref="L49:M52" si="17">SUM(D49+F49+H49+J49)</f>
        <v>260</v>
      </c>
      <c r="M49" s="445">
        <f t="shared" si="17"/>
        <v>583812.41000000015</v>
      </c>
      <c r="N49" s="294"/>
      <c r="O49" s="3"/>
      <c r="P49" s="3"/>
    </row>
    <row r="50" spans="1:16" s="1991" customFormat="1" ht="10.9" customHeight="1">
      <c r="A50" s="2375"/>
      <c r="B50" s="434" t="s">
        <v>663</v>
      </c>
      <c r="C50" s="1124" t="s">
        <v>102</v>
      </c>
      <c r="D50" s="3009">
        <v>56</v>
      </c>
      <c r="E50" s="875">
        <v>392342.44</v>
      </c>
      <c r="F50" s="3011">
        <v>280</v>
      </c>
      <c r="G50" s="874">
        <v>429030.56</v>
      </c>
      <c r="H50" s="3011">
        <v>14</v>
      </c>
      <c r="I50" s="874">
        <v>27000.16</v>
      </c>
      <c r="J50" s="3011">
        <v>3</v>
      </c>
      <c r="K50" s="873">
        <v>765</v>
      </c>
      <c r="L50" s="3009">
        <f t="shared" si="17"/>
        <v>353</v>
      </c>
      <c r="M50" s="432">
        <f t="shared" si="17"/>
        <v>849138.16</v>
      </c>
      <c r="N50" s="294"/>
      <c r="O50" s="3"/>
      <c r="P50" s="3"/>
    </row>
    <row r="51" spans="1:16" s="1991" customFormat="1" ht="10.9" customHeight="1">
      <c r="A51" s="2375"/>
      <c r="B51" s="434" t="s">
        <v>676</v>
      </c>
      <c r="C51" s="1124"/>
      <c r="D51" s="3009">
        <v>43</v>
      </c>
      <c r="E51" s="875">
        <v>198162.73</v>
      </c>
      <c r="F51" s="3011">
        <v>270</v>
      </c>
      <c r="G51" s="874">
        <v>443863.8</v>
      </c>
      <c r="H51" s="3011">
        <v>13</v>
      </c>
      <c r="I51" s="874">
        <v>8800</v>
      </c>
      <c r="J51" s="3011">
        <v>2</v>
      </c>
      <c r="K51" s="873">
        <v>510</v>
      </c>
      <c r="L51" s="3009">
        <f t="shared" si="17"/>
        <v>328</v>
      </c>
      <c r="M51" s="432">
        <f t="shared" si="17"/>
        <v>651336.53</v>
      </c>
      <c r="N51" s="294"/>
      <c r="O51" s="3"/>
      <c r="P51" s="3"/>
    </row>
    <row r="52" spans="1:16" s="1991" customFormat="1" ht="10.9" customHeight="1" thickBot="1">
      <c r="A52" s="2375"/>
      <c r="B52" s="826" t="s">
        <v>677</v>
      </c>
      <c r="C52" s="1124"/>
      <c r="D52" s="3009">
        <v>39</v>
      </c>
      <c r="E52" s="875">
        <v>124382.5</v>
      </c>
      <c r="F52" s="3011">
        <v>249</v>
      </c>
      <c r="G52" s="874">
        <v>451470.8</v>
      </c>
      <c r="H52" s="3011">
        <v>14</v>
      </c>
      <c r="I52" s="874">
        <v>7932.39</v>
      </c>
      <c r="J52" s="3011">
        <v>2</v>
      </c>
      <c r="K52" s="873">
        <v>510</v>
      </c>
      <c r="L52" s="3009">
        <f t="shared" si="17"/>
        <v>304</v>
      </c>
      <c r="M52" s="432">
        <f t="shared" si="17"/>
        <v>584295.69000000006</v>
      </c>
      <c r="N52" s="3"/>
      <c r="O52" s="3"/>
      <c r="P52" s="3"/>
    </row>
    <row r="53" spans="1:16" s="146" customFormat="1" ht="12.6" customHeight="1" thickBot="1">
      <c r="A53" s="145"/>
      <c r="B53" s="2306" t="s">
        <v>716</v>
      </c>
      <c r="C53" s="3087"/>
      <c r="D53" s="2299">
        <f t="shared" ref="D53:L53" si="18">SUM(D49:D52)</f>
        <v>164</v>
      </c>
      <c r="E53" s="2300">
        <f t="shared" si="18"/>
        <v>995776.41999999993</v>
      </c>
      <c r="F53" s="2299">
        <f t="shared" si="18"/>
        <v>1019</v>
      </c>
      <c r="G53" s="2301">
        <f t="shared" si="18"/>
        <v>1621688.75</v>
      </c>
      <c r="H53" s="2299">
        <f t="shared" si="18"/>
        <v>46</v>
      </c>
      <c r="I53" s="2301">
        <f t="shared" si="18"/>
        <v>44471.34</v>
      </c>
      <c r="J53" s="2299">
        <f t="shared" si="18"/>
        <v>16</v>
      </c>
      <c r="K53" s="2302">
        <f t="shared" si="18"/>
        <v>6646.28</v>
      </c>
      <c r="L53" s="2307">
        <f t="shared" si="18"/>
        <v>1245</v>
      </c>
      <c r="M53" s="2308">
        <f>SUM(M49:M52)</f>
        <v>2668582.7900000005</v>
      </c>
      <c r="N53" s="2305"/>
      <c r="O53" s="2305"/>
      <c r="P53" s="2305"/>
    </row>
    <row r="54" spans="1:16" ht="10.9" customHeight="1">
      <c r="A54" s="20"/>
      <c r="B54" s="628" t="s">
        <v>728</v>
      </c>
      <c r="C54" s="447"/>
      <c r="D54" s="443">
        <v>53</v>
      </c>
      <c r="E54" s="834">
        <v>217867.81</v>
      </c>
      <c r="F54" s="443">
        <v>311</v>
      </c>
      <c r="G54" s="1123">
        <v>629245.65</v>
      </c>
      <c r="H54" s="1734">
        <v>9</v>
      </c>
      <c r="I54" s="1123">
        <v>9609.2900000000009</v>
      </c>
      <c r="J54" s="1734">
        <v>1</v>
      </c>
      <c r="K54" s="1747">
        <v>255</v>
      </c>
      <c r="L54" s="443">
        <f>SUM(D54,F54,H54,J54)</f>
        <v>374</v>
      </c>
      <c r="M54" s="445">
        <f>SUM(K54,I54,G54,E54)</f>
        <v>856977.75</v>
      </c>
    </row>
    <row r="55" spans="1:16" ht="10.9" customHeight="1">
      <c r="A55" s="20"/>
      <c r="B55" s="434" t="s">
        <v>745</v>
      </c>
      <c r="C55" s="433"/>
      <c r="D55" s="3011">
        <v>25</v>
      </c>
      <c r="E55" s="873">
        <v>214953.89</v>
      </c>
      <c r="F55" s="3011">
        <v>319</v>
      </c>
      <c r="G55" s="1124">
        <v>544077.26</v>
      </c>
      <c r="H55" s="304">
        <v>3</v>
      </c>
      <c r="I55" s="1124">
        <v>684.29</v>
      </c>
      <c r="J55" s="304">
        <v>0</v>
      </c>
      <c r="K55" s="3008">
        <v>0</v>
      </c>
      <c r="L55" s="3011">
        <f t="shared" ref="L55:L57" si="19">SUM(D55,F55,H55,J55)</f>
        <v>347</v>
      </c>
      <c r="M55" s="432">
        <f t="shared" ref="M55:M57" si="20">SUM(K55,I55,G55,E55)</f>
        <v>759715.44000000006</v>
      </c>
    </row>
    <row r="56" spans="1:16" ht="10.9" customHeight="1">
      <c r="A56" s="20"/>
      <c r="B56" s="1917" t="s">
        <v>746</v>
      </c>
      <c r="C56" s="1124"/>
      <c r="D56" s="3011">
        <v>29</v>
      </c>
      <c r="E56" s="873">
        <v>104105.04999999999</v>
      </c>
      <c r="F56" s="3011">
        <v>280</v>
      </c>
      <c r="G56" s="3007">
        <v>364421.74</v>
      </c>
      <c r="H56" s="304">
        <v>9</v>
      </c>
      <c r="I56" s="3007">
        <v>13752.95</v>
      </c>
      <c r="J56" s="304">
        <v>0</v>
      </c>
      <c r="K56" s="3008">
        <v>0</v>
      </c>
      <c r="L56" s="3011">
        <f t="shared" si="19"/>
        <v>318</v>
      </c>
      <c r="M56" s="432">
        <f t="shared" si="20"/>
        <v>482279.74</v>
      </c>
    </row>
    <row r="57" spans="1:16" ht="10.9" customHeight="1" thickBot="1">
      <c r="A57" s="20"/>
      <c r="B57" s="3391" t="s">
        <v>747</v>
      </c>
      <c r="C57" s="1968"/>
      <c r="D57" s="3011">
        <v>50</v>
      </c>
      <c r="E57" s="873">
        <v>258781.35000000003</v>
      </c>
      <c r="F57" s="3011">
        <v>350</v>
      </c>
      <c r="G57" s="3007">
        <v>750531.61</v>
      </c>
      <c r="H57" s="304">
        <v>12</v>
      </c>
      <c r="I57" s="3007">
        <v>10290.009999999998</v>
      </c>
      <c r="J57" s="304">
        <v>1</v>
      </c>
      <c r="K57" s="3008">
        <v>1180</v>
      </c>
      <c r="L57" s="244">
        <f t="shared" si="19"/>
        <v>413</v>
      </c>
      <c r="M57" s="1920">
        <f t="shared" si="20"/>
        <v>1020782.97</v>
      </c>
    </row>
    <row r="58" spans="1:16" s="146" customFormat="1" ht="12.6" customHeight="1" thickBot="1">
      <c r="A58" s="145"/>
      <c r="B58" s="3389" t="s">
        <v>773</v>
      </c>
      <c r="C58" s="3390"/>
      <c r="D58" s="2299">
        <f t="shared" ref="D58:K58" si="21">SUM(D54:D57)</f>
        <v>157</v>
      </c>
      <c r="E58" s="2300">
        <f t="shared" si="21"/>
        <v>795708.10000000009</v>
      </c>
      <c r="F58" s="2299">
        <f t="shared" si="21"/>
        <v>1260</v>
      </c>
      <c r="G58" s="2301">
        <f t="shared" si="21"/>
        <v>2288276.2600000002</v>
      </c>
      <c r="H58" s="2299">
        <f t="shared" si="21"/>
        <v>33</v>
      </c>
      <c r="I58" s="2301">
        <f t="shared" si="21"/>
        <v>34336.54</v>
      </c>
      <c r="J58" s="2299">
        <f t="shared" si="21"/>
        <v>2</v>
      </c>
      <c r="K58" s="2302">
        <f t="shared" si="21"/>
        <v>1435</v>
      </c>
      <c r="L58" s="2303">
        <f>SUM(L54:L57)</f>
        <v>1452</v>
      </c>
      <c r="M58" s="2304">
        <f>SUM(M54:M57)</f>
        <v>3119755.8999999994</v>
      </c>
      <c r="N58" s="2305"/>
      <c r="O58" s="2305"/>
      <c r="P58" s="467"/>
    </row>
    <row r="59" spans="1:16" ht="10.9" customHeight="1">
      <c r="A59" s="20"/>
      <c r="B59" s="628" t="s">
        <v>769</v>
      </c>
      <c r="C59" s="447"/>
      <c r="D59" s="443">
        <v>27</v>
      </c>
      <c r="E59" s="834">
        <v>139216.98000000001</v>
      </c>
      <c r="F59" s="443">
        <v>315</v>
      </c>
      <c r="G59" s="834">
        <v>398973.46</v>
      </c>
      <c r="H59" s="1734">
        <v>10</v>
      </c>
      <c r="I59" s="834">
        <v>24035.51</v>
      </c>
      <c r="J59" s="1734">
        <v>12</v>
      </c>
      <c r="K59" s="834">
        <v>8896.74</v>
      </c>
      <c r="L59" s="443">
        <f>SUM(D59,F59,H59,J59)</f>
        <v>364</v>
      </c>
      <c r="M59" s="445">
        <f t="shared" ref="M59:M62" si="22">SUM(K59,I59,G59,E59)</f>
        <v>571122.69000000006</v>
      </c>
      <c r="P59" s="23"/>
    </row>
    <row r="60" spans="1:16" ht="10.9" customHeight="1">
      <c r="A60" s="20"/>
      <c r="B60" s="434" t="s">
        <v>770</v>
      </c>
      <c r="C60" s="433"/>
      <c r="D60" s="3011">
        <v>32</v>
      </c>
      <c r="E60" s="873">
        <v>181660.42</v>
      </c>
      <c r="F60" s="3011">
        <v>304</v>
      </c>
      <c r="G60" s="873">
        <v>395056.64000000001</v>
      </c>
      <c r="H60" s="304">
        <v>6</v>
      </c>
      <c r="I60" s="873">
        <v>10615.84</v>
      </c>
      <c r="J60" s="304">
        <v>8</v>
      </c>
      <c r="K60" s="873">
        <v>6164.74</v>
      </c>
      <c r="L60" s="3011">
        <f t="shared" ref="L60:L62" si="23">SUM(D60,F60,H60,J60)</f>
        <v>350</v>
      </c>
      <c r="M60" s="432">
        <f t="shared" si="22"/>
        <v>593497.64</v>
      </c>
    </row>
    <row r="61" spans="1:16" s="20" customFormat="1" ht="10.9" customHeight="1">
      <c r="B61" s="1917" t="s">
        <v>771</v>
      </c>
      <c r="C61" s="1124"/>
      <c r="D61" s="3011">
        <v>35</v>
      </c>
      <c r="E61" s="873">
        <v>220786.75000000003</v>
      </c>
      <c r="F61" s="3011">
        <v>295</v>
      </c>
      <c r="G61" s="873">
        <v>345085.44000000006</v>
      </c>
      <c r="H61" s="304">
        <v>5</v>
      </c>
      <c r="I61" s="873">
        <v>2250</v>
      </c>
      <c r="J61" s="304">
        <v>4</v>
      </c>
      <c r="K61" s="873">
        <v>4055.16</v>
      </c>
      <c r="L61" s="3011">
        <f t="shared" si="23"/>
        <v>339</v>
      </c>
      <c r="M61" s="432">
        <f t="shared" si="22"/>
        <v>572177.35000000009</v>
      </c>
      <c r="N61" s="23"/>
      <c r="O61" s="23"/>
      <c r="P61" s="23"/>
    </row>
    <row r="62" spans="1:16" s="20" customFormat="1" ht="10.9" customHeight="1" thickBot="1">
      <c r="B62" s="3391" t="s">
        <v>772</v>
      </c>
      <c r="C62" s="1968"/>
      <c r="D62" s="3011">
        <v>26</v>
      </c>
      <c r="E62" s="873">
        <v>118428.15</v>
      </c>
      <c r="F62" s="3011">
        <v>322</v>
      </c>
      <c r="G62" s="873">
        <v>425346.5</v>
      </c>
      <c r="H62" s="304">
        <v>3</v>
      </c>
      <c r="I62" s="873">
        <v>10500</v>
      </c>
      <c r="J62" s="304">
        <v>6</v>
      </c>
      <c r="K62" s="873">
        <v>10180.74</v>
      </c>
      <c r="L62" s="244">
        <f t="shared" si="23"/>
        <v>357</v>
      </c>
      <c r="M62" s="1920">
        <f t="shared" si="22"/>
        <v>564455.39</v>
      </c>
      <c r="N62" s="23"/>
      <c r="O62" s="23"/>
      <c r="P62" s="23"/>
    </row>
    <row r="63" spans="1:16" s="145" customFormat="1" ht="10.9" customHeight="1" thickBot="1">
      <c r="B63" s="2306" t="s">
        <v>834</v>
      </c>
      <c r="C63" s="2591"/>
      <c r="D63" s="2307">
        <f>SUM(D59:D62)</f>
        <v>120</v>
      </c>
      <c r="E63" s="2396">
        <f t="shared" ref="E63:K63" si="24">SUM(E59:E62)</f>
        <v>660092.30000000005</v>
      </c>
      <c r="F63" s="2307">
        <f>SUM(F59:F62)</f>
        <v>1236</v>
      </c>
      <c r="G63" s="2397">
        <f t="shared" si="24"/>
        <v>1564462.04</v>
      </c>
      <c r="H63" s="2307">
        <f t="shared" si="24"/>
        <v>24</v>
      </c>
      <c r="I63" s="2397">
        <f t="shared" si="24"/>
        <v>47401.35</v>
      </c>
      <c r="J63" s="2307">
        <f t="shared" si="24"/>
        <v>30</v>
      </c>
      <c r="K63" s="2398">
        <f t="shared" si="24"/>
        <v>29297.379999999997</v>
      </c>
      <c r="L63" s="2399">
        <f>SUM(L59:L62)</f>
        <v>1410</v>
      </c>
      <c r="M63" s="2400">
        <f>SUM(M59:M62)</f>
        <v>2301253.0700000003</v>
      </c>
      <c r="N63" s="467"/>
      <c r="O63" s="467"/>
      <c r="P63" s="467"/>
    </row>
    <row r="64" spans="1:16" s="145" customFormat="1" ht="10.9" customHeight="1">
      <c r="B64" s="628" t="s">
        <v>837</v>
      </c>
      <c r="C64" s="447"/>
      <c r="D64" s="443">
        <v>40</v>
      </c>
      <c r="E64" s="834">
        <v>482785.75</v>
      </c>
      <c r="F64" s="443">
        <v>340</v>
      </c>
      <c r="G64" s="834">
        <v>474717.05</v>
      </c>
      <c r="H64" s="1734">
        <v>0</v>
      </c>
      <c r="I64" s="1123">
        <v>0</v>
      </c>
      <c r="J64" s="1734">
        <v>6</v>
      </c>
      <c r="K64" s="834">
        <v>10180.74</v>
      </c>
      <c r="L64" s="443">
        <f>SUM(D64,F64,H64,J64)</f>
        <v>386</v>
      </c>
      <c r="M64" s="445">
        <f t="shared" ref="M64:M67" si="25">SUM(K64,I64,G64,E64)</f>
        <v>967683.54</v>
      </c>
      <c r="N64" s="467"/>
      <c r="O64" s="467"/>
      <c r="P64" s="467"/>
    </row>
    <row r="65" spans="1:16" s="145" customFormat="1" ht="10.9" customHeight="1">
      <c r="B65" s="434" t="s">
        <v>844</v>
      </c>
      <c r="C65" s="433"/>
      <c r="D65" s="3011">
        <v>37</v>
      </c>
      <c r="E65" s="873">
        <v>85347.39</v>
      </c>
      <c r="F65" s="3011">
        <v>307</v>
      </c>
      <c r="G65" s="873">
        <v>535300.43000000005</v>
      </c>
      <c r="H65" s="304">
        <v>0</v>
      </c>
      <c r="I65" s="1124">
        <v>0</v>
      </c>
      <c r="J65" s="304">
        <v>5</v>
      </c>
      <c r="K65" s="873">
        <v>9242</v>
      </c>
      <c r="L65" s="3011">
        <f>SUM(D65,F65,H65,J65)</f>
        <v>349</v>
      </c>
      <c r="M65" s="432">
        <f t="shared" si="25"/>
        <v>629889.82000000007</v>
      </c>
      <c r="N65" s="467"/>
      <c r="O65" s="467"/>
      <c r="P65" s="467"/>
    </row>
    <row r="66" spans="1:16" s="145" customFormat="1" ht="10.9" customHeight="1">
      <c r="B66" s="434" t="s">
        <v>824</v>
      </c>
      <c r="C66" s="433"/>
      <c r="D66" s="3011">
        <v>40</v>
      </c>
      <c r="E66" s="873">
        <v>153799.25</v>
      </c>
      <c r="F66" s="3011">
        <v>268</v>
      </c>
      <c r="G66" s="873">
        <v>376119.68</v>
      </c>
      <c r="H66" s="304">
        <v>7</v>
      </c>
      <c r="I66" s="1124">
        <v>19320.580000000002</v>
      </c>
      <c r="J66" s="304">
        <v>1</v>
      </c>
      <c r="K66" s="873">
        <v>3000</v>
      </c>
      <c r="L66" s="3011">
        <f>SUM(D66,F66,H66,J66)</f>
        <v>316</v>
      </c>
      <c r="M66" s="432">
        <f t="shared" si="25"/>
        <v>552239.51</v>
      </c>
      <c r="N66" s="467"/>
      <c r="O66" s="467"/>
      <c r="P66" s="467"/>
    </row>
    <row r="67" spans="1:16" s="145" customFormat="1" ht="10.9" customHeight="1" thickBot="1">
      <c r="B67" s="3391" t="s">
        <v>845</v>
      </c>
      <c r="C67" s="3392"/>
      <c r="D67" s="3011">
        <v>30</v>
      </c>
      <c r="E67" s="873">
        <v>100979.29</v>
      </c>
      <c r="F67" s="3011">
        <v>258</v>
      </c>
      <c r="G67" s="873">
        <v>613237.07999999996</v>
      </c>
      <c r="H67" s="304">
        <v>2</v>
      </c>
      <c r="I67" s="1124">
        <v>741.74</v>
      </c>
      <c r="J67" s="304">
        <v>3</v>
      </c>
      <c r="K67" s="873">
        <v>24111.39</v>
      </c>
      <c r="L67" s="244">
        <f>SUM(D67,F67,H67,J67)</f>
        <v>293</v>
      </c>
      <c r="M67" s="1920">
        <f t="shared" si="25"/>
        <v>739069.5</v>
      </c>
      <c r="N67" s="467"/>
      <c r="O67" s="467"/>
      <c r="P67" s="467"/>
    </row>
    <row r="68" spans="1:16" s="145" customFormat="1" ht="10.9" customHeight="1" thickBot="1">
      <c r="B68" s="3389" t="s">
        <v>886</v>
      </c>
      <c r="C68" s="3390"/>
      <c r="D68" s="2299">
        <f>SUM(D64:D67)</f>
        <v>147</v>
      </c>
      <c r="E68" s="2300">
        <f t="shared" ref="E68:K68" si="26">SUM(E64:E67)</f>
        <v>822911.68</v>
      </c>
      <c r="F68" s="2299">
        <f>SUM(F64:F67)</f>
        <v>1173</v>
      </c>
      <c r="G68" s="2301">
        <f t="shared" si="26"/>
        <v>1999374.2399999998</v>
      </c>
      <c r="H68" s="2299">
        <f t="shared" si="26"/>
        <v>9</v>
      </c>
      <c r="I68" s="2301">
        <f t="shared" si="26"/>
        <v>20062.320000000003</v>
      </c>
      <c r="J68" s="2299">
        <f t="shared" si="26"/>
        <v>15</v>
      </c>
      <c r="K68" s="2302">
        <f t="shared" si="26"/>
        <v>46534.13</v>
      </c>
      <c r="L68" s="2299">
        <f>SUM(L64:L67)</f>
        <v>1344</v>
      </c>
      <c r="M68" s="2592">
        <f>SUM(M64:M67)</f>
        <v>2888882.37</v>
      </c>
      <c r="N68" s="467"/>
      <c r="O68" s="467"/>
      <c r="P68" s="467"/>
    </row>
    <row r="69" spans="1:16" s="145" customFormat="1">
      <c r="B69" s="434" t="s">
        <v>894</v>
      </c>
      <c r="C69" s="2591"/>
      <c r="D69" s="2593">
        <v>24</v>
      </c>
      <c r="E69" s="2594">
        <v>65833.41</v>
      </c>
      <c r="F69" s="2593">
        <v>263</v>
      </c>
      <c r="G69" s="2595">
        <v>814404.81</v>
      </c>
      <c r="H69" s="2593">
        <v>2</v>
      </c>
      <c r="I69" s="2595">
        <v>6490.39</v>
      </c>
      <c r="J69" s="2593">
        <v>1</v>
      </c>
      <c r="K69" s="2596">
        <v>360</v>
      </c>
      <c r="L69" s="443">
        <f>SUM(D69,F69,H69,J69)</f>
        <v>290</v>
      </c>
      <c r="M69" s="445">
        <f t="shared" ref="M69:M70" si="27">SUM(K69,I69,G69,E69)</f>
        <v>887088.6100000001</v>
      </c>
      <c r="N69" s="2602"/>
      <c r="O69" s="2602"/>
      <c r="P69" s="467"/>
    </row>
    <row r="70" spans="1:16" s="145" customFormat="1">
      <c r="B70" s="434" t="s">
        <v>900</v>
      </c>
      <c r="C70" s="2591"/>
      <c r="D70" s="2593">
        <v>11</v>
      </c>
      <c r="E70" s="2594">
        <v>26592.84</v>
      </c>
      <c r="F70" s="2593">
        <v>215</v>
      </c>
      <c r="G70" s="2595">
        <v>441208.85</v>
      </c>
      <c r="H70" s="2593">
        <v>0</v>
      </c>
      <c r="I70" s="2595">
        <v>0</v>
      </c>
      <c r="J70" s="2593">
        <v>1</v>
      </c>
      <c r="K70" s="2596">
        <v>360</v>
      </c>
      <c r="L70" s="3011">
        <f>SUM(D70,F70,H70,J70)</f>
        <v>227</v>
      </c>
      <c r="M70" s="432">
        <f t="shared" si="27"/>
        <v>468161.69</v>
      </c>
      <c r="N70" s="2857"/>
      <c r="O70" s="2602"/>
      <c r="P70" s="467"/>
    </row>
    <row r="71" spans="1:16" s="145" customFormat="1">
      <c r="B71" s="434" t="s">
        <v>888</v>
      </c>
      <c r="C71" s="2591"/>
      <c r="D71" s="2593">
        <v>16</v>
      </c>
      <c r="E71" s="2594">
        <v>51952.480000000003</v>
      </c>
      <c r="F71" s="2593">
        <v>208</v>
      </c>
      <c r="G71" s="2595">
        <v>237665.52</v>
      </c>
      <c r="H71" s="2593">
        <v>1</v>
      </c>
      <c r="I71" s="2595">
        <v>1599.05</v>
      </c>
      <c r="J71" s="2593">
        <v>0</v>
      </c>
      <c r="K71" s="2594">
        <v>0</v>
      </c>
      <c r="L71" s="3011">
        <f>SUM(D71+F71+H71+J71)</f>
        <v>225</v>
      </c>
      <c r="M71" s="432">
        <f>SUM(E71+G71+I71+K71)</f>
        <v>291217.05</v>
      </c>
      <c r="P71" s="467"/>
    </row>
    <row r="72" spans="1:16" s="20" customFormat="1" ht="13.5" thickBot="1">
      <c r="B72" s="826" t="s">
        <v>901</v>
      </c>
      <c r="C72" s="3392"/>
      <c r="D72" s="244">
        <v>31</v>
      </c>
      <c r="E72" s="2855">
        <v>125089.57</v>
      </c>
      <c r="F72" s="244">
        <v>259</v>
      </c>
      <c r="G72" s="2856">
        <v>450002.31</v>
      </c>
      <c r="H72" s="244">
        <v>0</v>
      </c>
      <c r="I72" s="2856">
        <v>0</v>
      </c>
      <c r="J72" s="244">
        <v>0</v>
      </c>
      <c r="K72" s="2855">
        <v>0</v>
      </c>
      <c r="L72" s="244">
        <f>SUM(D72,F72,H72,J72)</f>
        <v>290</v>
      </c>
      <c r="M72" s="2855">
        <f>SUM(E72,G72,I72,K72)</f>
        <v>575091.88</v>
      </c>
      <c r="P72" s="23"/>
    </row>
    <row r="73" spans="1:16" s="20" customFormat="1" ht="13.5" thickBot="1">
      <c r="B73" s="3389" t="s">
        <v>918</v>
      </c>
      <c r="C73" s="3393"/>
      <c r="D73" s="2299">
        <f t="shared" ref="D73:M73" si="28">SUM(D69:D72)</f>
        <v>82</v>
      </c>
      <c r="E73" s="2300">
        <f t="shared" si="28"/>
        <v>269468.30000000005</v>
      </c>
      <c r="F73" s="2299">
        <f t="shared" si="28"/>
        <v>945</v>
      </c>
      <c r="G73" s="2301">
        <f t="shared" si="28"/>
        <v>1943281.4900000002</v>
      </c>
      <c r="H73" s="2299">
        <f t="shared" si="28"/>
        <v>3</v>
      </c>
      <c r="I73" s="2301">
        <f t="shared" si="28"/>
        <v>8089.4400000000005</v>
      </c>
      <c r="J73" s="2299">
        <f t="shared" si="28"/>
        <v>2</v>
      </c>
      <c r="K73" s="2302">
        <f t="shared" si="28"/>
        <v>720</v>
      </c>
      <c r="L73" s="2299">
        <f t="shared" si="28"/>
        <v>1032</v>
      </c>
      <c r="M73" s="2592">
        <f t="shared" si="28"/>
        <v>2221559.23</v>
      </c>
      <c r="P73" s="23"/>
    </row>
    <row r="74" spans="1:16" s="3088" customFormat="1" ht="12.75" customHeight="1" thickBot="1">
      <c r="B74" s="3558" t="s">
        <v>939</v>
      </c>
      <c r="C74" s="3559"/>
      <c r="D74" s="3560">
        <v>27</v>
      </c>
      <c r="E74" s="3561">
        <v>143343.39000000001</v>
      </c>
      <c r="F74" s="3560">
        <v>178</v>
      </c>
      <c r="G74" s="3562">
        <v>827838.59</v>
      </c>
      <c r="H74" s="3560">
        <v>0</v>
      </c>
      <c r="I74" s="3562">
        <v>0</v>
      </c>
      <c r="J74" s="3560">
        <v>0</v>
      </c>
      <c r="K74" s="3563">
        <v>0</v>
      </c>
      <c r="L74" s="3564">
        <f>SUM(D74,F74,H74,J74)</f>
        <v>205</v>
      </c>
      <c r="M74" s="3565">
        <f t="shared" ref="M74" si="29">SUM(K74,I74,G74,E74)</f>
        <v>971181.98</v>
      </c>
      <c r="P74" s="916"/>
    </row>
    <row r="75" spans="1:16" s="20" customFormat="1" ht="12.75" customHeight="1">
      <c r="A75" s="50"/>
      <c r="B75" s="50" t="s">
        <v>391</v>
      </c>
      <c r="C75" s="3008"/>
      <c r="D75" s="2488"/>
      <c r="E75" s="2488"/>
      <c r="F75" s="2488"/>
      <c r="G75" s="2488"/>
      <c r="H75" s="2488"/>
      <c r="I75" s="2488"/>
      <c r="J75" s="2488"/>
      <c r="K75" s="2488"/>
      <c r="L75" s="2488"/>
      <c r="M75" s="2488"/>
      <c r="N75" s="23"/>
      <c r="O75" s="23"/>
      <c r="P75" s="23"/>
    </row>
    <row r="76" spans="1:16" ht="12.75" customHeight="1">
      <c r="A76" s="56"/>
      <c r="B76" s="140"/>
      <c r="C76" s="421"/>
      <c r="D76" s="1678"/>
      <c r="E76" s="1678"/>
      <c r="F76" s="1678"/>
      <c r="G76" s="1678"/>
      <c r="I76" s="1678"/>
      <c r="J76" s="1678"/>
      <c r="K76" s="1678"/>
      <c r="L76" s="1678"/>
      <c r="M76" s="1678"/>
      <c r="O76" s="2602"/>
    </row>
    <row r="77" spans="1:16" ht="12.75" customHeight="1">
      <c r="A77" s="56"/>
      <c r="B77" s="140"/>
      <c r="C77" s="421"/>
      <c r="D77" s="2602"/>
      <c r="E77" s="2602"/>
      <c r="F77" s="2602"/>
      <c r="G77" s="2602"/>
      <c r="I77" s="2602"/>
      <c r="J77" s="2602"/>
      <c r="K77" s="2602"/>
      <c r="L77" s="2602"/>
      <c r="M77" s="2602"/>
      <c r="N77" s="480"/>
    </row>
    <row r="78" spans="1:16" ht="12.75" customHeight="1">
      <c r="A78" s="56"/>
      <c r="B78" s="140"/>
      <c r="C78" s="421"/>
      <c r="D78" s="2602"/>
      <c r="E78" s="2602"/>
      <c r="F78" s="2602"/>
      <c r="G78" s="2602"/>
      <c r="I78" s="2602"/>
      <c r="J78" s="2602"/>
      <c r="K78" s="2602"/>
      <c r="L78" s="2602"/>
      <c r="M78" s="2602"/>
      <c r="N78" s="480"/>
    </row>
    <row r="79" spans="1:16" ht="12.75" customHeight="1">
      <c r="A79" s="56"/>
      <c r="B79" s="140"/>
      <c r="C79" s="421"/>
      <c r="D79" s="478"/>
      <c r="E79" s="478"/>
      <c r="F79" s="478"/>
      <c r="G79" s="478"/>
      <c r="I79" s="478"/>
      <c r="J79" s="478"/>
      <c r="K79" s="478"/>
      <c r="L79" s="478"/>
      <c r="M79" s="478"/>
      <c r="N79" s="480"/>
    </row>
    <row r="80" spans="1:16" ht="12.75" customHeight="1">
      <c r="A80" s="56"/>
      <c r="B80" s="140"/>
      <c r="C80" s="421"/>
      <c r="D80" s="478"/>
      <c r="E80" s="478"/>
      <c r="F80" s="478"/>
      <c r="G80" s="478"/>
      <c r="H80" s="478"/>
      <c r="I80" s="478"/>
      <c r="J80" s="478"/>
      <c r="K80" s="478"/>
      <c r="L80" s="478"/>
      <c r="M80" s="478"/>
      <c r="N80" s="480"/>
    </row>
    <row r="81" spans="1:22" ht="27.75" customHeight="1" thickBot="1">
      <c r="A81" s="56"/>
      <c r="B81" s="140"/>
      <c r="C81" s="421"/>
      <c r="D81" s="478"/>
      <c r="E81" s="478"/>
      <c r="F81" s="478"/>
      <c r="G81" s="478"/>
      <c r="H81" s="478"/>
      <c r="I81" s="478"/>
      <c r="J81" s="478"/>
      <c r="K81" s="478"/>
      <c r="L81" s="478"/>
      <c r="M81" s="478"/>
      <c r="N81" s="480"/>
    </row>
    <row r="82" spans="1:22" ht="24" customHeight="1" thickBot="1">
      <c r="A82" s="235" t="s">
        <v>917</v>
      </c>
      <c r="B82" s="423"/>
      <c r="D82" s="3013"/>
      <c r="E82" s="1399"/>
      <c r="F82" s="1399"/>
      <c r="G82" s="1399"/>
      <c r="H82" s="3013" t="s">
        <v>392</v>
      </c>
      <c r="I82" s="1399"/>
      <c r="J82" s="1399"/>
      <c r="K82" s="1399"/>
      <c r="L82" s="1400"/>
      <c r="M82" s="424"/>
    </row>
    <row r="83" spans="1:22" ht="42" customHeight="1" thickBot="1">
      <c r="B83" s="448" t="s">
        <v>393</v>
      </c>
      <c r="C83" s="425"/>
    </row>
    <row r="84" spans="1:22" ht="18.75" customHeight="1" thickBot="1">
      <c r="A84" s="20"/>
      <c r="B84" s="4198" t="s">
        <v>381</v>
      </c>
      <c r="C84" s="4200"/>
      <c r="D84" s="1924" t="s">
        <v>388</v>
      </c>
      <c r="E84" s="1925" t="s">
        <v>383</v>
      </c>
      <c r="F84" s="1921" t="s">
        <v>384</v>
      </c>
      <c r="G84" s="1922" t="s">
        <v>383</v>
      </c>
      <c r="H84" s="1924" t="s">
        <v>385</v>
      </c>
      <c r="I84" s="1925" t="s">
        <v>383</v>
      </c>
      <c r="J84" s="1921" t="s">
        <v>386</v>
      </c>
      <c r="K84" s="1922" t="s">
        <v>383</v>
      </c>
      <c r="L84" s="1924" t="s">
        <v>387</v>
      </c>
      <c r="M84" s="1922" t="s">
        <v>383</v>
      </c>
    </row>
    <row r="85" spans="1:22" ht="11.25" customHeight="1" thickBot="1">
      <c r="A85" s="260"/>
      <c r="B85" s="4191"/>
      <c r="C85" s="4192"/>
      <c r="D85" s="1923" t="s">
        <v>389</v>
      </c>
      <c r="E85" s="529" t="s">
        <v>390</v>
      </c>
      <c r="F85" s="526" t="s">
        <v>389</v>
      </c>
      <c r="G85" s="527" t="s">
        <v>390</v>
      </c>
      <c r="H85" s="1923" t="s">
        <v>389</v>
      </c>
      <c r="I85" s="529" t="s">
        <v>390</v>
      </c>
      <c r="J85" s="526" t="s">
        <v>389</v>
      </c>
      <c r="K85" s="527" t="s">
        <v>390</v>
      </c>
      <c r="L85" s="1923" t="s">
        <v>389</v>
      </c>
      <c r="M85" s="527" t="s">
        <v>390</v>
      </c>
    </row>
    <row r="86" spans="1:22" ht="11.25" customHeight="1">
      <c r="A86" s="260"/>
      <c r="B86" s="449" t="s">
        <v>164</v>
      </c>
      <c r="C86" s="2085"/>
      <c r="D86" s="456">
        <v>-42.424242424242422</v>
      </c>
      <c r="E86" s="455">
        <v>31.312589397019678</v>
      </c>
      <c r="F86" s="711">
        <v>-28.690807799442894</v>
      </c>
      <c r="G86" s="712">
        <v>-4.8221568234985028</v>
      </c>
      <c r="H86" s="454">
        <v>-51.136363636363633</v>
      </c>
      <c r="I86" s="455">
        <v>131.04354053320165</v>
      </c>
      <c r="J86" s="2082">
        <v>300</v>
      </c>
      <c r="K86" s="442">
        <v>25.508228460793816</v>
      </c>
      <c r="L86" s="2079">
        <v>-33.056133056133049</v>
      </c>
      <c r="M86" s="442">
        <v>19.292211122832441</v>
      </c>
    </row>
    <row r="87" spans="1:22" ht="11.25" customHeight="1">
      <c r="A87" s="260"/>
      <c r="B87" s="238" t="s">
        <v>112</v>
      </c>
      <c r="C87" s="2086"/>
      <c r="D87" s="451">
        <v>26.315789473684205</v>
      </c>
      <c r="E87" s="450">
        <v>49.228724944584542</v>
      </c>
      <c r="F87" s="713">
        <v>-16.526610644257701</v>
      </c>
      <c r="G87" s="714">
        <v>12.437958763936479</v>
      </c>
      <c r="H87" s="457">
        <v>-43.589743589743591</v>
      </c>
      <c r="I87" s="450">
        <v>-44.295250958919866</v>
      </c>
      <c r="J87" s="530">
        <v>0</v>
      </c>
      <c r="K87" s="430">
        <v>97.567454215014692</v>
      </c>
      <c r="L87" s="2080">
        <v>-17.473684210526315</v>
      </c>
      <c r="M87" s="430">
        <v>10.810391289229642</v>
      </c>
    </row>
    <row r="88" spans="1:22" ht="11.25" customHeight="1">
      <c r="A88" s="260"/>
      <c r="B88" s="434" t="s">
        <v>113</v>
      </c>
      <c r="C88" s="2086"/>
      <c r="D88" s="451">
        <v>114.28571428571428</v>
      </c>
      <c r="E88" s="450">
        <v>72.841121374085418</v>
      </c>
      <c r="F88" s="713">
        <v>-5.9925093632958806</v>
      </c>
      <c r="G88" s="714">
        <v>-14.000611370199863</v>
      </c>
      <c r="H88" s="457">
        <v>-32.142857142857139</v>
      </c>
      <c r="I88" s="450">
        <v>-12.581425760482986</v>
      </c>
      <c r="J88" s="530">
        <v>-25</v>
      </c>
      <c r="K88" s="430" t="s">
        <v>151</v>
      </c>
      <c r="L88" s="2080">
        <v>1.3812154696132524</v>
      </c>
      <c r="M88" s="430">
        <v>9.5728601961861557</v>
      </c>
    </row>
    <row r="89" spans="1:22" ht="13.5" thickBot="1">
      <c r="A89" s="260"/>
      <c r="B89" s="528" t="s">
        <v>114</v>
      </c>
      <c r="C89" s="433"/>
      <c r="D89" s="451">
        <v>110.71428571428572</v>
      </c>
      <c r="E89" s="450">
        <v>325.32890019287669</v>
      </c>
      <c r="F89" s="713">
        <v>-11.68384879725086</v>
      </c>
      <c r="G89" s="714">
        <v>18.03405120704285</v>
      </c>
      <c r="H89" s="457">
        <v>32.608695652173907</v>
      </c>
      <c r="I89" s="450">
        <v>20.749376523267031</v>
      </c>
      <c r="J89" s="530">
        <v>-40</v>
      </c>
      <c r="K89" s="430">
        <v>106.73102950464676</v>
      </c>
      <c r="L89" s="2080">
        <v>2.7027027027026946</v>
      </c>
      <c r="M89" s="430">
        <v>90.899572875640956</v>
      </c>
    </row>
    <row r="90" spans="1:22" ht="11.25" customHeight="1" thickBot="1">
      <c r="A90" s="260"/>
      <c r="B90" s="1404" t="s">
        <v>708</v>
      </c>
      <c r="C90" s="2087"/>
      <c r="D90" s="993">
        <v>50</v>
      </c>
      <c r="E90" s="990">
        <v>107.1851456191728</v>
      </c>
      <c r="F90" s="992">
        <v>-16.640502354788069</v>
      </c>
      <c r="G90" s="991">
        <v>2.2199032981162077</v>
      </c>
      <c r="H90" s="996">
        <v>-30.597014925373131</v>
      </c>
      <c r="I90" s="993">
        <v>14.202937657102026</v>
      </c>
      <c r="J90" s="994">
        <v>0</v>
      </c>
      <c r="K90" s="995">
        <v>-5.5407273247223685</v>
      </c>
      <c r="L90" s="2081">
        <v>-13.447867298578203</v>
      </c>
      <c r="M90" s="995">
        <v>28.405270208213693</v>
      </c>
    </row>
    <row r="91" spans="1:22" ht="11.25" customHeight="1">
      <c r="A91" s="260"/>
      <c r="B91" s="428" t="s">
        <v>115</v>
      </c>
      <c r="C91" s="2088"/>
      <c r="D91" s="454">
        <v>68.421052631578931</v>
      </c>
      <c r="E91" s="455">
        <v>374.8163907222222</v>
      </c>
      <c r="F91" s="2082">
        <v>1.171875</v>
      </c>
      <c r="G91" s="712">
        <v>-18.17160197384905</v>
      </c>
      <c r="H91" s="456">
        <v>97.674418604651152</v>
      </c>
      <c r="I91" s="455">
        <v>-58.241036870681029</v>
      </c>
      <c r="J91" s="2082">
        <v>50</v>
      </c>
      <c r="K91" s="442">
        <v>1332.3949093713845</v>
      </c>
      <c r="L91" s="2079">
        <v>18.633540372670794</v>
      </c>
      <c r="M91" s="442">
        <v>56.081687632227244</v>
      </c>
      <c r="R91" s="3"/>
      <c r="S91" s="3"/>
      <c r="T91" s="3"/>
      <c r="U91" s="3"/>
      <c r="V91" s="3"/>
    </row>
    <row r="92" spans="1:22" ht="11.25" customHeight="1">
      <c r="A92" s="20"/>
      <c r="B92" s="238" t="s">
        <v>116</v>
      </c>
      <c r="C92" s="2086"/>
      <c r="D92" s="457">
        <v>-50</v>
      </c>
      <c r="E92" s="450">
        <v>-64.60555104481773</v>
      </c>
      <c r="F92" s="530">
        <v>20.134228187919462</v>
      </c>
      <c r="G92" s="714">
        <v>10.14424414685115</v>
      </c>
      <c r="H92" s="451">
        <v>88.636363636363654</v>
      </c>
      <c r="I92" s="450">
        <v>-1.0088855979266924</v>
      </c>
      <c r="J92" s="530">
        <v>400</v>
      </c>
      <c r="K92" s="430">
        <v>488.9824511746391</v>
      </c>
      <c r="L92" s="2080">
        <v>21.173469387755105</v>
      </c>
      <c r="M92" s="430">
        <v>-13.3970973304138</v>
      </c>
    </row>
    <row r="93" spans="1:22" ht="11.25" customHeight="1">
      <c r="A93" s="20"/>
      <c r="B93" s="434" t="s">
        <v>117</v>
      </c>
      <c r="C93" s="2086"/>
      <c r="D93" s="457">
        <v>-68</v>
      </c>
      <c r="E93" s="450">
        <v>-50.177302369498214</v>
      </c>
      <c r="F93" s="530">
        <v>23.904382470119529</v>
      </c>
      <c r="G93" s="714">
        <v>45.443269653582064</v>
      </c>
      <c r="H93" s="451">
        <v>60.526315789473699</v>
      </c>
      <c r="I93" s="450">
        <v>-35.949481675136482</v>
      </c>
      <c r="J93" s="530">
        <v>66.666666666666686</v>
      </c>
      <c r="K93" s="430" t="s">
        <v>151</v>
      </c>
      <c r="L93" s="2080">
        <v>9.2643051771117229</v>
      </c>
      <c r="M93" s="430">
        <v>-3.0198890516278425</v>
      </c>
    </row>
    <row r="94" spans="1:22" ht="13.5" thickBot="1">
      <c r="A94" s="20"/>
      <c r="B94" s="528" t="s">
        <v>118</v>
      </c>
      <c r="C94" s="433"/>
      <c r="D94" s="457">
        <v>-49.152542372881356</v>
      </c>
      <c r="E94" s="450">
        <v>-65.989662934028431</v>
      </c>
      <c r="F94" s="530">
        <v>-11.673151750972764</v>
      </c>
      <c r="G94" s="714">
        <v>-18.984818095595784</v>
      </c>
      <c r="H94" s="451">
        <v>-16.393442622950815</v>
      </c>
      <c r="I94" s="450">
        <v>-13.376713675075763</v>
      </c>
      <c r="J94" s="530">
        <v>66.666666666666686</v>
      </c>
      <c r="K94" s="430">
        <v>-17.65450418994412</v>
      </c>
      <c r="L94" s="2080">
        <v>-17.631578947368425</v>
      </c>
      <c r="M94" s="430">
        <v>-43.157746422318652</v>
      </c>
    </row>
    <row r="95" spans="1:22" ht="11.25" customHeight="1" thickBot="1">
      <c r="A95" s="20"/>
      <c r="B95" s="1404" t="s">
        <v>709</v>
      </c>
      <c r="C95" s="2089"/>
      <c r="D95" s="996">
        <v>-45.273631840796028</v>
      </c>
      <c r="E95" s="990">
        <v>-2.9964562507444441</v>
      </c>
      <c r="F95" s="992">
        <v>8.7570621468926504</v>
      </c>
      <c r="G95" s="991">
        <v>3.4708395038963005</v>
      </c>
      <c r="H95" s="993">
        <v>50.537634408602145</v>
      </c>
      <c r="I95" s="990">
        <v>-35.440595460240118</v>
      </c>
      <c r="J95" s="992">
        <v>116.66666666666666</v>
      </c>
      <c r="K95" s="991">
        <v>298.900017660267</v>
      </c>
      <c r="L95" s="993">
        <v>7.5290896646132808</v>
      </c>
      <c r="M95" s="991">
        <v>-3.4175845301539312</v>
      </c>
    </row>
    <row r="96" spans="1:22" ht="11.25" customHeight="1">
      <c r="A96" s="20"/>
      <c r="B96" s="449" t="s">
        <v>119</v>
      </c>
      <c r="C96" s="2088"/>
      <c r="D96" s="456">
        <v>-40.625</v>
      </c>
      <c r="E96" s="455">
        <v>-85.131362221023522</v>
      </c>
      <c r="F96" s="713">
        <v>-1.1583011583011569</v>
      </c>
      <c r="G96" s="712">
        <v>67.226677883622756</v>
      </c>
      <c r="H96" s="454">
        <v>-49.411764705882355</v>
      </c>
      <c r="I96" s="455">
        <v>-6.7630666390571434</v>
      </c>
      <c r="J96" s="2082">
        <v>-33.333333333333343</v>
      </c>
      <c r="K96" s="442">
        <v>-60.422163588390497</v>
      </c>
      <c r="L96" s="3089">
        <v>-15.706806282722525</v>
      </c>
      <c r="M96" s="442">
        <v>-36.55594764296368</v>
      </c>
    </row>
    <row r="97" spans="1:13" ht="11.25" customHeight="1">
      <c r="A97" s="20"/>
      <c r="B97" s="238" t="s">
        <v>120</v>
      </c>
      <c r="C97" s="2086"/>
      <c r="D97" s="451">
        <v>100</v>
      </c>
      <c r="E97" s="450">
        <v>178.34909986243747</v>
      </c>
      <c r="F97" s="713">
        <v>-16.759776536312856</v>
      </c>
      <c r="G97" s="714">
        <v>8.7719978670790084</v>
      </c>
      <c r="H97" s="457">
        <v>-46.98795180722891</v>
      </c>
      <c r="I97" s="450">
        <v>-7.6289671134818633</v>
      </c>
      <c r="J97" s="530">
        <v>-80</v>
      </c>
      <c r="K97" s="430">
        <v>-91.564846518892296</v>
      </c>
      <c r="L97" s="2080">
        <v>-17.473684210526315</v>
      </c>
      <c r="M97" s="430">
        <v>27.478947783983159</v>
      </c>
    </row>
    <row r="98" spans="1:13" ht="11.25" customHeight="1">
      <c r="A98" s="20"/>
      <c r="B98" s="434" t="s">
        <v>121</v>
      </c>
      <c r="C98" s="2086"/>
      <c r="D98" s="451">
        <v>212.5</v>
      </c>
      <c r="E98" s="450">
        <v>302.02575466780763</v>
      </c>
      <c r="F98" s="713">
        <v>-19.292604501607713</v>
      </c>
      <c r="G98" s="714">
        <v>-37.040172185869892</v>
      </c>
      <c r="H98" s="457">
        <v>-37.704918032786885</v>
      </c>
      <c r="I98" s="450">
        <v>2.8882856090473723</v>
      </c>
      <c r="J98" s="530">
        <v>-40</v>
      </c>
      <c r="K98" s="430">
        <v>-44.180623277506882</v>
      </c>
      <c r="L98" s="2080">
        <v>-8.4788029925187089</v>
      </c>
      <c r="M98" s="430">
        <v>40.490935027172441</v>
      </c>
    </row>
    <row r="99" spans="1:13" ht="13.5" thickBot="1">
      <c r="A99" s="20"/>
      <c r="B99" s="528" t="s">
        <v>122</v>
      </c>
      <c r="C99" s="433"/>
      <c r="D99" s="451">
        <v>96.666666666666657</v>
      </c>
      <c r="E99" s="450">
        <v>246.45505728614472</v>
      </c>
      <c r="F99" s="713">
        <v>13.215859030836995</v>
      </c>
      <c r="G99" s="714">
        <v>-21.067630238711686</v>
      </c>
      <c r="H99" s="457">
        <v>19.607843137254903</v>
      </c>
      <c r="I99" s="450">
        <v>146.00206594076508</v>
      </c>
      <c r="J99" s="530">
        <v>-40</v>
      </c>
      <c r="K99" s="430">
        <v>-44.177664705570571</v>
      </c>
      <c r="L99" s="2080">
        <v>21.405750798722039</v>
      </c>
      <c r="M99" s="430">
        <v>83.600724511088231</v>
      </c>
    </row>
    <row r="100" spans="1:13" ht="11.25" customHeight="1" thickBot="1">
      <c r="A100" s="20"/>
      <c r="B100" s="1404" t="s">
        <v>710</v>
      </c>
      <c r="C100" s="2089"/>
      <c r="D100" s="993">
        <v>82.727272727272748</v>
      </c>
      <c r="E100" s="990">
        <v>31.898848419072664</v>
      </c>
      <c r="F100" s="992">
        <v>-8.0519480519480595</v>
      </c>
      <c r="G100" s="991">
        <v>1.9297198702628293</v>
      </c>
      <c r="H100" s="996">
        <v>-33.571428571428569</v>
      </c>
      <c r="I100" s="993">
        <v>33.836921846257894</v>
      </c>
      <c r="J100" s="994">
        <v>-53.846153846153847</v>
      </c>
      <c r="K100" s="995">
        <v>-72.940067800040481</v>
      </c>
      <c r="L100" s="996">
        <v>-7.0019096117122928</v>
      </c>
      <c r="M100" s="995">
        <v>15.507785910012515</v>
      </c>
    </row>
    <row r="101" spans="1:13" ht="11.25" customHeight="1">
      <c r="A101" s="20"/>
      <c r="B101" s="449" t="s">
        <v>123</v>
      </c>
      <c r="C101" s="2088"/>
      <c r="D101" s="457">
        <v>221.0526315789474</v>
      </c>
      <c r="E101" s="455">
        <v>305.75751089548066</v>
      </c>
      <c r="F101" s="530">
        <v>57.8125</v>
      </c>
      <c r="G101" s="712">
        <v>-4.9495226412715709</v>
      </c>
      <c r="H101" s="457">
        <v>-20.930232558139537</v>
      </c>
      <c r="I101" s="455">
        <v>1.4762831260479032</v>
      </c>
      <c r="J101" s="530">
        <v>-25</v>
      </c>
      <c r="K101" s="442">
        <v>-28.353741496598644</v>
      </c>
      <c r="L101" s="3089">
        <v>55.900621118012424</v>
      </c>
      <c r="M101" s="442">
        <v>42.690969146460475</v>
      </c>
    </row>
    <row r="102" spans="1:13" ht="11.25" customHeight="1">
      <c r="A102" s="20"/>
      <c r="B102" s="238" t="s">
        <v>124</v>
      </c>
      <c r="C102" s="2086"/>
      <c r="D102" s="457">
        <v>-8.3333333333333428</v>
      </c>
      <c r="E102" s="450">
        <v>7.6770220701794187</v>
      </c>
      <c r="F102" s="530">
        <v>14.429530201342274</v>
      </c>
      <c r="G102" s="714">
        <v>-14.525776010066409</v>
      </c>
      <c r="H102" s="457">
        <v>-11.36363636363636</v>
      </c>
      <c r="I102" s="450">
        <v>92.89374468988953</v>
      </c>
      <c r="J102" s="530">
        <v>50</v>
      </c>
      <c r="K102" s="430">
        <v>50.007121492664851</v>
      </c>
      <c r="L102" s="2080">
        <v>8.9285714285714164</v>
      </c>
      <c r="M102" s="430">
        <v>-0.13418039251088487</v>
      </c>
    </row>
    <row r="103" spans="1:13" ht="11.25" customHeight="1">
      <c r="A103" s="20"/>
      <c r="B103" s="434" t="s">
        <v>125</v>
      </c>
      <c r="C103" s="2086"/>
      <c r="D103" s="457">
        <v>-41.333333333333336</v>
      </c>
      <c r="E103" s="450">
        <v>-62.874200674122363</v>
      </c>
      <c r="F103" s="530">
        <v>6.772908366533855</v>
      </c>
      <c r="G103" s="714">
        <v>-2.7092099779678449</v>
      </c>
      <c r="H103" s="457">
        <v>-23.68421052631578</v>
      </c>
      <c r="I103" s="450">
        <v>26.149227925675092</v>
      </c>
      <c r="J103" s="530">
        <v>66.666666666666686</v>
      </c>
      <c r="K103" s="430">
        <v>53.598556779339162</v>
      </c>
      <c r="L103" s="2080">
        <v>-5.7220708446866411</v>
      </c>
      <c r="M103" s="430">
        <v>-39.48555995268206</v>
      </c>
    </row>
    <row r="104" spans="1:13" ht="13.5" thickBot="1">
      <c r="A104" s="20"/>
      <c r="B104" s="528" t="s">
        <v>126</v>
      </c>
      <c r="C104" s="433"/>
      <c r="D104" s="457">
        <v>-38.983050847457626</v>
      </c>
      <c r="E104" s="450">
        <v>-58.796145610278373</v>
      </c>
      <c r="F104" s="530">
        <v>20.622568093385212</v>
      </c>
      <c r="G104" s="714">
        <v>23.211964182811641</v>
      </c>
      <c r="H104" s="457">
        <v>-78.688524590163937</v>
      </c>
      <c r="I104" s="450">
        <v>-93.158401229145952</v>
      </c>
      <c r="J104" s="530">
        <v>233.33333333333337</v>
      </c>
      <c r="K104" s="430">
        <v>6304.3866312191412</v>
      </c>
      <c r="L104" s="2080">
        <v>-2.8947368421052602</v>
      </c>
      <c r="M104" s="430">
        <v>-37.170474344611883</v>
      </c>
    </row>
    <row r="105" spans="1:13" ht="11.25" customHeight="1" thickBot="1">
      <c r="A105" s="20"/>
      <c r="B105" s="1404" t="s">
        <v>711</v>
      </c>
      <c r="C105" s="2089"/>
      <c r="D105" s="996">
        <v>-7.9601990049751237</v>
      </c>
      <c r="E105" s="990">
        <v>-22.73878173561333</v>
      </c>
      <c r="F105" s="994">
        <v>24.576271186440678</v>
      </c>
      <c r="G105" s="991">
        <v>-3.9107009572307163</v>
      </c>
      <c r="H105" s="996">
        <v>-38.172043010752688</v>
      </c>
      <c r="I105" s="993">
        <v>-22.31509884866189</v>
      </c>
      <c r="J105" s="994">
        <v>75</v>
      </c>
      <c r="K105" s="995">
        <v>1563.552646955709</v>
      </c>
      <c r="L105" s="996">
        <v>12.525667351129371</v>
      </c>
      <c r="M105" s="995">
        <v>-11.716814136984738</v>
      </c>
    </row>
    <row r="106" spans="1:13" ht="11.25" customHeight="1">
      <c r="A106" s="20"/>
      <c r="B106" s="446" t="s">
        <v>127</v>
      </c>
      <c r="C106" s="2090"/>
      <c r="D106" s="456">
        <v>29.508196721311492</v>
      </c>
      <c r="E106" s="455">
        <v>-7.9588447034499126</v>
      </c>
      <c r="F106" s="711">
        <v>-24.504950495049499</v>
      </c>
      <c r="G106" s="712">
        <v>-34.426989516516798</v>
      </c>
      <c r="H106" s="456">
        <v>-50</v>
      </c>
      <c r="I106" s="455">
        <v>-71.719843098572014</v>
      </c>
      <c r="J106" s="2082">
        <v>300</v>
      </c>
      <c r="K106" s="442">
        <v>11237.643372578807</v>
      </c>
      <c r="L106" s="3089">
        <v>-17.729083665338635</v>
      </c>
      <c r="M106" s="442">
        <v>-13.078064952484937</v>
      </c>
    </row>
    <row r="107" spans="1:13" ht="11.25" customHeight="1">
      <c r="A107" s="20"/>
      <c r="B107" s="238" t="s">
        <v>128</v>
      </c>
      <c r="C107" s="2086"/>
      <c r="D107" s="451">
        <v>-29.545454545454547</v>
      </c>
      <c r="E107" s="450">
        <v>-16.532182796069961</v>
      </c>
      <c r="F107" s="713">
        <v>7.9178885630498428</v>
      </c>
      <c r="G107" s="714">
        <v>-20.750865721574456</v>
      </c>
      <c r="H107" s="451">
        <v>-17.948717948717956</v>
      </c>
      <c r="I107" s="450">
        <v>-77.055910752014753</v>
      </c>
      <c r="J107" s="530">
        <v>300</v>
      </c>
      <c r="K107" s="430">
        <v>12560.17280668439</v>
      </c>
      <c r="L107" s="2080">
        <v>3.7470725995316201</v>
      </c>
      <c r="M107" s="430">
        <v>-11.058687318019238</v>
      </c>
    </row>
    <row r="108" spans="1:13" ht="11.25" customHeight="1">
      <c r="A108" s="20"/>
      <c r="B108" s="434" t="s">
        <v>129</v>
      </c>
      <c r="C108" s="2086"/>
      <c r="D108" s="457">
        <v>-54.545454545454547</v>
      </c>
      <c r="E108" s="450">
        <v>748108</v>
      </c>
      <c r="F108" s="530">
        <v>16.791044776119406</v>
      </c>
      <c r="G108" s="714">
        <v>6.330526240305872</v>
      </c>
      <c r="H108" s="451">
        <v>-13.793103448275872</v>
      </c>
      <c r="I108" s="450">
        <v>-65.930924302621349</v>
      </c>
      <c r="J108" s="530">
        <v>-80</v>
      </c>
      <c r="K108" s="430">
        <v>-93.295419422637082</v>
      </c>
      <c r="L108" s="2080">
        <v>3.7572254335260169</v>
      </c>
      <c r="M108" s="430">
        <v>-28.84334903862495</v>
      </c>
    </row>
    <row r="109" spans="1:13" ht="13.5" thickBot="1">
      <c r="A109" s="20"/>
      <c r="B109" s="528" t="s">
        <v>130</v>
      </c>
      <c r="C109" s="433"/>
      <c r="D109" s="451">
        <v>-47.222222222222221</v>
      </c>
      <c r="E109" s="450">
        <v>-68.700852576864676</v>
      </c>
      <c r="F109" s="713">
        <v>-6.7741935483871032</v>
      </c>
      <c r="G109" s="714">
        <v>46.830545438658959</v>
      </c>
      <c r="H109" s="451">
        <v>92.307692307692321</v>
      </c>
      <c r="I109" s="450">
        <v>142.92014206803572</v>
      </c>
      <c r="J109" s="530">
        <v>-100</v>
      </c>
      <c r="K109" s="430">
        <v>-100</v>
      </c>
      <c r="L109" s="2080">
        <v>-9.7560975609756042</v>
      </c>
      <c r="M109" s="430">
        <v>-14.411802022080678</v>
      </c>
    </row>
    <row r="110" spans="1:13" ht="11.25" customHeight="1" thickBot="1">
      <c r="A110" s="20"/>
      <c r="B110" s="1404" t="s">
        <v>712</v>
      </c>
      <c r="C110" s="2089"/>
      <c r="D110" s="996">
        <v>-19.459459459459467</v>
      </c>
      <c r="E110" s="990">
        <v>-32.878594005925748</v>
      </c>
      <c r="F110" s="994">
        <v>-3.6281179138321988</v>
      </c>
      <c r="G110" s="991">
        <v>-8.2322421468492877</v>
      </c>
      <c r="H110" s="996">
        <v>-13.91304347826086</v>
      </c>
      <c r="I110" s="993">
        <v>-64.225545584908758</v>
      </c>
      <c r="J110" s="994">
        <v>19.047619047619051</v>
      </c>
      <c r="K110" s="995">
        <v>255.25550368036011</v>
      </c>
      <c r="L110" s="2081">
        <v>-5.8394160583941641</v>
      </c>
      <c r="M110" s="995">
        <v>-15.630518393986335</v>
      </c>
    </row>
    <row r="111" spans="1:13" ht="11.25" customHeight="1">
      <c r="A111" s="20"/>
      <c r="B111" s="446" t="s">
        <v>131</v>
      </c>
      <c r="C111" s="2090"/>
      <c r="D111" s="456">
        <f t="shared" ref="D111:M111" si="30">SUM(D29/D24)*100-100</f>
        <v>-64.556962025316466</v>
      </c>
      <c r="E111" s="455">
        <f t="shared" si="30"/>
        <v>-80.675163698787017</v>
      </c>
      <c r="F111" s="711">
        <f t="shared" si="30"/>
        <v>-26.557377049180332</v>
      </c>
      <c r="G111" s="712">
        <f t="shared" si="30"/>
        <v>-36.644646347579609</v>
      </c>
      <c r="H111" s="456">
        <f t="shared" si="30"/>
        <v>-17.64705882352942</v>
      </c>
      <c r="I111" s="455">
        <f t="shared" si="30"/>
        <v>400.91042417973262</v>
      </c>
      <c r="J111" s="711">
        <f t="shared" si="30"/>
        <v>-100</v>
      </c>
      <c r="K111" s="712">
        <f t="shared" si="30"/>
        <v>-100</v>
      </c>
      <c r="L111" s="2079">
        <f t="shared" si="30"/>
        <v>-35.593220338983059</v>
      </c>
      <c r="M111" s="442">
        <f t="shared" si="30"/>
        <v>-56.170883685581167</v>
      </c>
    </row>
    <row r="112" spans="1:13" ht="11.25" customHeight="1">
      <c r="A112" s="20"/>
      <c r="B112" s="238" t="s">
        <v>132</v>
      </c>
      <c r="C112" s="2086"/>
      <c r="D112" s="451">
        <f t="shared" ref="D112:M112" si="31">SUM(D30/D25)*100-100</f>
        <v>-41.935483870967737</v>
      </c>
      <c r="E112" s="450">
        <f t="shared" si="31"/>
        <v>-58.141757595348729</v>
      </c>
      <c r="F112" s="713">
        <f t="shared" si="31"/>
        <v>-32.33695652173914</v>
      </c>
      <c r="G112" s="714">
        <f t="shared" si="31"/>
        <v>-36.197102525485811</v>
      </c>
      <c r="H112" s="451">
        <f t="shared" si="31"/>
        <v>-56.25</v>
      </c>
      <c r="I112" s="450">
        <f t="shared" si="31"/>
        <v>-8.0621624580626872</v>
      </c>
      <c r="J112" s="713">
        <f t="shared" si="31"/>
        <v>-75</v>
      </c>
      <c r="K112" s="714">
        <f t="shared" si="31"/>
        <v>-99.223770996994531</v>
      </c>
      <c r="L112" s="2080">
        <f t="shared" si="31"/>
        <v>-35.891647855530479</v>
      </c>
      <c r="M112" s="430">
        <f t="shared" si="31"/>
        <v>-53.219629903882804</v>
      </c>
    </row>
    <row r="113" spans="1:17" ht="11.25" customHeight="1">
      <c r="A113" s="20"/>
      <c r="B113" s="238" t="s">
        <v>133</v>
      </c>
      <c r="C113" s="2086"/>
      <c r="D113" s="451">
        <f>SUM(D31/D26)*100-100</f>
        <v>40</v>
      </c>
      <c r="E113" s="450">
        <f>SUM(E31/E26)*100-100</f>
        <v>163.6174134517961</v>
      </c>
      <c r="F113" s="713">
        <f t="shared" ref="F113:M113" si="32">SUM(F31/F26)*100-100</f>
        <v>-19.808306709265182</v>
      </c>
      <c r="G113" s="714">
        <f t="shared" si="32"/>
        <v>-18.063755935132534</v>
      </c>
      <c r="H113" s="451">
        <f t="shared" si="32"/>
        <v>-8</v>
      </c>
      <c r="I113" s="450">
        <f t="shared" si="32"/>
        <v>533.02400197445547</v>
      </c>
      <c r="J113" s="713">
        <f t="shared" si="32"/>
        <v>-100</v>
      </c>
      <c r="K113" s="714">
        <f t="shared" si="32"/>
        <v>-100</v>
      </c>
      <c r="L113" s="457">
        <f t="shared" si="32"/>
        <v>-15.877437325905291</v>
      </c>
      <c r="M113" s="430">
        <f t="shared" si="32"/>
        <v>40.35684611983703</v>
      </c>
    </row>
    <row r="114" spans="1:17" ht="13.5" thickBot="1">
      <c r="A114" s="20"/>
      <c r="B114" s="238" t="s">
        <v>419</v>
      </c>
      <c r="C114" s="2086"/>
      <c r="D114" s="451">
        <f t="shared" ref="D114:M129" si="33">SUM(D32/D27)*100-100</f>
        <v>-42.105263157894733</v>
      </c>
      <c r="E114" s="450">
        <f t="shared" si="33"/>
        <v>63.686625733274212</v>
      </c>
      <c r="F114" s="713">
        <f t="shared" si="33"/>
        <v>-10.726643598615908</v>
      </c>
      <c r="G114" s="714">
        <f t="shared" si="33"/>
        <v>-38.653252965893778</v>
      </c>
      <c r="H114" s="451">
        <f t="shared" si="33"/>
        <v>-43.999999999999993</v>
      </c>
      <c r="I114" s="450">
        <f t="shared" si="33"/>
        <v>-43.517099155510842</v>
      </c>
      <c r="J114" s="713">
        <v>100</v>
      </c>
      <c r="K114" s="714">
        <v>100</v>
      </c>
      <c r="L114" s="457">
        <f t="shared" si="33"/>
        <v>-14.114114114114116</v>
      </c>
      <c r="M114" s="430">
        <f t="shared" si="33"/>
        <v>-22.207202195273666</v>
      </c>
    </row>
    <row r="115" spans="1:17" ht="11.25" customHeight="1" thickBot="1">
      <c r="A115" s="20"/>
      <c r="B115" s="1405" t="s">
        <v>713</v>
      </c>
      <c r="C115" s="2089"/>
      <c r="D115" s="993">
        <f t="shared" si="33"/>
        <v>-42.95302013422819</v>
      </c>
      <c r="E115" s="990">
        <f t="shared" si="33"/>
        <v>-37.701366531308381</v>
      </c>
      <c r="F115" s="992">
        <f t="shared" si="33"/>
        <v>-22.980392156862749</v>
      </c>
      <c r="G115" s="991">
        <f t="shared" si="33"/>
        <v>-33.160506217685793</v>
      </c>
      <c r="H115" s="993">
        <f t="shared" si="33"/>
        <v>-34.343434343434339</v>
      </c>
      <c r="I115" s="990">
        <f t="shared" si="33"/>
        <v>172.53354049446443</v>
      </c>
      <c r="J115" s="992">
        <f t="shared" si="33"/>
        <v>-76</v>
      </c>
      <c r="K115" s="991">
        <f t="shared" si="33"/>
        <v>-95.577477958972764</v>
      </c>
      <c r="L115" s="996">
        <f t="shared" si="33"/>
        <v>-26.485788113695079</v>
      </c>
      <c r="M115" s="995">
        <f t="shared" si="33"/>
        <v>-33.774943001967287</v>
      </c>
    </row>
    <row r="116" spans="1:17" ht="11.25" customHeight="1">
      <c r="A116" s="20"/>
      <c r="B116" s="238" t="s">
        <v>439</v>
      </c>
      <c r="C116" s="2086"/>
      <c r="D116" s="451">
        <f t="shared" si="33"/>
        <v>85.714285714285722</v>
      </c>
      <c r="E116" s="450">
        <f t="shared" si="33"/>
        <v>197.84444703798545</v>
      </c>
      <c r="F116" s="713">
        <f t="shared" si="33"/>
        <v>-0.4464285714285694</v>
      </c>
      <c r="G116" s="714">
        <f t="shared" si="33"/>
        <v>41.180974794242587</v>
      </c>
      <c r="H116" s="451">
        <f t="shared" si="33"/>
        <v>14.285714285714278</v>
      </c>
      <c r="I116" s="450">
        <f t="shared" si="33"/>
        <v>-24.086280056577081</v>
      </c>
      <c r="J116" s="713">
        <v>0</v>
      </c>
      <c r="K116" s="714">
        <v>0</v>
      </c>
      <c r="L116" s="457">
        <f t="shared" si="33"/>
        <v>9.3984962406014887</v>
      </c>
      <c r="M116" s="430">
        <f t="shared" si="33"/>
        <v>56.125957129016172</v>
      </c>
    </row>
    <row r="117" spans="1:17" ht="11.25" customHeight="1">
      <c r="A117" s="20"/>
      <c r="B117" s="238" t="s">
        <v>593</v>
      </c>
      <c r="C117" s="2086"/>
      <c r="D117" s="451">
        <f t="shared" si="33"/>
        <v>38.888888888888886</v>
      </c>
      <c r="E117" s="450">
        <f t="shared" si="33"/>
        <v>12.297396559247304</v>
      </c>
      <c r="F117" s="713">
        <f t="shared" si="33"/>
        <v>-18.875502008032129</v>
      </c>
      <c r="G117" s="714">
        <f t="shared" si="33"/>
        <v>13.296144613934601</v>
      </c>
      <c r="H117" s="451">
        <f t="shared" si="33"/>
        <v>-57.142857142857146</v>
      </c>
      <c r="I117" s="450">
        <f t="shared" si="33"/>
        <v>121.49999265920948</v>
      </c>
      <c r="J117" s="713">
        <f>SUM(J35/J30)*100-100</f>
        <v>-66.666666666666671</v>
      </c>
      <c r="K117" s="714">
        <f>SUM(K35/K30)*100-100</f>
        <v>-53.828985507246372</v>
      </c>
      <c r="L117" s="457">
        <f t="shared" si="33"/>
        <v>-17.605633802816897</v>
      </c>
      <c r="M117" s="430">
        <f t="shared" si="33"/>
        <v>20.839184168478937</v>
      </c>
    </row>
    <row r="118" spans="1:17" ht="11.25" customHeight="1">
      <c r="A118" s="20"/>
      <c r="B118" s="238" t="s">
        <v>440</v>
      </c>
      <c r="C118" s="2086"/>
      <c r="D118" s="451">
        <f t="shared" si="33"/>
        <v>-28.571428571428569</v>
      </c>
      <c r="E118" s="450">
        <f t="shared" si="33"/>
        <v>132.58185960370946</v>
      </c>
      <c r="F118" s="713">
        <f t="shared" si="33"/>
        <v>-39.840637450199203</v>
      </c>
      <c r="G118" s="714">
        <f t="shared" si="33"/>
        <v>-16.276586476179048</v>
      </c>
      <c r="H118" s="451">
        <f t="shared" si="33"/>
        <v>-52.173913043478258</v>
      </c>
      <c r="I118" s="450">
        <f t="shared" si="33"/>
        <v>-66.243218427552435</v>
      </c>
      <c r="J118" s="2083" t="s">
        <v>620</v>
      </c>
      <c r="K118" s="2084" t="s">
        <v>620</v>
      </c>
      <c r="L118" s="457">
        <f t="shared" si="33"/>
        <v>-39.072847682119203</v>
      </c>
      <c r="M118" s="430">
        <f t="shared" si="33"/>
        <v>26.329692477693939</v>
      </c>
    </row>
    <row r="119" spans="1:17" ht="13.5" thickBot="1">
      <c r="A119" s="20"/>
      <c r="B119" s="238" t="s">
        <v>496</v>
      </c>
      <c r="C119" s="2086"/>
      <c r="D119" s="451">
        <f t="shared" si="33"/>
        <v>481.81818181818187</v>
      </c>
      <c r="E119" s="450">
        <f t="shared" si="33"/>
        <v>196.29623140346496</v>
      </c>
      <c r="F119" s="713">
        <f t="shared" si="33"/>
        <v>-25.968992248062023</v>
      </c>
      <c r="G119" s="714">
        <f t="shared" si="33"/>
        <v>4.5690299889010078</v>
      </c>
      <c r="H119" s="451">
        <f t="shared" si="33"/>
        <v>14.285714285714278</v>
      </c>
      <c r="I119" s="450">
        <f t="shared" si="33"/>
        <v>1206.4831707853634</v>
      </c>
      <c r="J119" s="713">
        <f>SUM(J37/J32)*100-100</f>
        <v>-100</v>
      </c>
      <c r="K119" s="714">
        <f>SUM(K37/K32)*100-100</f>
        <v>-100</v>
      </c>
      <c r="L119" s="457">
        <f t="shared" si="33"/>
        <v>-5.2447552447552397</v>
      </c>
      <c r="M119" s="430">
        <f t="shared" si="33"/>
        <v>104.03401097350252</v>
      </c>
    </row>
    <row r="120" spans="1:17" ht="11.25" customHeight="1" thickBot="1">
      <c r="A120" s="20"/>
      <c r="B120" s="1404" t="s">
        <v>714</v>
      </c>
      <c r="C120" s="2089"/>
      <c r="D120" s="993">
        <f t="shared" si="33"/>
        <v>89.411764705882348</v>
      </c>
      <c r="E120" s="990">
        <f t="shared" si="33"/>
        <v>136.08783781085171</v>
      </c>
      <c r="F120" s="992">
        <f t="shared" si="33"/>
        <v>-21.894093686354381</v>
      </c>
      <c r="G120" s="991">
        <f t="shared" si="33"/>
        <v>9.5767076157600428</v>
      </c>
      <c r="H120" s="993">
        <f t="shared" si="33"/>
        <v>-24.615384615384613</v>
      </c>
      <c r="I120" s="990">
        <f t="shared" si="33"/>
        <v>44.795138624437215</v>
      </c>
      <c r="J120" s="992">
        <f>SUM(J38/J33)*100-100</f>
        <v>-50</v>
      </c>
      <c r="K120" s="991">
        <f>SUM(K38/K33)*100-100</f>
        <v>-66.108025933378045</v>
      </c>
      <c r="L120" s="996">
        <f t="shared" si="33"/>
        <v>-13.884007029876983</v>
      </c>
      <c r="M120" s="995">
        <f t="shared" si="33"/>
        <v>50.083891333463328</v>
      </c>
      <c r="O120" s="164"/>
      <c r="P120" s="164"/>
      <c r="Q120" s="2"/>
    </row>
    <row r="121" spans="1:17" s="1991" customFormat="1" ht="11.25" customHeight="1">
      <c r="A121" s="2375"/>
      <c r="B121" s="446" t="s">
        <v>544</v>
      </c>
      <c r="C121" s="2090"/>
      <c r="D121" s="456">
        <f t="shared" si="33"/>
        <v>-7.6923076923076934</v>
      </c>
      <c r="E121" s="878">
        <f t="shared" si="33"/>
        <v>180.37728838437482</v>
      </c>
      <c r="F121" s="711">
        <f t="shared" si="33"/>
        <v>8.968609865470853</v>
      </c>
      <c r="G121" s="712">
        <f t="shared" si="33"/>
        <v>54.502825067634006</v>
      </c>
      <c r="H121" s="454">
        <f t="shared" si="33"/>
        <v>-56.25</v>
      </c>
      <c r="I121" s="455">
        <f t="shared" si="33"/>
        <v>-26.94522038115413</v>
      </c>
      <c r="J121" s="711">
        <v>100</v>
      </c>
      <c r="K121" s="712">
        <v>100</v>
      </c>
      <c r="L121" s="456">
        <f t="shared" si="33"/>
        <v>3.4364261168385042</v>
      </c>
      <c r="M121" s="712">
        <f t="shared" si="33"/>
        <v>92.956700024235403</v>
      </c>
      <c r="N121" s="3"/>
      <c r="O121" s="164"/>
      <c r="P121" s="1126"/>
      <c r="Q121" s="3015"/>
    </row>
    <row r="122" spans="1:17" s="1991" customFormat="1" ht="11.25" customHeight="1">
      <c r="A122" s="2375"/>
      <c r="B122" s="238" t="s">
        <v>501</v>
      </c>
      <c r="C122" s="2086"/>
      <c r="D122" s="451">
        <f t="shared" si="33"/>
        <v>-40</v>
      </c>
      <c r="E122" s="877">
        <f t="shared" si="33"/>
        <v>46.881549752155792</v>
      </c>
      <c r="F122" s="713">
        <f t="shared" si="33"/>
        <v>55.445544554455438</v>
      </c>
      <c r="G122" s="714">
        <f t="shared" si="33"/>
        <v>98.147059748121109</v>
      </c>
      <c r="H122" s="457">
        <f t="shared" si="33"/>
        <v>16.666666666666671</v>
      </c>
      <c r="I122" s="450">
        <f t="shared" si="33"/>
        <v>-82.532158536776222</v>
      </c>
      <c r="J122" s="713">
        <f>(J40/J35)*100-100</f>
        <v>400</v>
      </c>
      <c r="K122" s="714">
        <f>(K40/K35)*100-100</f>
        <v>133.82928411492668</v>
      </c>
      <c r="L122" s="451">
        <f t="shared" si="33"/>
        <v>45.726495726495727</v>
      </c>
      <c r="M122" s="714">
        <f t="shared" si="33"/>
        <v>61.604080546576654</v>
      </c>
      <c r="N122" s="3"/>
      <c r="O122" s="1127"/>
      <c r="P122" s="164"/>
      <c r="Q122" s="3015"/>
    </row>
    <row r="123" spans="1:17" s="1991" customFormat="1" ht="11.25" customHeight="1">
      <c r="A123" s="2375"/>
      <c r="B123" s="238" t="s">
        <v>516</v>
      </c>
      <c r="C123" s="2086"/>
      <c r="D123" s="451">
        <f t="shared" si="33"/>
        <v>14.999999999999986</v>
      </c>
      <c r="E123" s="877">
        <f t="shared" si="33"/>
        <v>-70.999836342464391</v>
      </c>
      <c r="F123" s="713">
        <f t="shared" si="33"/>
        <v>90.066225165562912</v>
      </c>
      <c r="G123" s="714">
        <f t="shared" si="33"/>
        <v>95.393784228550658</v>
      </c>
      <c r="H123" s="457">
        <f t="shared" si="33"/>
        <v>-18.181818181818173</v>
      </c>
      <c r="I123" s="450">
        <f t="shared" si="33"/>
        <v>-39.468995885367789</v>
      </c>
      <c r="J123" s="713">
        <f>(J41/J36)*100-100</f>
        <v>50</v>
      </c>
      <c r="K123" s="714">
        <f>(K41/K36)*100-100</f>
        <v>-84.565683403278882</v>
      </c>
      <c r="L123" s="451">
        <f t="shared" si="33"/>
        <v>75</v>
      </c>
      <c r="M123" s="714">
        <f t="shared" si="33"/>
        <v>-19.872529385722416</v>
      </c>
      <c r="N123" s="3"/>
      <c r="O123" s="1127"/>
      <c r="P123" s="164"/>
      <c r="Q123" s="3015"/>
    </row>
    <row r="124" spans="1:17" s="1991" customFormat="1" ht="11.25" customHeight="1" thickBot="1">
      <c r="A124" s="2375"/>
      <c r="B124" s="238" t="s">
        <v>444</v>
      </c>
      <c r="C124" s="2086"/>
      <c r="D124" s="451">
        <f t="shared" si="33"/>
        <v>-9.375</v>
      </c>
      <c r="E124" s="877">
        <f t="shared" si="33"/>
        <v>171.8734148692385</v>
      </c>
      <c r="F124" s="713">
        <f t="shared" si="33"/>
        <v>82.722513089005247</v>
      </c>
      <c r="G124" s="714">
        <f t="shared" si="33"/>
        <v>28.894410555217348</v>
      </c>
      <c r="H124" s="457">
        <f t="shared" si="33"/>
        <v>-31.25</v>
      </c>
      <c r="I124" s="450">
        <f t="shared" si="33"/>
        <v>-83.542069488240429</v>
      </c>
      <c r="J124" s="713">
        <v>500</v>
      </c>
      <c r="K124" s="714">
        <v>0</v>
      </c>
      <c r="L124" s="451">
        <f t="shared" si="33"/>
        <v>55.719557195571952</v>
      </c>
      <c r="M124" s="714">
        <f t="shared" si="33"/>
        <v>64.015934744686177</v>
      </c>
      <c r="N124" s="3"/>
      <c r="O124" s="1127"/>
      <c r="P124" s="164"/>
      <c r="Q124" s="3015"/>
    </row>
    <row r="125" spans="1:17" s="1991" customFormat="1" ht="12.2" customHeight="1" thickBot="1">
      <c r="A125" s="2375"/>
      <c r="B125" s="1404" t="s">
        <v>717</v>
      </c>
      <c r="C125" s="1919"/>
      <c r="D125" s="993">
        <f t="shared" si="33"/>
        <v>-10.559006211180119</v>
      </c>
      <c r="E125" s="990">
        <f t="shared" si="33"/>
        <v>66.336313251335412</v>
      </c>
      <c r="F125" s="992">
        <f t="shared" si="33"/>
        <v>55.541069100391127</v>
      </c>
      <c r="G125" s="991">
        <f t="shared" si="33"/>
        <v>67.596363323953568</v>
      </c>
      <c r="H125" s="993">
        <f t="shared" si="33"/>
        <v>-30.612244897959187</v>
      </c>
      <c r="I125" s="990">
        <f t="shared" si="33"/>
        <v>-67.126558471986371</v>
      </c>
      <c r="J125" s="992">
        <f>SUM(J43/J38)*100-100</f>
        <v>400</v>
      </c>
      <c r="K125" s="991">
        <f>SUM(K43/K38)*100-100</f>
        <v>3.8636189732372657</v>
      </c>
      <c r="L125" s="996">
        <f t="shared" si="33"/>
        <v>41.428571428571445</v>
      </c>
      <c r="M125" s="995">
        <f t="shared" si="33"/>
        <v>47.615604950115653</v>
      </c>
      <c r="N125" s="3"/>
      <c r="O125" s="1127"/>
      <c r="P125" s="164"/>
      <c r="Q125" s="3015"/>
    </row>
    <row r="126" spans="1:17" s="1991" customFormat="1" ht="11.25" customHeight="1">
      <c r="A126" s="2375"/>
      <c r="B126" s="446" t="s">
        <v>430</v>
      </c>
      <c r="C126" s="2090"/>
      <c r="D126" s="456">
        <f t="shared" si="33"/>
        <v>-6.25</v>
      </c>
      <c r="E126" s="455">
        <f t="shared" si="33"/>
        <v>-56.345152876797378</v>
      </c>
      <c r="F126" s="711">
        <f t="shared" si="33"/>
        <v>26.337448559670776</v>
      </c>
      <c r="G126" s="712">
        <f>(G44/G39)*100-100</f>
        <v>-17.348148034568553</v>
      </c>
      <c r="H126" s="456">
        <f t="shared" si="33"/>
        <v>57.142857142857139</v>
      </c>
      <c r="I126" s="455">
        <f t="shared" si="33"/>
        <v>-18.425998587459773</v>
      </c>
      <c r="J126" s="711">
        <f t="shared" ref="J126:K128" si="34">SUM(J44/J39)*100-100</f>
        <v>33.333333333333314</v>
      </c>
      <c r="K126" s="712">
        <f t="shared" si="34"/>
        <v>14.75580187045378</v>
      </c>
      <c r="L126" s="2079">
        <f t="shared" ref="L126:M128" si="35">SUM(L44/L39)*100-100</f>
        <v>21.926910299003339</v>
      </c>
      <c r="M126" s="442">
        <f t="shared" si="35"/>
        <v>-39.108880664268966</v>
      </c>
      <c r="N126" s="3"/>
      <c r="O126" s="1128"/>
      <c r="P126" s="164"/>
      <c r="Q126" s="3015"/>
    </row>
    <row r="127" spans="1:17" s="1991" customFormat="1" ht="11.25" customHeight="1">
      <c r="A127" s="2375"/>
      <c r="B127" s="238" t="s">
        <v>213</v>
      </c>
      <c r="C127" s="2086"/>
      <c r="D127" s="451">
        <f t="shared" si="33"/>
        <v>146.66666666666669</v>
      </c>
      <c r="E127" s="450">
        <f t="shared" si="33"/>
        <v>-0.51587928525722759</v>
      </c>
      <c r="F127" s="713">
        <f t="shared" si="33"/>
        <v>14.331210191082818</v>
      </c>
      <c r="G127" s="714">
        <f t="shared" ref="G127:G131" si="36">(G45/G40)*100-100</f>
        <v>-34.758141428227447</v>
      </c>
      <c r="H127" s="451">
        <f t="shared" si="33"/>
        <v>57.142857142857139</v>
      </c>
      <c r="I127" s="450">
        <f t="shared" si="33"/>
        <v>262.95078684135638</v>
      </c>
      <c r="J127" s="713">
        <f t="shared" si="34"/>
        <v>-20</v>
      </c>
      <c r="K127" s="714">
        <f t="shared" si="34"/>
        <v>50.608555575443006</v>
      </c>
      <c r="L127" s="2080">
        <f t="shared" si="35"/>
        <v>20.52785923753666</v>
      </c>
      <c r="M127" s="430">
        <f t="shared" si="35"/>
        <v>-22.912109213540461</v>
      </c>
      <c r="N127" s="3"/>
      <c r="O127" s="164"/>
      <c r="P127" s="164"/>
      <c r="Q127" s="3015"/>
    </row>
    <row r="128" spans="1:17" s="1991" customFormat="1" ht="11.25" customHeight="1">
      <c r="A128" s="2375"/>
      <c r="B128" s="238" t="s">
        <v>335</v>
      </c>
      <c r="C128" s="2086"/>
      <c r="D128" s="451">
        <f t="shared" si="33"/>
        <v>278.26086956521738</v>
      </c>
      <c r="E128" s="450">
        <f t="shared" si="33"/>
        <v>206.81192618489121</v>
      </c>
      <c r="F128" s="713">
        <f t="shared" si="33"/>
        <v>5.5749128919860595</v>
      </c>
      <c r="G128" s="714">
        <f t="shared" si="36"/>
        <v>56.89519698804142</v>
      </c>
      <c r="H128" s="451">
        <f t="shared" si="33"/>
        <v>11.111111111111114</v>
      </c>
      <c r="I128" s="450">
        <f t="shared" si="33"/>
        <v>-2.5420494767070352</v>
      </c>
      <c r="J128" s="713">
        <f t="shared" si="34"/>
        <v>133.33333333333334</v>
      </c>
      <c r="K128" s="714">
        <f t="shared" si="34"/>
        <v>639.53442879499221</v>
      </c>
      <c r="L128" s="457">
        <f t="shared" si="35"/>
        <v>26.397515527950304</v>
      </c>
      <c r="M128" s="430">
        <f t="shared" si="35"/>
        <v>89.969663930868023</v>
      </c>
      <c r="N128" s="3"/>
      <c r="O128" s="3"/>
      <c r="P128" s="3"/>
    </row>
    <row r="129" spans="1:16" s="1991" customFormat="1" ht="11.25" customHeight="1" thickBot="1">
      <c r="A129" s="2375"/>
      <c r="B129" s="238" t="s">
        <v>569</v>
      </c>
      <c r="C129" s="2086"/>
      <c r="D129" s="451">
        <f t="shared" si="33"/>
        <v>-32.758620689655174</v>
      </c>
      <c r="E129" s="450">
        <f t="shared" si="33"/>
        <v>-67.810788667770964</v>
      </c>
      <c r="F129" s="713">
        <f>SUM(F47/F42)*100-100</f>
        <v>-28.366762177650429</v>
      </c>
      <c r="G129" s="714">
        <f t="shared" si="36"/>
        <v>66.394990187800488</v>
      </c>
      <c r="H129" s="451">
        <f t="shared" ref="H129:M129" si="37">SUM(H47/H42)*100-100</f>
        <v>18.181818181818187</v>
      </c>
      <c r="I129" s="450">
        <f t="shared" si="37"/>
        <v>346.13909759435569</v>
      </c>
      <c r="J129" s="713">
        <f t="shared" si="37"/>
        <v>75</v>
      </c>
      <c r="K129" s="714">
        <f t="shared" si="37"/>
        <v>195.67215958369468</v>
      </c>
      <c r="L129" s="457">
        <f t="shared" si="37"/>
        <v>-26.777251184834128</v>
      </c>
      <c r="M129" s="430">
        <f t="shared" si="37"/>
        <v>-23.201115738443974</v>
      </c>
      <c r="N129" s="3"/>
      <c r="O129" s="3"/>
      <c r="P129" s="3"/>
    </row>
    <row r="130" spans="1:16" s="1991" customFormat="1" ht="12.2" customHeight="1" thickBot="1">
      <c r="A130" s="2375"/>
      <c r="B130" s="1405" t="s">
        <v>715</v>
      </c>
      <c r="C130" s="2089"/>
      <c r="D130" s="993">
        <f t="shared" ref="D130:E131" si="38">SUM(D48/D43)*100-100</f>
        <v>44.444444444444429</v>
      </c>
      <c r="E130" s="990">
        <f t="shared" si="38"/>
        <v>-39.513440230945939</v>
      </c>
      <c r="F130" s="992">
        <f>SUM(F48/F43)*100-100</f>
        <v>2.1793797150041883</v>
      </c>
      <c r="G130" s="991">
        <f t="shared" si="36"/>
        <v>10.630025677965619</v>
      </c>
      <c r="H130" s="993">
        <f t="shared" ref="H130:M131" si="39">SUM(H48/H43)*100-100</f>
        <v>32.35294117647058</v>
      </c>
      <c r="I130" s="990">
        <f t="shared" si="39"/>
        <v>105.21274145223182</v>
      </c>
      <c r="J130" s="992">
        <f t="shared" si="39"/>
        <v>46.666666666666657</v>
      </c>
      <c r="K130" s="991">
        <f t="shared" si="39"/>
        <v>159.06157910781428</v>
      </c>
      <c r="L130" s="996">
        <f t="shared" si="39"/>
        <v>7.7922077922077904</v>
      </c>
      <c r="M130" s="995">
        <f t="shared" si="39"/>
        <v>-11.342478623814074</v>
      </c>
      <c r="N130" s="3"/>
      <c r="O130" s="3"/>
      <c r="P130" s="3"/>
    </row>
    <row r="131" spans="1:16" s="141" customFormat="1" ht="11.25" customHeight="1">
      <c r="A131" s="818"/>
      <c r="B131" s="446" t="s">
        <v>623</v>
      </c>
      <c r="C131" s="2090"/>
      <c r="D131" s="456">
        <f t="shared" si="38"/>
        <v>-42.222222222222229</v>
      </c>
      <c r="E131" s="455">
        <f t="shared" si="38"/>
        <v>5.7928320884883959</v>
      </c>
      <c r="F131" s="711">
        <f>SUM(F49/F44)*100-100</f>
        <v>-28.338762214983717</v>
      </c>
      <c r="G131" s="712">
        <f t="shared" si="36"/>
        <v>-16.426829103755182</v>
      </c>
      <c r="H131" s="456">
        <f t="shared" si="39"/>
        <v>-54.545454545454547</v>
      </c>
      <c r="I131" s="455">
        <f t="shared" si="39"/>
        <v>-98.223204000009616</v>
      </c>
      <c r="J131" s="711">
        <f t="shared" si="39"/>
        <v>125</v>
      </c>
      <c r="K131" s="712">
        <f t="shared" si="39"/>
        <v>266.83368548143676</v>
      </c>
      <c r="L131" s="2079">
        <f t="shared" si="39"/>
        <v>-29.155313351498634</v>
      </c>
      <c r="M131" s="442">
        <f t="shared" si="39"/>
        <v>-12.099981360412798</v>
      </c>
      <c r="N131" s="140"/>
      <c r="O131" s="140"/>
      <c r="P131" s="140"/>
    </row>
    <row r="132" spans="1:16" s="141" customFormat="1" ht="11.25" customHeight="1">
      <c r="A132" s="818"/>
      <c r="B132" s="238" t="s">
        <v>663</v>
      </c>
      <c r="C132" s="2086"/>
      <c r="D132" s="451">
        <f>SUM(D50/D45)*100-100</f>
        <v>51.351351351351354</v>
      </c>
      <c r="E132" s="450">
        <f>SUM(E50/E45)*100-100</f>
        <v>184.50692010157894</v>
      </c>
      <c r="F132" s="713">
        <f>SUM(F50/F45)*100-100</f>
        <v>-22.005571030640667</v>
      </c>
      <c r="G132" s="714">
        <f>(G50/G45)*100-100</f>
        <v>32.061455607579461</v>
      </c>
      <c r="H132" s="451">
        <f t="shared" ref="H132:M135" si="40">SUM(H50/H45)*100-100</f>
        <v>27.272727272727266</v>
      </c>
      <c r="I132" s="450">
        <f t="shared" si="40"/>
        <v>-21.589186109287198</v>
      </c>
      <c r="J132" s="713">
        <f t="shared" si="40"/>
        <v>-25</v>
      </c>
      <c r="K132" s="714">
        <f t="shared" si="40"/>
        <v>-54.542753580129535</v>
      </c>
      <c r="L132" s="2080">
        <f t="shared" si="40"/>
        <v>-14.111922141119223</v>
      </c>
      <c r="M132" s="430">
        <f t="shared" si="40"/>
        <v>70.20493208114155</v>
      </c>
      <c r="N132" s="140"/>
      <c r="O132" s="140"/>
      <c r="P132" s="140"/>
    </row>
    <row r="133" spans="1:16" s="141" customFormat="1" ht="11.25" customHeight="1">
      <c r="A133" s="818"/>
      <c r="B133" s="238" t="s">
        <v>676</v>
      </c>
      <c r="C133" s="2086"/>
      <c r="D133" s="451">
        <f>SUM(D51/D46)*100-100</f>
        <v>-50.574712643678161</v>
      </c>
      <c r="E133" s="450">
        <f>SUM(E51/E46)*100-100</f>
        <v>-46.161044074468229</v>
      </c>
      <c r="F133" s="713">
        <f>SUM(F51/F46)*100-100</f>
        <v>-10.89108910891089</v>
      </c>
      <c r="G133" s="714">
        <f>(G51/G46)*100-100</f>
        <v>-24.287650562848413</v>
      </c>
      <c r="H133" s="451">
        <f t="shared" si="40"/>
        <v>30</v>
      </c>
      <c r="I133" s="450">
        <f t="shared" si="40"/>
        <v>-56.927143241721936</v>
      </c>
      <c r="J133" s="713">
        <f t="shared" si="40"/>
        <v>-71.428571428571431</v>
      </c>
      <c r="K133" s="714">
        <f t="shared" si="40"/>
        <v>-86.50972093638407</v>
      </c>
      <c r="L133" s="457">
        <f t="shared" si="40"/>
        <v>-19.410319410319403</v>
      </c>
      <c r="M133" s="430">
        <f t="shared" si="40"/>
        <v>-33.437033769843211</v>
      </c>
      <c r="N133" s="140"/>
      <c r="O133" s="140"/>
      <c r="P133" s="140"/>
    </row>
    <row r="134" spans="1:16" s="141" customFormat="1" ht="11.25" customHeight="1" thickBot="1">
      <c r="A134" s="818"/>
      <c r="B134" s="238" t="s">
        <v>707</v>
      </c>
      <c r="C134" s="2086"/>
      <c r="D134" s="451">
        <f t="shared" ref="D134:F135" si="41">SUM(D52/D47)*100-100</f>
        <v>0</v>
      </c>
      <c r="E134" s="450">
        <f t="shared" si="41"/>
        <v>-55.765312636363539</v>
      </c>
      <c r="F134" s="713">
        <f t="shared" si="41"/>
        <v>-0.40000000000000568</v>
      </c>
      <c r="G134" s="714">
        <f>(G52/G47)*100-100</f>
        <v>-12.826043477960326</v>
      </c>
      <c r="H134" s="451">
        <f t="shared" si="40"/>
        <v>7.6923076923076934</v>
      </c>
      <c r="I134" s="450">
        <f t="shared" si="40"/>
        <v>-93.936325373686543</v>
      </c>
      <c r="J134" s="713">
        <f t="shared" si="40"/>
        <v>-71.428571428571431</v>
      </c>
      <c r="K134" s="714">
        <f t="shared" si="40"/>
        <v>-85.040039893226947</v>
      </c>
      <c r="L134" s="457">
        <f t="shared" si="40"/>
        <v>-1.6181229773462746</v>
      </c>
      <c r="M134" s="430">
        <f t="shared" si="40"/>
        <v>-37.395420491051091</v>
      </c>
      <c r="N134" s="140"/>
      <c r="O134" s="140"/>
      <c r="P134" s="140"/>
    </row>
    <row r="135" spans="1:16" s="1991" customFormat="1" ht="12.2" customHeight="1" thickBot="1">
      <c r="A135" s="2375"/>
      <c r="B135" s="1405" t="s">
        <v>716</v>
      </c>
      <c r="C135" s="2089"/>
      <c r="D135" s="993">
        <f>SUM(D53/D48)*100-100</f>
        <v>-21.15384615384616</v>
      </c>
      <c r="E135" s="990">
        <f t="shared" si="41"/>
        <v>-5.4041806110457173</v>
      </c>
      <c r="F135" s="992">
        <f>SUM(F53/F48)*100-100</f>
        <v>-16.406890894175547</v>
      </c>
      <c r="G135" s="991">
        <f>(G53/G48)*100-100</f>
        <v>-9.138039599796258</v>
      </c>
      <c r="H135" s="993">
        <f t="shared" si="40"/>
        <v>2.2222222222222143</v>
      </c>
      <c r="I135" s="990">
        <f t="shared" si="40"/>
        <v>-80.431758242207934</v>
      </c>
      <c r="J135" s="992">
        <f t="shared" si="40"/>
        <v>-27.272727272727266</v>
      </c>
      <c r="K135" s="991">
        <f t="shared" si="40"/>
        <v>-34.825695990272322</v>
      </c>
      <c r="L135" s="996">
        <f t="shared" si="40"/>
        <v>-16.666666666666657</v>
      </c>
      <c r="M135" s="995">
        <f t="shared" si="40"/>
        <v>-13.214216263886271</v>
      </c>
      <c r="N135" s="3"/>
      <c r="O135" s="3"/>
      <c r="P135" s="3"/>
    </row>
    <row r="136" spans="1:16" s="1991" customFormat="1" ht="12.2" customHeight="1">
      <c r="A136" s="2375"/>
      <c r="B136" s="446" t="s">
        <v>728</v>
      </c>
      <c r="C136" s="2090"/>
      <c r="D136" s="456">
        <f>SUM(D54/D49)*100-100</f>
        <v>103.84615384615384</v>
      </c>
      <c r="E136" s="455">
        <f>SUM(E54/E49)*100-100</f>
        <v>-22.436263467298005</v>
      </c>
      <c r="F136" s="711">
        <f>SUM(F54/F49)*100-100</f>
        <v>41.363636363636346</v>
      </c>
      <c r="G136" s="712">
        <f t="shared" ref="G136:M151" si="42">SUM(G54/G49)*100-100</f>
        <v>111.63663804812796</v>
      </c>
      <c r="H136" s="456">
        <f t="shared" si="42"/>
        <v>80</v>
      </c>
      <c r="I136" s="455">
        <f>SUM(I54/I49)*100-100</f>
        <v>1200.6794894354284</v>
      </c>
      <c r="J136" s="711">
        <f t="shared" si="42"/>
        <v>-88.888888888888886</v>
      </c>
      <c r="K136" s="712">
        <f t="shared" si="42"/>
        <v>-94.754467959056058</v>
      </c>
      <c r="L136" s="2079">
        <f t="shared" si="42"/>
        <v>43.84615384615384</v>
      </c>
      <c r="M136" s="442">
        <f t="shared" si="42"/>
        <v>46.789916644629017</v>
      </c>
      <c r="N136" s="3"/>
      <c r="O136" s="3"/>
      <c r="P136" s="3"/>
    </row>
    <row r="137" spans="1:16" s="1991" customFormat="1" ht="12.2" customHeight="1">
      <c r="A137" s="2375"/>
      <c r="B137" s="238" t="s">
        <v>745</v>
      </c>
      <c r="C137" s="2086"/>
      <c r="D137" s="451">
        <f>SUM(D55/D50)*100-100</f>
        <v>-55.357142857142854</v>
      </c>
      <c r="E137" s="450">
        <f>SUM(E55/E50)*100-100</f>
        <v>-45.212684612962086</v>
      </c>
      <c r="F137" s="713">
        <f>SUM(F55/F50)*100-100</f>
        <v>13.928571428571416</v>
      </c>
      <c r="G137" s="714">
        <f>SUM(G55/G50)*100-100</f>
        <v>26.815502373537228</v>
      </c>
      <c r="H137" s="451">
        <f t="shared" si="42"/>
        <v>-78.571428571428569</v>
      </c>
      <c r="I137" s="450">
        <f t="shared" si="42"/>
        <v>-97.465607611214153</v>
      </c>
      <c r="J137" s="713">
        <f t="shared" si="42"/>
        <v>-100</v>
      </c>
      <c r="K137" s="714">
        <f t="shared" si="42"/>
        <v>-100</v>
      </c>
      <c r="L137" s="2080">
        <f t="shared" si="42"/>
        <v>-1.699716713881017</v>
      </c>
      <c r="M137" s="430">
        <f t="shared" si="42"/>
        <v>-10.530997688291379</v>
      </c>
      <c r="N137" s="3"/>
      <c r="O137" s="3"/>
      <c r="P137" s="3"/>
    </row>
    <row r="138" spans="1:16" s="1991" customFormat="1" ht="12.2" customHeight="1">
      <c r="A138" s="2375"/>
      <c r="B138" s="238" t="s">
        <v>746</v>
      </c>
      <c r="C138" s="2086"/>
      <c r="D138" s="451">
        <f t="shared" ref="D138:M153" si="43">SUM(D56/D51)*100-100</f>
        <v>-32.558139534883722</v>
      </c>
      <c r="E138" s="450">
        <f t="shared" si="43"/>
        <v>-47.464868898404866</v>
      </c>
      <c r="F138" s="713">
        <f t="shared" si="43"/>
        <v>3.7037037037036953</v>
      </c>
      <c r="G138" s="714">
        <f t="shared" si="43"/>
        <v>-17.897846141091023</v>
      </c>
      <c r="H138" s="451">
        <f t="shared" si="42"/>
        <v>-30.769230769230774</v>
      </c>
      <c r="I138" s="450">
        <f t="shared" si="42"/>
        <v>56.283522727272725</v>
      </c>
      <c r="J138" s="713">
        <f t="shared" si="42"/>
        <v>-100</v>
      </c>
      <c r="K138" s="714">
        <f t="shared" si="42"/>
        <v>-100</v>
      </c>
      <c r="L138" s="457">
        <f t="shared" si="42"/>
        <v>-3.0487804878048763</v>
      </c>
      <c r="M138" s="430">
        <f t="shared" si="42"/>
        <v>-25.955367496430767</v>
      </c>
      <c r="N138" s="3"/>
      <c r="O138" s="3"/>
      <c r="P138" s="3"/>
    </row>
    <row r="139" spans="1:16" s="1991" customFormat="1" ht="12.2" customHeight="1" thickBot="1">
      <c r="A139" s="2375"/>
      <c r="B139" s="238" t="s">
        <v>747</v>
      </c>
      <c r="C139" s="2086"/>
      <c r="D139" s="451">
        <f t="shared" si="43"/>
        <v>28.205128205128204</v>
      </c>
      <c r="E139" s="450">
        <f t="shared" si="43"/>
        <v>108.052861134002</v>
      </c>
      <c r="F139" s="713">
        <f t="shared" si="43"/>
        <v>40.562248995983936</v>
      </c>
      <c r="G139" s="714">
        <f t="shared" si="43"/>
        <v>66.241451274368131</v>
      </c>
      <c r="H139" s="451">
        <f t="shared" si="42"/>
        <v>-14.285714285714292</v>
      </c>
      <c r="I139" s="450">
        <f t="shared" si="42"/>
        <v>29.721433262862746</v>
      </c>
      <c r="J139" s="713">
        <f t="shared" si="42"/>
        <v>-50</v>
      </c>
      <c r="K139" s="714">
        <f t="shared" si="42"/>
        <v>131.37254901960787</v>
      </c>
      <c r="L139" s="457">
        <f t="shared" si="42"/>
        <v>35.85526315789474</v>
      </c>
      <c r="M139" s="430">
        <f t="shared" si="42"/>
        <v>74.70314901689585</v>
      </c>
      <c r="N139" s="3"/>
      <c r="O139" s="3"/>
      <c r="P139" s="3"/>
    </row>
    <row r="140" spans="1:16" s="1991" customFormat="1" ht="12.2" customHeight="1" thickBot="1">
      <c r="A140" s="2375"/>
      <c r="B140" s="1405" t="s">
        <v>773</v>
      </c>
      <c r="C140" s="2089"/>
      <c r="D140" s="993">
        <f t="shared" si="43"/>
        <v>-4.2682926829268268</v>
      </c>
      <c r="E140" s="990">
        <f t="shared" si="43"/>
        <v>-20.091690863698091</v>
      </c>
      <c r="F140" s="992">
        <f>SUM(F58/F53)*100-100</f>
        <v>23.650637880274772</v>
      </c>
      <c r="G140" s="991">
        <f>(G58/G53)*100-100</f>
        <v>41.104528227133613</v>
      </c>
      <c r="H140" s="993">
        <f t="shared" ref="H140:M140" si="44">SUM(H58/H53)*100-100</f>
        <v>-28.260869565217391</v>
      </c>
      <c r="I140" s="990">
        <f t="shared" si="44"/>
        <v>-22.789508928671808</v>
      </c>
      <c r="J140" s="992">
        <f t="shared" si="44"/>
        <v>-87.5</v>
      </c>
      <c r="K140" s="991">
        <f t="shared" si="44"/>
        <v>-78.408974644462774</v>
      </c>
      <c r="L140" s="996">
        <f t="shared" si="44"/>
        <v>16.626506024096386</v>
      </c>
      <c r="M140" s="995">
        <f t="shared" si="44"/>
        <v>16.906843276164537</v>
      </c>
      <c r="N140" s="3"/>
      <c r="O140" s="3"/>
      <c r="P140" s="3"/>
    </row>
    <row r="141" spans="1:16" s="1991" customFormat="1" ht="12.2" customHeight="1">
      <c r="A141" s="2375"/>
      <c r="B141" s="446" t="s">
        <v>769</v>
      </c>
      <c r="C141" s="2090"/>
      <c r="D141" s="456">
        <f t="shared" si="43"/>
        <v>-49.056603773584904</v>
      </c>
      <c r="E141" s="455">
        <f t="shared" si="43"/>
        <v>-36.10025271746202</v>
      </c>
      <c r="F141" s="711">
        <f>SUM(F59/F54)*100-100</f>
        <v>1.2861736334405265</v>
      </c>
      <c r="G141" s="712">
        <f>SUM(G59/G54)*100-100</f>
        <v>-36.594959377152627</v>
      </c>
      <c r="H141" s="456">
        <f t="shared" si="42"/>
        <v>11.111111111111114</v>
      </c>
      <c r="I141" s="455">
        <f t="shared" si="42"/>
        <v>150.12784503329587</v>
      </c>
      <c r="J141" s="711">
        <f>SUM(J59/J54)*100-100</f>
        <v>1100</v>
      </c>
      <c r="K141" s="712">
        <f>SUM(K59/K54)*100-100</f>
        <v>3388.9176470588231</v>
      </c>
      <c r="L141" s="2079">
        <f t="shared" si="42"/>
        <v>-2.6737967914438485</v>
      </c>
      <c r="M141" s="442">
        <f t="shared" si="42"/>
        <v>-33.35618223460294</v>
      </c>
      <c r="N141" s="3"/>
      <c r="O141" s="3"/>
      <c r="P141" s="3"/>
    </row>
    <row r="142" spans="1:16" s="1991" customFormat="1" ht="12.2" customHeight="1">
      <c r="A142" s="2375"/>
      <c r="B142" s="238" t="s">
        <v>770</v>
      </c>
      <c r="C142" s="2086"/>
      <c r="D142" s="451">
        <f t="shared" si="43"/>
        <v>28</v>
      </c>
      <c r="E142" s="450">
        <f t="shared" si="43"/>
        <v>-15.488656660272582</v>
      </c>
      <c r="F142" s="713">
        <f>SUM(F60/F55)*100-100</f>
        <v>-4.7021943573667784</v>
      </c>
      <c r="G142" s="714">
        <f>SUM(G60/G55)*100-100</f>
        <v>-27.3896063952388</v>
      </c>
      <c r="H142" s="451">
        <f>SUM(H60/H55)*100-100</f>
        <v>100</v>
      </c>
      <c r="I142" s="450">
        <f t="shared" si="42"/>
        <v>1451.3656490669161</v>
      </c>
      <c r="J142" s="713" t="s">
        <v>620</v>
      </c>
      <c r="K142" s="714" t="s">
        <v>620</v>
      </c>
      <c r="L142" s="2080">
        <f t="shared" si="42"/>
        <v>0.8645533141210251</v>
      </c>
      <c r="M142" s="430">
        <f t="shared" si="42"/>
        <v>-21.878955099293492</v>
      </c>
      <c r="N142" s="3"/>
      <c r="O142" s="3"/>
      <c r="P142" s="3"/>
    </row>
    <row r="143" spans="1:16" s="20" customFormat="1" ht="14.25" customHeight="1">
      <c r="B143" s="238" t="s">
        <v>771</v>
      </c>
      <c r="C143" s="2086"/>
      <c r="D143" s="451">
        <f t="shared" si="43"/>
        <v>20.689655172413794</v>
      </c>
      <c r="E143" s="450">
        <f t="shared" si="43"/>
        <v>112.08072999340578</v>
      </c>
      <c r="F143" s="713">
        <f>SUM(F61/F56)*100-100</f>
        <v>5.3571428571428612</v>
      </c>
      <c r="G143" s="714">
        <f>SUM(G61/G56)*100-100</f>
        <v>-5.3060226319099257</v>
      </c>
      <c r="H143" s="451">
        <f>SUM(H61/H56)*100-100</f>
        <v>-44.444444444444443</v>
      </c>
      <c r="I143" s="450">
        <f>SUM(I61/I56)*100-100</f>
        <v>-83.639873627112735</v>
      </c>
      <c r="J143" s="713" t="s">
        <v>620</v>
      </c>
      <c r="K143" s="714" t="s">
        <v>620</v>
      </c>
      <c r="L143" s="457">
        <f>SUM(L61/L56)*100-100</f>
        <v>6.6037735849056673</v>
      </c>
      <c r="M143" s="430">
        <f t="shared" si="42"/>
        <v>18.640138190337424</v>
      </c>
      <c r="N143" s="23"/>
      <c r="O143" s="23"/>
      <c r="P143" s="23"/>
    </row>
    <row r="144" spans="1:16" s="20" customFormat="1" ht="14.25" customHeight="1" thickBot="1">
      <c r="B144" s="238" t="s">
        <v>772</v>
      </c>
      <c r="C144" s="2086"/>
      <c r="D144" s="451">
        <f t="shared" si="43"/>
        <v>-48</v>
      </c>
      <c r="E144" s="450">
        <f t="shared" si="43"/>
        <v>-54.236211380766051</v>
      </c>
      <c r="F144" s="713">
        <f>SUM(F62/F57)*100-100</f>
        <v>-8</v>
      </c>
      <c r="G144" s="714">
        <f>SUM(G62/G57)*100-100</f>
        <v>-43.327303696109475</v>
      </c>
      <c r="H144" s="451">
        <f>SUM(H62/H57)*100-100</f>
        <v>-75</v>
      </c>
      <c r="I144" s="450">
        <f>SUM(I62/I57)*100-100</f>
        <v>2.0407171615965467</v>
      </c>
      <c r="J144" s="713">
        <f>SUM(J62/J57)*100-100</f>
        <v>500</v>
      </c>
      <c r="K144" s="714">
        <f>SUM(K62/K57)*100-100</f>
        <v>762.77457627118645</v>
      </c>
      <c r="L144" s="457">
        <f>SUM(L62/L57)*100-100</f>
        <v>-13.559322033898297</v>
      </c>
      <c r="M144" s="430">
        <f t="shared" si="42"/>
        <v>-44.70368270348397</v>
      </c>
      <c r="N144" s="23"/>
      <c r="O144" s="23"/>
      <c r="P144" s="23"/>
    </row>
    <row r="145" spans="1:16" s="20" customFormat="1" ht="14.25" customHeight="1" thickBot="1">
      <c r="B145" s="1405" t="s">
        <v>834</v>
      </c>
      <c r="C145" s="2089"/>
      <c r="D145" s="993">
        <f t="shared" si="43"/>
        <v>-23.566878980891715</v>
      </c>
      <c r="E145" s="990">
        <f t="shared" si="43"/>
        <v>-17.043410768345836</v>
      </c>
      <c r="F145" s="992">
        <f t="shared" si="43"/>
        <v>-1.9047619047619122</v>
      </c>
      <c r="G145" s="991">
        <f t="shared" si="43"/>
        <v>-31.631417615633524</v>
      </c>
      <c r="H145" s="993">
        <f t="shared" si="43"/>
        <v>-27.272727272727266</v>
      </c>
      <c r="I145" s="990">
        <f t="shared" si="43"/>
        <v>38.049290930303414</v>
      </c>
      <c r="J145" s="992">
        <f t="shared" si="43"/>
        <v>1400</v>
      </c>
      <c r="K145" s="991">
        <f t="shared" si="43"/>
        <v>1941.6292682926826</v>
      </c>
      <c r="L145" s="996">
        <f t="shared" si="43"/>
        <v>-2.8925619834710687</v>
      </c>
      <c r="M145" s="995">
        <f>SUM(M63/M58)*100-100</f>
        <v>-26.236117703952388</v>
      </c>
      <c r="N145" s="23"/>
      <c r="O145" s="23"/>
      <c r="P145" s="23"/>
    </row>
    <row r="146" spans="1:16" s="2375" customFormat="1" ht="14.25" customHeight="1">
      <c r="B146" s="446" t="s">
        <v>837</v>
      </c>
      <c r="C146" s="2090"/>
      <c r="D146" s="456">
        <f t="shared" si="43"/>
        <v>48.148148148148152</v>
      </c>
      <c r="E146" s="455">
        <f t="shared" si="43"/>
        <v>246.78654141183063</v>
      </c>
      <c r="F146" s="711">
        <f t="shared" si="43"/>
        <v>7.9365079365079367</v>
      </c>
      <c r="G146" s="712">
        <f t="shared" si="43"/>
        <v>18.98461867613949</v>
      </c>
      <c r="H146" s="456">
        <f t="shared" si="43"/>
        <v>-100</v>
      </c>
      <c r="I146" s="455">
        <f t="shared" si="43"/>
        <v>-100</v>
      </c>
      <c r="J146" s="711">
        <f t="shared" si="43"/>
        <v>-50</v>
      </c>
      <c r="K146" s="712">
        <f t="shared" si="43"/>
        <v>14.432252712791424</v>
      </c>
      <c r="L146" s="2079">
        <f t="shared" si="43"/>
        <v>6.0439560439560438</v>
      </c>
      <c r="M146" s="442">
        <f t="shared" si="42"/>
        <v>69.435316954400804</v>
      </c>
      <c r="N146" s="23"/>
      <c r="O146" s="23"/>
      <c r="P146" s="23"/>
    </row>
    <row r="147" spans="1:16" s="2375" customFormat="1" ht="14.25" customHeight="1">
      <c r="B147" s="238" t="s">
        <v>844</v>
      </c>
      <c r="C147" s="2086"/>
      <c r="D147" s="451">
        <f t="shared" si="43"/>
        <v>15.625</v>
      </c>
      <c r="E147" s="450">
        <f t="shared" si="43"/>
        <v>-53.018169835784818</v>
      </c>
      <c r="F147" s="713">
        <f t="shared" si="43"/>
        <v>0.98684210526316463</v>
      </c>
      <c r="G147" s="714">
        <f t="shared" si="43"/>
        <v>35.49966657945555</v>
      </c>
      <c r="H147" s="451">
        <f t="shared" si="43"/>
        <v>-100</v>
      </c>
      <c r="I147" s="450">
        <f t="shared" si="43"/>
        <v>-100</v>
      </c>
      <c r="J147" s="713">
        <f t="shared" si="43"/>
        <v>-37.5</v>
      </c>
      <c r="K147" s="714">
        <f t="shared" si="43"/>
        <v>49.917109237372529</v>
      </c>
      <c r="L147" s="2080">
        <f t="shared" si="43"/>
        <v>-0.2857142857142918</v>
      </c>
      <c r="M147" s="430">
        <f t="shared" si="42"/>
        <v>6.1318154525433357</v>
      </c>
      <c r="N147" s="23"/>
      <c r="O147" s="23"/>
      <c r="P147" s="23"/>
    </row>
    <row r="148" spans="1:16" s="2375" customFormat="1" ht="14.25" customHeight="1">
      <c r="B148" s="302" t="s">
        <v>824</v>
      </c>
      <c r="C148" s="433"/>
      <c r="D148" s="451">
        <f t="shared" si="43"/>
        <v>14.285714285714278</v>
      </c>
      <c r="E148" s="450">
        <f t="shared" si="43"/>
        <v>-30.340362363230582</v>
      </c>
      <c r="F148" s="713">
        <f t="shared" si="43"/>
        <v>-9.1525423728813564</v>
      </c>
      <c r="G148" s="714">
        <f t="shared" si="43"/>
        <v>8.9932046973642059</v>
      </c>
      <c r="H148" s="451">
        <f t="shared" si="43"/>
        <v>40</v>
      </c>
      <c r="I148" s="450">
        <f t="shared" si="43"/>
        <v>758.6924444444445</v>
      </c>
      <c r="J148" s="713">
        <f t="shared" si="43"/>
        <v>-75</v>
      </c>
      <c r="K148" s="714">
        <f t="shared" si="43"/>
        <v>-26.020181694433759</v>
      </c>
      <c r="L148" s="2080">
        <f t="shared" si="43"/>
        <v>-6.7846607669616503</v>
      </c>
      <c r="M148" s="430">
        <f t="shared" si="42"/>
        <v>-3.4845559685297047</v>
      </c>
      <c r="N148" s="23"/>
      <c r="O148" s="23"/>
      <c r="P148" s="23"/>
    </row>
    <row r="149" spans="1:16" s="2375" customFormat="1" ht="14.25" customHeight="1" thickBot="1">
      <c r="B149" s="2439" t="s">
        <v>845</v>
      </c>
      <c r="C149" s="433"/>
      <c r="D149" s="451">
        <f t="shared" si="43"/>
        <v>15.384615384615373</v>
      </c>
      <c r="E149" s="450">
        <f t="shared" si="43"/>
        <v>-14.733709848545288</v>
      </c>
      <c r="F149" s="713">
        <f t="shared" si="43"/>
        <v>-19.875776397515537</v>
      </c>
      <c r="G149" s="714">
        <f t="shared" si="43"/>
        <v>44.173533813020669</v>
      </c>
      <c r="H149" s="451">
        <f t="shared" si="43"/>
        <v>-33.333333333333343</v>
      </c>
      <c r="I149" s="450">
        <f t="shared" si="43"/>
        <v>-92.935809523809525</v>
      </c>
      <c r="J149" s="713">
        <f t="shared" si="43"/>
        <v>-50</v>
      </c>
      <c r="K149" s="714">
        <f t="shared" si="43"/>
        <v>136.83337360545499</v>
      </c>
      <c r="L149" s="2080">
        <f t="shared" si="43"/>
        <v>-17.927170868347346</v>
      </c>
      <c r="M149" s="430">
        <f t="shared" si="42"/>
        <v>30.93497078661963</v>
      </c>
      <c r="N149" s="23"/>
      <c r="O149" s="23"/>
      <c r="P149" s="23"/>
    </row>
    <row r="150" spans="1:16" s="2375" customFormat="1" ht="14.25" customHeight="1" thickBot="1">
      <c r="B150" s="1405" t="s">
        <v>886</v>
      </c>
      <c r="C150" s="2523"/>
      <c r="D150" s="992">
        <f t="shared" si="43"/>
        <v>22.500000000000014</v>
      </c>
      <c r="E150" s="991">
        <f t="shared" si="43"/>
        <v>24.666153506108174</v>
      </c>
      <c r="F150" s="993">
        <f t="shared" si="43"/>
        <v>-5.0970873786407793</v>
      </c>
      <c r="G150" s="990">
        <f t="shared" si="43"/>
        <v>27.799472846269865</v>
      </c>
      <c r="H150" s="992">
        <f t="shared" si="43"/>
        <v>-62.5</v>
      </c>
      <c r="I150" s="991">
        <f t="shared" si="43"/>
        <v>-57.675635820498776</v>
      </c>
      <c r="J150" s="993">
        <f t="shared" si="43"/>
        <v>-50</v>
      </c>
      <c r="K150" s="990">
        <f t="shared" si="43"/>
        <v>58.833759196214828</v>
      </c>
      <c r="L150" s="992">
        <f t="shared" si="43"/>
        <v>-4.6808510638297776</v>
      </c>
      <c r="M150" s="991">
        <f t="shared" si="42"/>
        <v>25.535188096457361</v>
      </c>
      <c r="N150" s="23"/>
      <c r="O150" s="23"/>
      <c r="P150" s="23"/>
    </row>
    <row r="151" spans="1:16" s="2375" customFormat="1" ht="14.25" customHeight="1">
      <c r="B151" s="628" t="s">
        <v>894</v>
      </c>
      <c r="C151" s="2090"/>
      <c r="D151" s="2082">
        <f>SUM(D69/D64)*100-100</f>
        <v>-40</v>
      </c>
      <c r="E151" s="455">
        <f t="shared" si="43"/>
        <v>-86.363845660316201</v>
      </c>
      <c r="F151" s="711">
        <f t="shared" si="43"/>
        <v>-22.647058823529406</v>
      </c>
      <c r="G151" s="712">
        <f t="shared" si="43"/>
        <v>71.555837314037916</v>
      </c>
      <c r="H151" s="456" t="s">
        <v>620</v>
      </c>
      <c r="I151" s="712" t="s">
        <v>620</v>
      </c>
      <c r="J151" s="711">
        <f t="shared" si="43"/>
        <v>-83.333333333333343</v>
      </c>
      <c r="K151" s="712">
        <f t="shared" si="43"/>
        <v>-96.463911267746738</v>
      </c>
      <c r="L151" s="2079">
        <f t="shared" si="43"/>
        <v>-24.870466321243526</v>
      </c>
      <c r="M151" s="712">
        <f t="shared" si="42"/>
        <v>-8.3286453337833848</v>
      </c>
      <c r="N151" s="479"/>
      <c r="O151" s="23"/>
      <c r="P151" s="23"/>
    </row>
    <row r="152" spans="1:16" s="2375" customFormat="1" ht="14.25" customHeight="1">
      <c r="B152" s="528" t="s">
        <v>900</v>
      </c>
      <c r="C152" s="2086"/>
      <c r="D152" s="530">
        <f t="shared" si="43"/>
        <v>-70.270270270270274</v>
      </c>
      <c r="E152" s="714">
        <f t="shared" si="43"/>
        <v>-68.841648233179711</v>
      </c>
      <c r="F152" s="530">
        <f t="shared" si="43"/>
        <v>-29.967426710097726</v>
      </c>
      <c r="G152" s="714">
        <f t="shared" si="43"/>
        <v>-17.577340634678748</v>
      </c>
      <c r="H152" s="530" t="s">
        <v>620</v>
      </c>
      <c r="I152" s="450" t="s">
        <v>620</v>
      </c>
      <c r="J152" s="530">
        <f t="shared" si="43"/>
        <v>-80</v>
      </c>
      <c r="K152" s="714">
        <f t="shared" si="43"/>
        <v>-96.104739233932051</v>
      </c>
      <c r="L152" s="2681">
        <f t="shared" si="43"/>
        <v>-34.957020057306593</v>
      </c>
      <c r="M152" s="714">
        <f t="shared" si="43"/>
        <v>-25.675622127057082</v>
      </c>
      <c r="N152" s="23"/>
      <c r="O152" s="23"/>
      <c r="P152" s="23"/>
    </row>
    <row r="153" spans="1:16" s="2375" customFormat="1" ht="14.25" customHeight="1">
      <c r="B153" s="434" t="s">
        <v>888</v>
      </c>
      <c r="C153" s="2086"/>
      <c r="D153" s="530">
        <f t="shared" si="43"/>
        <v>-60</v>
      </c>
      <c r="E153" s="714">
        <f t="shared" si="43"/>
        <v>-66.220589502224485</v>
      </c>
      <c r="F153" s="713">
        <f t="shared" si="43"/>
        <v>-22.388059701492537</v>
      </c>
      <c r="G153" s="714">
        <f t="shared" si="43"/>
        <v>-36.811197967625631</v>
      </c>
      <c r="H153" s="530" t="s">
        <v>620</v>
      </c>
      <c r="I153" s="714" t="s">
        <v>620</v>
      </c>
      <c r="J153" s="530">
        <f t="shared" si="43"/>
        <v>-100</v>
      </c>
      <c r="K153" s="714">
        <f t="shared" si="43"/>
        <v>-100</v>
      </c>
      <c r="L153" s="2681">
        <f t="shared" si="43"/>
        <v>-28.797468354430379</v>
      </c>
      <c r="M153" s="714">
        <f t="shared" si="43"/>
        <v>-47.266168985265111</v>
      </c>
      <c r="N153" s="23"/>
      <c r="O153" s="23"/>
      <c r="P153" s="23"/>
    </row>
    <row r="154" spans="1:16" s="20" customFormat="1" ht="13.5" thickBot="1">
      <c r="B154" s="2858" t="s">
        <v>901</v>
      </c>
      <c r="C154" s="2682"/>
      <c r="D154" s="2626">
        <f t="shared" ref="D154:G155" si="45">SUM(D72/D67)*100-100</f>
        <v>3.3333333333333428</v>
      </c>
      <c r="E154" s="2627">
        <f t="shared" si="45"/>
        <v>23.876460212782263</v>
      </c>
      <c r="F154" s="2626">
        <f t="shared" si="45"/>
        <v>0.38759689922480334</v>
      </c>
      <c r="G154" s="2627">
        <f t="shared" si="45"/>
        <v>-26.618542049022864</v>
      </c>
      <c r="H154" s="2859" t="s">
        <v>620</v>
      </c>
      <c r="I154" s="2627" t="s">
        <v>620</v>
      </c>
      <c r="J154" s="2626">
        <f t="shared" ref="J154:M155" si="46">SUM(J72/J67)*100-100</f>
        <v>-100</v>
      </c>
      <c r="K154" s="2627">
        <f t="shared" si="46"/>
        <v>-100</v>
      </c>
      <c r="L154" s="2628">
        <f t="shared" si="46"/>
        <v>-1.0238907849829388</v>
      </c>
      <c r="M154" s="2627">
        <f t="shared" si="46"/>
        <v>-22.187036537159216</v>
      </c>
      <c r="N154" s="23"/>
      <c r="O154" s="23"/>
      <c r="P154" s="23"/>
    </row>
    <row r="155" spans="1:16" s="20" customFormat="1" ht="13.5" thickBot="1">
      <c r="B155" s="1405" t="s">
        <v>918</v>
      </c>
      <c r="C155" s="2523"/>
      <c r="D155" s="992">
        <f t="shared" si="45"/>
        <v>-44.217687074829939</v>
      </c>
      <c r="E155" s="991">
        <f t="shared" si="45"/>
        <v>-67.254286632558177</v>
      </c>
      <c r="F155" s="993">
        <f t="shared" si="45"/>
        <v>-19.437340153452681</v>
      </c>
      <c r="G155" s="990">
        <f t="shared" si="45"/>
        <v>-2.8055152896237985</v>
      </c>
      <c r="H155" s="992">
        <f>SUM(H73/H68)*100-100</f>
        <v>-66.666666666666671</v>
      </c>
      <c r="I155" s="991">
        <f>SUM(I73/I68)*100-100</f>
        <v>-59.678441974806503</v>
      </c>
      <c r="J155" s="993">
        <f t="shared" si="46"/>
        <v>-86.666666666666671</v>
      </c>
      <c r="K155" s="990">
        <f t="shared" si="46"/>
        <v>-98.452748552514038</v>
      </c>
      <c r="L155" s="992">
        <f t="shared" si="46"/>
        <v>-23.214285714285708</v>
      </c>
      <c r="M155" s="991">
        <f t="shared" si="46"/>
        <v>-23.099699279206035</v>
      </c>
      <c r="N155" s="23"/>
      <c r="O155" s="23"/>
      <c r="P155" s="23"/>
    </row>
    <row r="156" spans="1:16" s="2375" customFormat="1" ht="14.25" customHeight="1" thickBot="1">
      <c r="B156" s="3566" t="s">
        <v>939</v>
      </c>
      <c r="C156" s="2089"/>
      <c r="D156" s="3567">
        <f>SUM(D74/D69)*100-100</f>
        <v>12.5</v>
      </c>
      <c r="E156" s="3568">
        <f>SUM(E74/E69)*100-100</f>
        <v>117.73654137010374</v>
      </c>
      <c r="F156" s="3569">
        <f>SUM(F74/F69)*100-100</f>
        <v>-32.319391634980988</v>
      </c>
      <c r="G156" s="3570">
        <f>SUM(G74/G69)*100-100</f>
        <v>1.6495212006422122</v>
      </c>
      <c r="H156" s="3571" t="s">
        <v>620</v>
      </c>
      <c r="I156" s="3570" t="s">
        <v>620</v>
      </c>
      <c r="J156" s="3569">
        <f>SUM(J74/J69)*100-100</f>
        <v>-100</v>
      </c>
      <c r="K156" s="3570">
        <f>SUM(K74/K69)*100-100</f>
        <v>-100</v>
      </c>
      <c r="L156" s="3572">
        <f>SUM(L74/L69)*100-100</f>
        <v>-29.310344827586206</v>
      </c>
      <c r="M156" s="3570">
        <f>SUM(M74/M69)*100-100</f>
        <v>9.4797034988421132</v>
      </c>
      <c r="N156" s="479"/>
      <c r="O156" s="23"/>
      <c r="P156" s="23"/>
    </row>
    <row r="157" spans="1:16">
      <c r="A157" s="56"/>
      <c r="B157" s="50" t="s">
        <v>391</v>
      </c>
      <c r="C157" s="3008"/>
      <c r="D157" s="50"/>
      <c r="E157" s="598"/>
      <c r="F157" s="50"/>
      <c r="G157" s="598"/>
      <c r="H157" s="50"/>
      <c r="I157" s="598"/>
      <c r="J157" s="3008"/>
      <c r="K157" s="3005"/>
      <c r="L157" s="270"/>
      <c r="M157" s="458"/>
      <c r="N157" s="23"/>
    </row>
    <row r="158" spans="1:16">
      <c r="M158" s="194"/>
    </row>
    <row r="159" spans="1:16">
      <c r="M159" s="194"/>
    </row>
    <row r="160" spans="1:16">
      <c r="C160" s="270"/>
      <c r="M160" s="194"/>
    </row>
  </sheetData>
  <mergeCells count="6">
    <mergeCell ref="B85:C85"/>
    <mergeCell ref="C1:L1"/>
    <mergeCell ref="Q11:Q12"/>
    <mergeCell ref="B2:C2"/>
    <mergeCell ref="B84:C84"/>
    <mergeCell ref="A1:B1"/>
  </mergeCells>
  <phoneticPr fontId="0" type="noConversion"/>
  <pageMargins left="0.39370078740157483" right="0.19685039370078741" top="0.98425196850393704" bottom="0.9055118110236221" header="0.51181102362204722" footer="0.51181102362204722"/>
  <pageSetup paperSize="9" scale="9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AJ505"/>
  <sheetViews>
    <sheetView topLeftCell="A511" zoomScaleNormal="100" workbookViewId="0">
      <selection activeCell="B395" sqref="B395"/>
    </sheetView>
  </sheetViews>
  <sheetFormatPr defaultColWidth="8.85546875" defaultRowHeight="12.75"/>
  <cols>
    <col min="1" max="1" width="9.42578125" customWidth="1"/>
    <col min="2" max="2" width="7" style="3" customWidth="1"/>
    <col min="3" max="3" width="8" style="3" customWidth="1"/>
    <col min="4" max="4" width="9" style="3" customWidth="1"/>
    <col min="5" max="5" width="9.140625" style="3" customWidth="1"/>
    <col min="6" max="6" width="9" style="3" customWidth="1"/>
    <col min="7" max="7" width="9.28515625" style="3" customWidth="1"/>
    <col min="8" max="8" width="8.42578125" customWidth="1"/>
    <col min="9" max="9" width="8.7109375" customWidth="1"/>
    <col min="10" max="10" width="13.85546875" customWidth="1"/>
    <col min="11" max="11" width="11" customWidth="1"/>
    <col min="12" max="12" width="13.85546875" bestFit="1" customWidth="1"/>
    <col min="14" max="14" width="9.28515625" customWidth="1"/>
    <col min="15" max="15" width="11.85546875" customWidth="1"/>
    <col min="16" max="16" width="11.28515625" customWidth="1"/>
    <col min="18" max="18" width="12.7109375" customWidth="1"/>
  </cols>
  <sheetData>
    <row r="1" spans="1:20" ht="42" customHeight="1">
      <c r="A1" s="14" t="s">
        <v>914</v>
      </c>
      <c r="B1" s="246" t="s">
        <v>397</v>
      </c>
      <c r="C1" s="405"/>
      <c r="D1" s="405"/>
      <c r="E1" s="405"/>
      <c r="F1" s="405"/>
      <c r="G1" s="405"/>
      <c r="H1" s="459"/>
      <c r="I1" s="460"/>
      <c r="J1" s="461"/>
      <c r="K1" s="462"/>
    </row>
    <row r="2" spans="1:20" ht="1.5" customHeight="1" thickBot="1">
      <c r="C2" s="217"/>
    </row>
    <row r="3" spans="1:20" ht="27" customHeight="1">
      <c r="B3" s="985" t="s">
        <v>102</v>
      </c>
      <c r="C3" s="4211" t="s">
        <v>158</v>
      </c>
      <c r="D3" s="4212"/>
      <c r="E3" s="4213"/>
      <c r="F3" s="4211" t="s">
        <v>950</v>
      </c>
      <c r="G3" s="4212"/>
      <c r="H3" s="4213"/>
      <c r="I3" s="4214" t="s">
        <v>785</v>
      </c>
      <c r="J3" s="4215"/>
      <c r="K3" s="4216"/>
    </row>
    <row r="4" spans="1:20" ht="24.75" customHeight="1">
      <c r="B4" s="986" t="s">
        <v>107</v>
      </c>
      <c r="C4" s="2860" t="s">
        <v>398</v>
      </c>
      <c r="D4" s="577" t="s">
        <v>399</v>
      </c>
      <c r="E4" s="577" t="s">
        <v>173</v>
      </c>
      <c r="F4" s="890" t="s">
        <v>398</v>
      </c>
      <c r="G4" s="578" t="s">
        <v>399</v>
      </c>
      <c r="H4" s="579" t="s">
        <v>173</v>
      </c>
      <c r="I4" s="890" t="s">
        <v>398</v>
      </c>
      <c r="J4" s="2861" t="s">
        <v>399</v>
      </c>
      <c r="K4" s="579" t="s">
        <v>400</v>
      </c>
      <c r="T4" s="733"/>
    </row>
    <row r="5" spans="1:20">
      <c r="B5" s="564" t="s">
        <v>123</v>
      </c>
      <c r="C5" s="984">
        <v>86.9</v>
      </c>
      <c r="D5" s="569">
        <v>98.1</v>
      </c>
      <c r="E5" s="845">
        <v>11.199999999999989</v>
      </c>
      <c r="F5" s="884">
        <v>62.2</v>
      </c>
      <c r="G5" s="571">
        <v>68.099999999999994</v>
      </c>
      <c r="H5" s="846">
        <v>5.8999999999999915</v>
      </c>
      <c r="I5" s="886">
        <v>12.710765239948145</v>
      </c>
      <c r="J5" s="569">
        <v>-5.1257253384913071</v>
      </c>
      <c r="K5" s="572">
        <v>-57.414448669201569</v>
      </c>
      <c r="T5" s="733"/>
    </row>
    <row r="6" spans="1:20">
      <c r="B6" s="564" t="s">
        <v>124</v>
      </c>
      <c r="C6" s="984">
        <v>102</v>
      </c>
      <c r="D6" s="569">
        <v>120</v>
      </c>
      <c r="E6" s="845">
        <v>18</v>
      </c>
      <c r="F6" s="884">
        <v>72.2</v>
      </c>
      <c r="G6" s="571">
        <v>80.8</v>
      </c>
      <c r="H6" s="846">
        <v>8.5999999999999943</v>
      </c>
      <c r="I6" s="886">
        <v>25.615763546798021</v>
      </c>
      <c r="J6" s="569">
        <v>7.6233183856502222</v>
      </c>
      <c r="K6" s="572">
        <v>-40.594059405940598</v>
      </c>
      <c r="T6" s="733"/>
    </row>
    <row r="7" spans="1:20">
      <c r="B7" s="564" t="s">
        <v>125</v>
      </c>
      <c r="C7" s="1619">
        <v>100</v>
      </c>
      <c r="D7" s="569">
        <v>109</v>
      </c>
      <c r="E7" s="771">
        <v>9</v>
      </c>
      <c r="F7" s="884">
        <v>73.7</v>
      </c>
      <c r="G7" s="571">
        <v>66.2</v>
      </c>
      <c r="H7" s="846">
        <v>-7.5</v>
      </c>
      <c r="I7" s="886">
        <v>38.121546961325947</v>
      </c>
      <c r="J7" s="569">
        <v>2.5399811853245495</v>
      </c>
      <c r="K7" s="572">
        <v>-73.451327433628308</v>
      </c>
      <c r="T7" s="733"/>
    </row>
    <row r="8" spans="1:20">
      <c r="B8" s="639" t="s">
        <v>126</v>
      </c>
      <c r="C8" s="2862">
        <v>107.3</v>
      </c>
      <c r="D8" s="2863">
        <v>116.3</v>
      </c>
      <c r="E8" s="2863">
        <v>9</v>
      </c>
      <c r="F8" s="885">
        <v>84.6</v>
      </c>
      <c r="G8" s="2864">
        <v>74.7</v>
      </c>
      <c r="H8" s="1620">
        <v>-9.8999999999999915</v>
      </c>
      <c r="I8" s="887">
        <v>10.61855670103094</v>
      </c>
      <c r="J8" s="573">
        <v>-6.5112540192926076</v>
      </c>
      <c r="K8" s="574">
        <v>-67.153284671532845</v>
      </c>
      <c r="T8" s="733"/>
    </row>
    <row r="9" spans="1:20" ht="12.75" customHeight="1">
      <c r="B9" s="564" t="s">
        <v>127</v>
      </c>
      <c r="C9" s="984">
        <v>100.1</v>
      </c>
      <c r="D9" s="569">
        <v>115</v>
      </c>
      <c r="E9" s="569">
        <f t="shared" ref="E9:E16" si="0">SUM(D9-C9)</f>
        <v>14.900000000000006</v>
      </c>
      <c r="F9" s="884">
        <v>76.900000000000006</v>
      </c>
      <c r="G9" s="571">
        <v>76.7</v>
      </c>
      <c r="H9" s="2865">
        <f t="shared" ref="H9:H31" si="1">SUM(G9-F9)</f>
        <v>-0.20000000000000284</v>
      </c>
      <c r="I9" s="2866">
        <f t="shared" ref="I9:K20" si="2">SUM(C9/C5)*100-100</f>
        <v>15.189873417721515</v>
      </c>
      <c r="J9" s="571">
        <f t="shared" si="2"/>
        <v>17.227319062181451</v>
      </c>
      <c r="K9" s="2867">
        <f t="shared" si="2"/>
        <v>33.035714285714477</v>
      </c>
      <c r="T9" s="733"/>
    </row>
    <row r="10" spans="1:20" ht="12.75" customHeight="1">
      <c r="B10" s="564" t="s">
        <v>128</v>
      </c>
      <c r="C10" s="984">
        <v>112.6</v>
      </c>
      <c r="D10" s="569">
        <v>139.1</v>
      </c>
      <c r="E10" s="569">
        <f t="shared" si="0"/>
        <v>26.5</v>
      </c>
      <c r="F10" s="884"/>
      <c r="G10" s="571">
        <v>85.7</v>
      </c>
      <c r="H10" s="888">
        <f t="shared" si="1"/>
        <v>85.7</v>
      </c>
      <c r="I10" s="884">
        <f t="shared" si="2"/>
        <v>10.392156862745082</v>
      </c>
      <c r="J10" s="570">
        <f t="shared" si="2"/>
        <v>15.916666666666671</v>
      </c>
      <c r="K10" s="575">
        <f t="shared" si="2"/>
        <v>47.222222222222229</v>
      </c>
      <c r="T10" s="733"/>
    </row>
    <row r="11" spans="1:20" ht="12.75" customHeight="1">
      <c r="B11" s="564" t="s">
        <v>129</v>
      </c>
      <c r="C11" s="984">
        <v>104</v>
      </c>
      <c r="D11" s="569">
        <v>116.9</v>
      </c>
      <c r="E11" s="569">
        <f t="shared" si="0"/>
        <v>12.900000000000006</v>
      </c>
      <c r="F11" s="884">
        <v>81.599999999999994</v>
      </c>
      <c r="G11" s="571">
        <v>73.7</v>
      </c>
      <c r="H11" s="888">
        <f t="shared" si="1"/>
        <v>-7.8999999999999915</v>
      </c>
      <c r="I11" s="884">
        <f t="shared" si="2"/>
        <v>4</v>
      </c>
      <c r="J11" s="570">
        <f t="shared" si="2"/>
        <v>7.2477064220183536</v>
      </c>
      <c r="K11" s="575">
        <f t="shared" si="2"/>
        <v>43.3333333333334</v>
      </c>
      <c r="T11" s="733"/>
    </row>
    <row r="12" spans="1:20" ht="12.75" customHeight="1">
      <c r="B12" s="565" t="s">
        <v>130</v>
      </c>
      <c r="C12" s="2862">
        <v>110.8</v>
      </c>
      <c r="D12" s="2863">
        <v>139.9</v>
      </c>
      <c r="E12" s="2863">
        <f t="shared" si="0"/>
        <v>29.100000000000009</v>
      </c>
      <c r="F12" s="885">
        <v>84.1</v>
      </c>
      <c r="G12" s="2864">
        <v>91.9</v>
      </c>
      <c r="H12" s="889">
        <f t="shared" si="1"/>
        <v>7.8000000000000114</v>
      </c>
      <c r="I12" s="885">
        <f t="shared" si="2"/>
        <v>3.2618825722273925</v>
      </c>
      <c r="J12" s="573">
        <f t="shared" si="2"/>
        <v>20.292347377472055</v>
      </c>
      <c r="K12" s="2868">
        <f t="shared" si="2"/>
        <v>223.33333333333343</v>
      </c>
      <c r="T12" s="733"/>
    </row>
    <row r="13" spans="1:20" ht="12.75" customHeight="1">
      <c r="B13" s="564" t="s">
        <v>131</v>
      </c>
      <c r="C13" s="984">
        <v>108.8</v>
      </c>
      <c r="D13" s="569">
        <v>138</v>
      </c>
      <c r="E13" s="569">
        <f t="shared" si="0"/>
        <v>29.200000000000003</v>
      </c>
      <c r="F13" s="884">
        <v>82.8</v>
      </c>
      <c r="G13" s="571">
        <v>90.7</v>
      </c>
      <c r="H13" s="888">
        <f t="shared" si="1"/>
        <v>7.9000000000000057</v>
      </c>
      <c r="I13" s="2869">
        <f t="shared" si="2"/>
        <v>8.6913086913086914</v>
      </c>
      <c r="J13" s="2870">
        <f t="shared" si="2"/>
        <v>20</v>
      </c>
      <c r="K13" s="2867">
        <f t="shared" si="2"/>
        <v>95.973154362416039</v>
      </c>
      <c r="T13" s="733"/>
    </row>
    <row r="14" spans="1:20" ht="13.7" customHeight="1">
      <c r="B14" s="564" t="s">
        <v>132</v>
      </c>
      <c r="C14" s="984">
        <v>112.8</v>
      </c>
      <c r="D14" s="569">
        <v>154</v>
      </c>
      <c r="E14" s="569">
        <f t="shared" si="0"/>
        <v>41.2</v>
      </c>
      <c r="F14" s="884">
        <v>82.5</v>
      </c>
      <c r="G14" s="571">
        <v>100.7</v>
      </c>
      <c r="H14" s="888">
        <f t="shared" si="1"/>
        <v>18.200000000000003</v>
      </c>
      <c r="I14" s="886">
        <f t="shared" si="2"/>
        <v>0.17761989342805862</v>
      </c>
      <c r="J14" s="569">
        <f t="shared" si="2"/>
        <v>10.7117181883537</v>
      </c>
      <c r="K14" s="572">
        <f t="shared" si="2"/>
        <v>55.471698113207566</v>
      </c>
      <c r="T14" s="733"/>
    </row>
    <row r="15" spans="1:20" ht="12.75" customHeight="1">
      <c r="B15" s="564" t="s">
        <v>133</v>
      </c>
      <c r="C15" s="984">
        <v>104.3</v>
      </c>
      <c r="D15" s="569">
        <v>126.319</v>
      </c>
      <c r="E15" s="569">
        <f t="shared" si="0"/>
        <v>22.019000000000005</v>
      </c>
      <c r="F15" s="884">
        <v>79.388000000000005</v>
      </c>
      <c r="G15" s="571">
        <v>77.91</v>
      </c>
      <c r="H15" s="888">
        <f t="shared" si="1"/>
        <v>-1.4780000000000086</v>
      </c>
      <c r="I15" s="884">
        <f t="shared" si="2"/>
        <v>0.288461538461533</v>
      </c>
      <c r="J15" s="571">
        <f t="shared" si="2"/>
        <v>8.0573139435414731</v>
      </c>
      <c r="K15" s="572">
        <f t="shared" si="2"/>
        <v>70.689922480620112</v>
      </c>
      <c r="T15" s="733"/>
    </row>
    <row r="16" spans="1:20" ht="12.75" customHeight="1">
      <c r="B16" s="565" t="s">
        <v>419</v>
      </c>
      <c r="C16" s="2862">
        <v>125.2</v>
      </c>
      <c r="D16" s="2863">
        <v>144.30000000000001</v>
      </c>
      <c r="E16" s="2863">
        <f t="shared" si="0"/>
        <v>19.100000000000009</v>
      </c>
      <c r="F16" s="885">
        <v>103.4</v>
      </c>
      <c r="G16" s="2864">
        <v>98.4</v>
      </c>
      <c r="H16" s="889">
        <f t="shared" si="1"/>
        <v>-5</v>
      </c>
      <c r="I16" s="885">
        <f t="shared" si="2"/>
        <v>12.996389891696765</v>
      </c>
      <c r="J16" s="2864">
        <f t="shared" si="2"/>
        <v>3.145103645461063</v>
      </c>
      <c r="K16" s="574">
        <f t="shared" si="2"/>
        <v>-34.364261168384871</v>
      </c>
      <c r="T16" s="733"/>
    </row>
    <row r="17" spans="1:20" ht="12.75" customHeight="1">
      <c r="B17" s="564" t="s">
        <v>439</v>
      </c>
      <c r="C17" s="2871">
        <v>117.14920000000001</v>
      </c>
      <c r="D17" s="571">
        <v>157.4385</v>
      </c>
      <c r="E17" s="2870">
        <f t="shared" ref="E17:E30" si="3">SUM(D17-C17)</f>
        <v>40.289299999999997</v>
      </c>
      <c r="F17" s="1739">
        <v>91.326700000000002</v>
      </c>
      <c r="G17" s="2683">
        <v>117.23099999999999</v>
      </c>
      <c r="H17" s="1630">
        <f t="shared" si="1"/>
        <v>25.904299999999992</v>
      </c>
      <c r="I17" s="2866">
        <f t="shared" si="2"/>
        <v>7.6738970588235276</v>
      </c>
      <c r="J17" s="2872">
        <f t="shared" si="2"/>
        <v>14.085869565217408</v>
      </c>
      <c r="K17" s="2867">
        <f t="shared" si="2"/>
        <v>37.977054794520512</v>
      </c>
      <c r="T17" s="733"/>
    </row>
    <row r="18" spans="1:20" ht="12.75" customHeight="1">
      <c r="B18" s="564" t="s">
        <v>593</v>
      </c>
      <c r="C18" s="984">
        <v>127.15079999999999</v>
      </c>
      <c r="D18" s="571">
        <v>164.9853</v>
      </c>
      <c r="E18" s="569">
        <f t="shared" si="3"/>
        <v>37.834500000000006</v>
      </c>
      <c r="F18" s="886">
        <v>95.68</v>
      </c>
      <c r="G18" s="570">
        <v>114.79</v>
      </c>
      <c r="H18" s="1621">
        <f t="shared" si="1"/>
        <v>19.11</v>
      </c>
      <c r="I18" s="884">
        <f t="shared" si="2"/>
        <v>12.722340425531911</v>
      </c>
      <c r="J18" s="571">
        <f t="shared" si="2"/>
        <v>7.1333116883116787</v>
      </c>
      <c r="K18" s="572">
        <f t="shared" si="2"/>
        <v>-8.1686893203883386</v>
      </c>
      <c r="T18" s="733"/>
    </row>
    <row r="19" spans="1:20" ht="12.75" customHeight="1">
      <c r="B19" s="564" t="s">
        <v>440</v>
      </c>
      <c r="C19" s="984">
        <v>128.50400000000002</v>
      </c>
      <c r="D19" s="571">
        <v>135.7578</v>
      </c>
      <c r="E19" s="569">
        <f t="shared" si="3"/>
        <v>7.253799999999984</v>
      </c>
      <c r="F19" s="886">
        <v>100.97499999999999</v>
      </c>
      <c r="G19" s="570">
        <v>92.688000000000002</v>
      </c>
      <c r="H19" s="1621">
        <f t="shared" si="1"/>
        <v>-8.2869999999999919</v>
      </c>
      <c r="I19" s="884">
        <f t="shared" si="2"/>
        <v>23.206136145733481</v>
      </c>
      <c r="J19" s="571">
        <f t="shared" si="2"/>
        <v>7.4721934150840212</v>
      </c>
      <c r="K19" s="572">
        <f t="shared" si="2"/>
        <v>-67.056632907943225</v>
      </c>
      <c r="T19" s="733"/>
    </row>
    <row r="20" spans="1:20" ht="12.75" customHeight="1">
      <c r="B20" s="565" t="s">
        <v>496</v>
      </c>
      <c r="C20" s="2862">
        <v>113.4218</v>
      </c>
      <c r="D20" s="2864">
        <v>136.30840000000001</v>
      </c>
      <c r="E20" s="2863">
        <f t="shared" si="3"/>
        <v>22.886600000000001</v>
      </c>
      <c r="F20" s="887">
        <v>89.853999999999999</v>
      </c>
      <c r="G20" s="573">
        <v>93.914000000000001</v>
      </c>
      <c r="H20" s="2873">
        <f t="shared" si="1"/>
        <v>4.0600000000000023</v>
      </c>
      <c r="I20" s="885">
        <f t="shared" si="2"/>
        <v>-9.4075079872204412</v>
      </c>
      <c r="J20" s="2864">
        <f t="shared" si="2"/>
        <v>-5.5381843381843368</v>
      </c>
      <c r="K20" s="574">
        <f t="shared" si="2"/>
        <v>19.825130890052307</v>
      </c>
      <c r="T20" s="733"/>
    </row>
    <row r="21" spans="1:20" ht="12.75" customHeight="1">
      <c r="B21" s="564" t="s">
        <v>544</v>
      </c>
      <c r="C21" s="2871">
        <v>120.892</v>
      </c>
      <c r="D21" s="571">
        <v>160.47510399999999</v>
      </c>
      <c r="E21" s="569">
        <f t="shared" si="3"/>
        <v>39.583103999999992</v>
      </c>
      <c r="F21" s="886">
        <v>95.712999999999994</v>
      </c>
      <c r="G21" s="570">
        <v>118.383</v>
      </c>
      <c r="H21" s="1621">
        <f t="shared" si="1"/>
        <v>22.67</v>
      </c>
      <c r="I21" s="884">
        <f>SUM(C21/C17)*100-100</f>
        <v>3.1949001785756934</v>
      </c>
      <c r="J21" s="571">
        <f>SUM(D21/D17)*100-100</f>
        <v>1.9287556728500306</v>
      </c>
      <c r="K21" s="572">
        <f>SUM(E21/E17)*100-100</f>
        <v>-1.7528127815573953</v>
      </c>
    </row>
    <row r="22" spans="1:20" ht="12.75" customHeight="1">
      <c r="B22" s="564" t="s">
        <v>501</v>
      </c>
      <c r="C22" s="984">
        <v>134.9923</v>
      </c>
      <c r="D22" s="571">
        <v>190.98140000000001</v>
      </c>
      <c r="E22" s="569">
        <f t="shared" si="3"/>
        <v>55.989100000000008</v>
      </c>
      <c r="F22" s="884">
        <v>108.65600000000001</v>
      </c>
      <c r="G22" s="570">
        <v>143.47900000000001</v>
      </c>
      <c r="H22" s="1621">
        <f t="shared" si="1"/>
        <v>34.823000000000008</v>
      </c>
      <c r="I22" s="884">
        <f t="shared" ref="I22:I30" si="4">SUM(C22/C18)*100-100</f>
        <v>6.1670866404301137</v>
      </c>
      <c r="J22" s="569">
        <f t="shared" ref="J22:K27" si="5">SUM(D22/D18)*100-100</f>
        <v>15.756615892446192</v>
      </c>
      <c r="K22" s="572">
        <f t="shared" si="5"/>
        <v>47.98424718180496</v>
      </c>
    </row>
    <row r="23" spans="1:20" ht="12.75" customHeight="1">
      <c r="A23" s="733"/>
      <c r="B23" s="564" t="s">
        <v>516</v>
      </c>
      <c r="C23" s="571">
        <v>119.818</v>
      </c>
      <c r="D23" s="570">
        <v>149.87530000000001</v>
      </c>
      <c r="E23" s="569">
        <f t="shared" si="3"/>
        <v>30.057300000000012</v>
      </c>
      <c r="F23" s="884">
        <v>99.1</v>
      </c>
      <c r="G23" s="570">
        <v>103.70099999999999</v>
      </c>
      <c r="H23" s="888">
        <f t="shared" si="1"/>
        <v>4.6009999999999991</v>
      </c>
      <c r="I23" s="884">
        <f t="shared" si="4"/>
        <v>-6.7593226669987132</v>
      </c>
      <c r="J23" s="569">
        <f t="shared" si="5"/>
        <v>10.399034162309647</v>
      </c>
      <c r="K23" s="572">
        <f t="shared" si="5"/>
        <v>314.36626319997902</v>
      </c>
    </row>
    <row r="24" spans="1:20" ht="13.7" customHeight="1">
      <c r="A24" s="733"/>
      <c r="B24" s="565" t="s">
        <v>444</v>
      </c>
      <c r="C24" s="2864">
        <v>127.71280000000002</v>
      </c>
      <c r="D24" s="573">
        <v>140.17449999999999</v>
      </c>
      <c r="E24" s="2863">
        <f t="shared" si="3"/>
        <v>12.461699999999979</v>
      </c>
      <c r="F24" s="885">
        <v>105.858</v>
      </c>
      <c r="G24" s="573">
        <v>92.18</v>
      </c>
      <c r="H24" s="889">
        <f t="shared" si="1"/>
        <v>-13.677999999999997</v>
      </c>
      <c r="I24" s="885">
        <f t="shared" si="4"/>
        <v>12.59987057161851</v>
      </c>
      <c r="J24" s="2863">
        <f t="shared" si="5"/>
        <v>2.8362888860847875</v>
      </c>
      <c r="K24" s="574">
        <f t="shared" si="5"/>
        <v>-45.550234635114094</v>
      </c>
    </row>
    <row r="25" spans="1:20" ht="13.7" customHeight="1">
      <c r="A25" s="733"/>
      <c r="B25" s="564" t="s">
        <v>430</v>
      </c>
      <c r="C25" s="571">
        <v>105.061571</v>
      </c>
      <c r="D25" s="570">
        <v>130.35998699999999</v>
      </c>
      <c r="E25" s="569">
        <f t="shared" si="3"/>
        <v>25.298415999999989</v>
      </c>
      <c r="F25" s="884">
        <v>86.440256000000005</v>
      </c>
      <c r="G25" s="570">
        <v>86.046632000000002</v>
      </c>
      <c r="H25" s="888">
        <f t="shared" si="1"/>
        <v>-0.39362400000000264</v>
      </c>
      <c r="I25" s="2869">
        <f t="shared" si="4"/>
        <v>-13.094686993349441</v>
      </c>
      <c r="J25" s="2874">
        <f t="shared" si="5"/>
        <v>-18.766223700344199</v>
      </c>
      <c r="K25" s="2867">
        <f t="shared" si="5"/>
        <v>-36.087841923665223</v>
      </c>
      <c r="M25" s="1631"/>
      <c r="N25" s="1631"/>
      <c r="O25" s="20"/>
    </row>
    <row r="26" spans="1:20" ht="13.7" customHeight="1">
      <c r="A26" s="733"/>
      <c r="B26" s="987" t="s">
        <v>213</v>
      </c>
      <c r="C26" s="571">
        <v>104.07027600000001</v>
      </c>
      <c r="D26" s="570">
        <v>137.26665700000001</v>
      </c>
      <c r="E26" s="569">
        <f t="shared" si="3"/>
        <v>33.196381000000002</v>
      </c>
      <c r="F26" s="884">
        <v>86.416624999999996</v>
      </c>
      <c r="G26" s="570">
        <v>91.010852</v>
      </c>
      <c r="H26" s="888">
        <f t="shared" si="1"/>
        <v>4.5942270000000036</v>
      </c>
      <c r="I26" s="886">
        <f t="shared" si="4"/>
        <v>-22.906509482392693</v>
      </c>
      <c r="J26" s="570">
        <f t="shared" si="5"/>
        <v>-28.125641031011398</v>
      </c>
      <c r="K26" s="572">
        <f t="shared" si="5"/>
        <v>-40.70920768506727</v>
      </c>
      <c r="M26" s="1631"/>
      <c r="N26" s="1631"/>
      <c r="O26" s="20"/>
    </row>
    <row r="27" spans="1:20" ht="13.7" customHeight="1">
      <c r="A27" s="733"/>
      <c r="B27" s="987" t="s">
        <v>335</v>
      </c>
      <c r="C27" s="1623">
        <v>103.98547499999999</v>
      </c>
      <c r="D27" s="1623">
        <v>110.525148</v>
      </c>
      <c r="E27" s="1624">
        <f t="shared" si="3"/>
        <v>6.5396730000000076</v>
      </c>
      <c r="F27" s="1625">
        <v>89.041781999999998</v>
      </c>
      <c r="G27" s="1626">
        <v>76.661250999999993</v>
      </c>
      <c r="H27" s="1627">
        <f t="shared" si="1"/>
        <v>-12.380531000000005</v>
      </c>
      <c r="I27" s="1625">
        <f t="shared" si="4"/>
        <v>-13.213811781201485</v>
      </c>
      <c r="J27" s="1624">
        <f t="shared" si="5"/>
        <v>-26.255261540760884</v>
      </c>
      <c r="K27" s="1628">
        <f t="shared" si="5"/>
        <v>-78.24264654509885</v>
      </c>
      <c r="M27" s="1631"/>
      <c r="N27" s="1631"/>
      <c r="O27" s="20"/>
    </row>
    <row r="28" spans="1:20" ht="13.7" customHeight="1">
      <c r="A28" s="733"/>
      <c r="B28" s="1933" t="s">
        <v>569</v>
      </c>
      <c r="C28" s="2875">
        <v>103.51906</v>
      </c>
      <c r="D28" s="2876">
        <v>128.50301300000001</v>
      </c>
      <c r="E28" s="2877">
        <f t="shared" si="3"/>
        <v>24.983953000000014</v>
      </c>
      <c r="F28" s="1934">
        <v>88.013141000000005</v>
      </c>
      <c r="G28" s="2876">
        <v>87.796831999999995</v>
      </c>
      <c r="H28" s="2878">
        <f t="shared" si="1"/>
        <v>-0.21630900000000963</v>
      </c>
      <c r="I28" s="2108">
        <f t="shared" si="4"/>
        <v>-18.943864671356366</v>
      </c>
      <c r="J28" s="2879">
        <f t="shared" ref="J28:K31" si="6">SUM(D28/D24)*100-100</f>
        <v>-8.3263981679977377</v>
      </c>
      <c r="K28" s="1932">
        <f t="shared" si="6"/>
        <v>100.48591283693281</v>
      </c>
      <c r="M28" s="1631"/>
      <c r="N28" s="1631"/>
      <c r="O28" s="20"/>
    </row>
    <row r="29" spans="1:20" ht="13.7" customHeight="1">
      <c r="A29" s="733"/>
      <c r="B29" s="1118" t="s">
        <v>623</v>
      </c>
      <c r="C29" s="1831">
        <v>95.877565000000004</v>
      </c>
      <c r="D29" s="1833">
        <v>120.615093</v>
      </c>
      <c r="E29" s="1627">
        <f t="shared" si="3"/>
        <v>24.737527999999998</v>
      </c>
      <c r="F29" s="1629">
        <v>80.331925999999996</v>
      </c>
      <c r="G29" s="1833">
        <v>82.731144999999998</v>
      </c>
      <c r="H29" s="1627">
        <f t="shared" si="1"/>
        <v>2.3992190000000022</v>
      </c>
      <c r="I29" s="1625">
        <f t="shared" si="4"/>
        <v>-8.7415464213837026</v>
      </c>
      <c r="J29" s="1626">
        <f t="shared" si="6"/>
        <v>-7.4753720250064077</v>
      </c>
      <c r="K29" s="1628">
        <f t="shared" si="6"/>
        <v>-2.2170874255526201</v>
      </c>
      <c r="M29" s="1631"/>
      <c r="N29" s="1631"/>
      <c r="O29" s="20"/>
    </row>
    <row r="30" spans="1:20" ht="13.7" customHeight="1">
      <c r="A30" s="733"/>
      <c r="B30" s="987" t="s">
        <v>663</v>
      </c>
      <c r="C30" s="1831">
        <v>117.73960599999999</v>
      </c>
      <c r="D30" s="1833">
        <v>138.4007</v>
      </c>
      <c r="E30" s="1627">
        <f t="shared" si="3"/>
        <v>20.661094000000006</v>
      </c>
      <c r="F30" s="1629">
        <v>99.712807999999995</v>
      </c>
      <c r="G30" s="1833">
        <v>91.487683000000004</v>
      </c>
      <c r="H30" s="1627">
        <f t="shared" si="1"/>
        <v>-8.2251249999999914</v>
      </c>
      <c r="I30" s="1625">
        <f t="shared" si="4"/>
        <v>13.134711010087045</v>
      </c>
      <c r="J30" s="1626">
        <f t="shared" si="6"/>
        <v>0.826160572993345</v>
      </c>
      <c r="K30" s="1628">
        <f t="shared" si="6"/>
        <v>-37.761004731208494</v>
      </c>
      <c r="M30" s="1631"/>
      <c r="N30" s="1631"/>
      <c r="O30" s="20"/>
    </row>
    <row r="31" spans="1:20" ht="13.7" customHeight="1">
      <c r="B31" s="563" t="s">
        <v>676</v>
      </c>
      <c r="C31" s="1625">
        <v>111.20545300000001</v>
      </c>
      <c r="D31" s="1832">
        <v>116.06224400000001</v>
      </c>
      <c r="E31" s="1627">
        <f t="shared" ref="E31:E36" si="7">SUM(D31-C31)</f>
        <v>4.8567910000000012</v>
      </c>
      <c r="F31" s="1625">
        <v>89.567324999999997</v>
      </c>
      <c r="G31" s="1626">
        <v>75.562477999999999</v>
      </c>
      <c r="H31" s="1627">
        <f t="shared" si="1"/>
        <v>-14.004846999999998</v>
      </c>
      <c r="I31" s="1625">
        <f>SUM(C31/C27)*100-100</f>
        <v>6.9432562576648564</v>
      </c>
      <c r="J31" s="1626">
        <f>SUM(D31/D27)*100-100</f>
        <v>5.0098064559931572</v>
      </c>
      <c r="K31" s="1628">
        <f t="shared" si="6"/>
        <v>-25.733427344150144</v>
      </c>
      <c r="L31" s="733"/>
      <c r="M31" s="1631"/>
      <c r="N31" s="1631"/>
      <c r="O31" s="20"/>
    </row>
    <row r="32" spans="1:20" ht="13.7" customHeight="1">
      <c r="B32" s="639" t="s">
        <v>677</v>
      </c>
      <c r="C32" s="1928">
        <v>119.170227</v>
      </c>
      <c r="D32" s="1929">
        <v>127.88727299999999</v>
      </c>
      <c r="E32" s="1930">
        <f t="shared" si="7"/>
        <v>8.7170459999999963</v>
      </c>
      <c r="F32" s="1928">
        <v>96.947140000000005</v>
      </c>
      <c r="G32" s="1931">
        <v>86.261690999999999</v>
      </c>
      <c r="H32" s="1930">
        <f>SUM(G32-F32)</f>
        <v>-10.685449000000006</v>
      </c>
      <c r="I32" s="1928">
        <f t="shared" ref="I32:K33" si="8">SUM(C32/C28)*100-100</f>
        <v>15.119116228451077</v>
      </c>
      <c r="J32" s="1931">
        <f t="shared" si="8"/>
        <v>-0.47916386209560358</v>
      </c>
      <c r="K32" s="1932">
        <f t="shared" si="8"/>
        <v>-65.109420434788717</v>
      </c>
      <c r="L32" s="733"/>
      <c r="M32" s="1830"/>
      <c r="N32" s="1634"/>
    </row>
    <row r="33" spans="2:19" ht="13.7" customHeight="1">
      <c r="B33" s="563" t="s">
        <v>728</v>
      </c>
      <c r="C33" s="1625">
        <f>I141</f>
        <v>114.924819</v>
      </c>
      <c r="D33" s="1832">
        <f>I237</f>
        <v>127.16831799999999</v>
      </c>
      <c r="E33" s="1627">
        <f t="shared" si="7"/>
        <v>12.243498999999986</v>
      </c>
      <c r="F33" s="1625">
        <v>89.151527000000002</v>
      </c>
      <c r="G33" s="1626">
        <v>88.892554000000004</v>
      </c>
      <c r="H33" s="1627">
        <f>SUM(G33-F33)</f>
        <v>-0.25897299999999746</v>
      </c>
      <c r="I33" s="1625">
        <f t="shared" si="8"/>
        <v>19.866226264715834</v>
      </c>
      <c r="J33" s="1626">
        <f t="shared" ref="J33:K36" si="9">SUM(D33/D29)*100-100</f>
        <v>5.433171618082639</v>
      </c>
      <c r="K33" s="1628">
        <f t="shared" si="9"/>
        <v>-50.506376384899951</v>
      </c>
      <c r="L33" s="733"/>
      <c r="M33" s="1830"/>
      <c r="N33" s="1830"/>
    </row>
    <row r="34" spans="2:19" ht="13.7" customHeight="1">
      <c r="B34" s="2107" t="s">
        <v>745</v>
      </c>
      <c r="C34" s="1625">
        <f t="shared" ref="C34:C36" si="10">I142</f>
        <v>134.15082200000001</v>
      </c>
      <c r="D34" s="1832">
        <f t="shared" ref="D34:D36" si="11">I238</f>
        <v>141.95934700000001</v>
      </c>
      <c r="E34" s="1627">
        <f t="shared" si="7"/>
        <v>7.808525000000003</v>
      </c>
      <c r="F34" s="1625">
        <v>111.12634799999999</v>
      </c>
      <c r="G34" s="1626">
        <v>94.816800000000001</v>
      </c>
      <c r="H34" s="1627">
        <f>SUM(G34-F34)</f>
        <v>-16.309547999999992</v>
      </c>
      <c r="I34" s="1625">
        <f t="shared" ref="I34:I39" si="12">SUM(C34/C30)*100-100</f>
        <v>13.938568810906332</v>
      </c>
      <c r="J34" s="1626">
        <f t="shared" si="9"/>
        <v>2.5712637291574367</v>
      </c>
      <c r="K34" s="1628">
        <f>SUM(E34/E30)*100-100</f>
        <v>-62.206623715084973</v>
      </c>
      <c r="L34" s="733"/>
      <c r="M34" s="1830"/>
      <c r="N34" s="1830"/>
    </row>
    <row r="35" spans="2:19" ht="13.7" customHeight="1">
      <c r="B35" s="563" t="s">
        <v>746</v>
      </c>
      <c r="C35" s="1625">
        <f t="shared" si="10"/>
        <v>113.01763899999999</v>
      </c>
      <c r="D35" s="1832">
        <f t="shared" si="11"/>
        <v>134.85033200000001</v>
      </c>
      <c r="E35" s="1627">
        <f t="shared" si="7"/>
        <v>21.83269300000002</v>
      </c>
      <c r="F35" s="1625">
        <v>89.302999999999997</v>
      </c>
      <c r="G35" s="1626">
        <v>84.3</v>
      </c>
      <c r="H35" s="1627">
        <f>SUM(G35-F35)</f>
        <v>-5.0030000000000001</v>
      </c>
      <c r="I35" s="1625">
        <f t="shared" si="12"/>
        <v>1.6295837579115755</v>
      </c>
      <c r="J35" s="1626">
        <f t="shared" si="9"/>
        <v>16.18794136015498</v>
      </c>
      <c r="K35" s="1628">
        <f>SUM(E35/E31)*100-100</f>
        <v>349.52918501125572</v>
      </c>
      <c r="L35" s="733"/>
      <c r="M35" s="1631"/>
      <c r="N35" s="1631"/>
      <c r="O35" s="20"/>
    </row>
    <row r="36" spans="2:19" ht="13.7" customHeight="1">
      <c r="B36" s="639" t="s">
        <v>747</v>
      </c>
      <c r="C36" s="1928">
        <f t="shared" si="10"/>
        <v>101.90765</v>
      </c>
      <c r="D36" s="1929">
        <f t="shared" si="11"/>
        <v>138.55620900000002</v>
      </c>
      <c r="E36" s="1930">
        <f t="shared" si="7"/>
        <v>36.64855900000002</v>
      </c>
      <c r="F36" s="1928">
        <v>78.244425000000007</v>
      </c>
      <c r="G36" s="1931">
        <v>89.719497000000004</v>
      </c>
      <c r="H36" s="1930">
        <f>SUM(G36-F36)</f>
        <v>11.475071999999997</v>
      </c>
      <c r="I36" s="1928">
        <f t="shared" si="12"/>
        <v>-14.485645814872868</v>
      </c>
      <c r="J36" s="1931">
        <f t="shared" si="9"/>
        <v>8.3424532791468948</v>
      </c>
      <c r="K36" s="1932">
        <f t="shared" si="9"/>
        <v>320.42406338110447</v>
      </c>
      <c r="L36" s="733"/>
      <c r="M36" s="1631"/>
      <c r="N36" s="2993"/>
      <c r="O36" s="2994"/>
    </row>
    <row r="37" spans="2:19" s="219" customFormat="1" ht="13.15" customHeight="1">
      <c r="B37" s="1886" t="s">
        <v>769</v>
      </c>
      <c r="C37" s="1625">
        <v>92.144000000000005</v>
      </c>
      <c r="D37" s="2200">
        <v>143.06331499999999</v>
      </c>
      <c r="E37" s="1627">
        <f t="shared" ref="E37:E42" si="13">SUM(D37-C37)</f>
        <v>50.919314999999983</v>
      </c>
      <c r="F37" s="1625">
        <v>74.261099000000002</v>
      </c>
      <c r="G37" s="1626">
        <v>92.874213999999995</v>
      </c>
      <c r="H37" s="1627">
        <f t="shared" ref="H37" si="14">SUM(G37-F37)</f>
        <v>18.613114999999993</v>
      </c>
      <c r="I37" s="1625">
        <f t="shared" si="12"/>
        <v>-19.822366655195694</v>
      </c>
      <c r="J37" s="1626">
        <f t="shared" ref="J37:K39" si="15">SUM(D37/D33)*100-100</f>
        <v>12.499180023754036</v>
      </c>
      <c r="K37" s="1628">
        <f t="shared" si="15"/>
        <v>315.88858707792633</v>
      </c>
      <c r="L37" s="2948"/>
      <c r="M37" s="1631"/>
      <c r="N37" s="2992"/>
      <c r="O37" s="2992"/>
      <c r="P37"/>
      <c r="Q37"/>
      <c r="R37"/>
      <c r="S37"/>
    </row>
    <row r="38" spans="2:19" s="219" customFormat="1" ht="13.15" customHeight="1">
      <c r="B38" s="2947" t="s">
        <v>770</v>
      </c>
      <c r="C38" s="1625">
        <v>105.219854</v>
      </c>
      <c r="D38" s="2200">
        <v>152.63344900000001</v>
      </c>
      <c r="E38" s="1627">
        <f t="shared" si="13"/>
        <v>47.413595000000015</v>
      </c>
      <c r="F38" s="1625">
        <v>80.104495999999997</v>
      </c>
      <c r="G38" s="1626">
        <v>99.179184000000006</v>
      </c>
      <c r="H38" s="1627">
        <f t="shared" ref="H38:H49" si="16">SUM(G38-F38)</f>
        <v>19.074688000000009</v>
      </c>
      <c r="I38" s="1625">
        <f t="shared" si="12"/>
        <v>-21.566001287714812</v>
      </c>
      <c r="J38" s="1626">
        <f>SUM(D38/D34)*100-100</f>
        <v>7.5191258804536432</v>
      </c>
      <c r="K38" s="1628">
        <f t="shared" si="15"/>
        <v>507.20296086648875</v>
      </c>
      <c r="L38" s="2948"/>
      <c r="M38" s="1830"/>
      <c r="N38" s="2992"/>
      <c r="O38" s="2992"/>
      <c r="P38"/>
      <c r="Q38"/>
      <c r="R38"/>
      <c r="S38"/>
    </row>
    <row r="39" spans="2:19" s="219" customFormat="1" ht="13.15" customHeight="1">
      <c r="B39" s="1886" t="s">
        <v>771</v>
      </c>
      <c r="C39" s="1625">
        <f t="shared" ref="C39" si="17">I148</f>
        <v>94.127877999999995</v>
      </c>
      <c r="D39" s="2200">
        <f t="shared" ref="D39" si="18">I244</f>
        <v>136.42853700000001</v>
      </c>
      <c r="E39" s="1627">
        <f t="shared" si="13"/>
        <v>42.30065900000001</v>
      </c>
      <c r="F39" s="1625">
        <v>71.513934000000006</v>
      </c>
      <c r="G39" s="1626">
        <v>85.325534000000005</v>
      </c>
      <c r="H39" s="1627">
        <f t="shared" si="16"/>
        <v>13.811599999999999</v>
      </c>
      <c r="I39" s="1625">
        <f t="shared" si="12"/>
        <v>-16.713993644832726</v>
      </c>
      <c r="J39" s="1626">
        <f t="shared" si="15"/>
        <v>1.1703382383960275</v>
      </c>
      <c r="K39" s="1628">
        <f t="shared" si="15"/>
        <v>93.749158658530916</v>
      </c>
      <c r="L39" s="2948"/>
      <c r="M39" s="2985"/>
      <c r="N39" s="2992"/>
      <c r="O39" s="2992"/>
      <c r="P39" s="2985"/>
      <c r="Q39" s="2985"/>
      <c r="R39" s="2985"/>
    </row>
    <row r="40" spans="2:19" s="219" customFormat="1" ht="13.15" customHeight="1">
      <c r="B40" s="2950" t="s">
        <v>772</v>
      </c>
      <c r="C40" s="1928">
        <v>99.913904000000002</v>
      </c>
      <c r="D40" s="2381">
        <v>149.242392</v>
      </c>
      <c r="E40" s="1930">
        <f t="shared" si="13"/>
        <v>49.328487999999993</v>
      </c>
      <c r="F40" s="2988">
        <v>77.218728999999996</v>
      </c>
      <c r="G40" s="2988">
        <v>83.899642999999998</v>
      </c>
      <c r="H40" s="1930">
        <f t="shared" si="16"/>
        <v>6.6809140000000014</v>
      </c>
      <c r="I40" s="1928">
        <f t="shared" ref="I40" si="19">SUM(C40/C36)*100-100</f>
        <v>-1.9564242723681673</v>
      </c>
      <c r="J40" s="1931">
        <f t="shared" ref="J40" si="20">SUM(D40/D36)*100-100</f>
        <v>7.7125255353947892</v>
      </c>
      <c r="K40" s="1932">
        <f t="shared" ref="K40:K44" si="21">SUM(E40/E36)*100-100</f>
        <v>34.59871096159597</v>
      </c>
      <c r="L40" s="2948"/>
      <c r="M40" s="2985"/>
      <c r="N40" s="2992"/>
      <c r="O40" s="2992"/>
      <c r="P40" s="2985"/>
      <c r="Q40" s="2985"/>
      <c r="R40" s="2985"/>
    </row>
    <row r="41" spans="2:19" s="219" customFormat="1" ht="13.15" customHeight="1">
      <c r="B41" s="1886" t="s">
        <v>837</v>
      </c>
      <c r="C41" s="1625">
        <v>92.685868999999997</v>
      </c>
      <c r="D41" s="2200">
        <v>138.73112900000001</v>
      </c>
      <c r="E41" s="1630">
        <f t="shared" si="13"/>
        <v>46.045260000000013</v>
      </c>
      <c r="F41" s="1623">
        <v>69.607958999999994</v>
      </c>
      <c r="G41" s="1623">
        <v>88.398122000000001</v>
      </c>
      <c r="H41" s="1630">
        <f t="shared" si="16"/>
        <v>18.790163000000007</v>
      </c>
      <c r="I41" s="1623">
        <f t="shared" ref="I41:J43" si="22">SUM(C41/C37)*100-100</f>
        <v>0.58806758985934948</v>
      </c>
      <c r="J41" s="1623">
        <f t="shared" si="22"/>
        <v>-3.0281599444273866</v>
      </c>
      <c r="K41" s="2989">
        <f t="shared" si="21"/>
        <v>-9.5721142360221734</v>
      </c>
      <c r="L41" s="2948"/>
      <c r="M41" s="2949"/>
      <c r="N41" s="2992"/>
      <c r="O41" s="2992"/>
    </row>
    <row r="42" spans="2:19" s="219" customFormat="1" ht="13.15" customHeight="1">
      <c r="B42" s="2947" t="s">
        <v>844</v>
      </c>
      <c r="C42" s="1625">
        <v>99.590618000000006</v>
      </c>
      <c r="D42" s="2200">
        <v>140.93101999999999</v>
      </c>
      <c r="E42" s="1630">
        <f t="shared" si="13"/>
        <v>41.340401999999983</v>
      </c>
      <c r="F42" s="1623">
        <v>75.351738999999995</v>
      </c>
      <c r="G42" s="1623">
        <v>85.530823999999996</v>
      </c>
      <c r="H42" s="1630">
        <f t="shared" si="16"/>
        <v>10.179085000000001</v>
      </c>
      <c r="I42" s="1623">
        <f t="shared" si="22"/>
        <v>-5.3499751102106643</v>
      </c>
      <c r="J42" s="1623">
        <f t="shared" si="22"/>
        <v>-7.6670147183793347</v>
      </c>
      <c r="K42" s="2989">
        <f t="shared" si="21"/>
        <v>-12.808969663658758</v>
      </c>
      <c r="L42" s="2948"/>
      <c r="M42" s="2987"/>
      <c r="N42" s="2992"/>
      <c r="O42" s="2992"/>
      <c r="P42" s="2987"/>
      <c r="Q42" s="2987"/>
      <c r="R42" s="2987"/>
    </row>
    <row r="43" spans="2:19" s="219" customFormat="1" ht="13.15" customHeight="1">
      <c r="B43" s="1886" t="s">
        <v>824</v>
      </c>
      <c r="C43" s="1625">
        <f>I153</f>
        <v>101.13427900000002</v>
      </c>
      <c r="D43" s="2200">
        <f>I249</f>
        <v>138.15964500000001</v>
      </c>
      <c r="E43" s="1630">
        <f t="shared" ref="E43:E46" si="23">SUM(D43-C43)</f>
        <v>37.025365999999991</v>
      </c>
      <c r="F43" s="1623">
        <v>74.200586000000001</v>
      </c>
      <c r="G43" s="1623">
        <v>85.960594</v>
      </c>
      <c r="H43" s="1630">
        <f t="shared" si="16"/>
        <v>11.760007999999999</v>
      </c>
      <c r="I43" s="1623">
        <f t="shared" si="22"/>
        <v>7.4434919270144633</v>
      </c>
      <c r="J43" s="1623">
        <f t="shared" si="22"/>
        <v>1.2688752940303232</v>
      </c>
      <c r="K43" s="2989">
        <f t="shared" si="21"/>
        <v>-12.470947556632666</v>
      </c>
      <c r="L43" s="2948"/>
      <c r="M43" s="2987"/>
      <c r="N43" s="2992"/>
      <c r="O43" s="2992"/>
      <c r="P43" s="2987"/>
      <c r="Q43" s="2987"/>
      <c r="R43" s="2987"/>
    </row>
    <row r="44" spans="2:19" s="219" customFormat="1" ht="13.15" customHeight="1">
      <c r="B44" s="2950" t="s">
        <v>845</v>
      </c>
      <c r="C44" s="1928">
        <v>102.47799500000001</v>
      </c>
      <c r="D44" s="2381">
        <v>145.37702899999999</v>
      </c>
      <c r="E44" s="1930">
        <f t="shared" si="23"/>
        <v>42.899033999999986</v>
      </c>
      <c r="F44" s="1623">
        <v>76.062083999999999</v>
      </c>
      <c r="G44" s="1931">
        <v>89.360557</v>
      </c>
      <c r="H44" s="1930">
        <f t="shared" si="16"/>
        <v>13.298473000000001</v>
      </c>
      <c r="I44" s="1623">
        <f t="shared" ref="I44:I49" si="24">SUM(C44/C40)*100-100</f>
        <v>2.5663004820630277</v>
      </c>
      <c r="J44" s="1623">
        <f t="shared" ref="J44" si="25">SUM(D44/D40)*100-100</f>
        <v>-2.5899899808628106</v>
      </c>
      <c r="K44" s="2989">
        <f t="shared" si="21"/>
        <v>-13.033957172982895</v>
      </c>
      <c r="L44" s="2948"/>
      <c r="M44" s="2987"/>
      <c r="N44" s="2992"/>
      <c r="O44" s="2992"/>
      <c r="P44" s="2987"/>
      <c r="Q44" s="2987"/>
      <c r="R44" s="2987"/>
    </row>
    <row r="45" spans="2:19" s="219" customFormat="1" ht="13.15" customHeight="1">
      <c r="B45" s="1886" t="s">
        <v>894</v>
      </c>
      <c r="C45" s="1625">
        <v>103.14534500000001</v>
      </c>
      <c r="D45" s="2532">
        <v>134.91752299999999</v>
      </c>
      <c r="E45" s="1630">
        <f t="shared" si="23"/>
        <v>31.772177999999982</v>
      </c>
      <c r="F45" s="2990">
        <v>81.675533000000001</v>
      </c>
      <c r="G45" s="1623">
        <v>89.655305999999996</v>
      </c>
      <c r="H45" s="1630">
        <f>SUM(G45-F45)</f>
        <v>7.9797729999999945</v>
      </c>
      <c r="I45" s="2990">
        <f t="shared" si="24"/>
        <v>11.284865873135416</v>
      </c>
      <c r="J45" s="2683">
        <f t="shared" ref="J45:K49" si="26">SUM(D45/D41)*100-100</f>
        <v>-2.7489187376252318</v>
      </c>
      <c r="K45" s="2991">
        <f t="shared" si="26"/>
        <v>-30.997939853092433</v>
      </c>
      <c r="L45" s="2948"/>
      <c r="M45" s="2987"/>
      <c r="N45" s="2992"/>
      <c r="O45" s="2992"/>
      <c r="P45" s="2987"/>
      <c r="Q45" s="2987"/>
      <c r="R45" s="2987"/>
    </row>
    <row r="46" spans="2:19" s="219" customFormat="1" ht="13.15" customHeight="1">
      <c r="B46" s="1886" t="s">
        <v>900</v>
      </c>
      <c r="C46" s="1625">
        <v>96.919083000000001</v>
      </c>
      <c r="D46" s="2200">
        <v>163.36500000000001</v>
      </c>
      <c r="E46" s="1630">
        <f t="shared" si="23"/>
        <v>66.445917000000009</v>
      </c>
      <c r="F46" s="1625">
        <v>74.948708999999994</v>
      </c>
      <c r="G46" s="1626">
        <v>100.871403</v>
      </c>
      <c r="H46" s="1630">
        <f>SUM(G46-F46)</f>
        <v>25.922694000000007</v>
      </c>
      <c r="I46" s="1625">
        <f t="shared" si="24"/>
        <v>-2.6825167406833543</v>
      </c>
      <c r="J46" s="1626">
        <f t="shared" si="26"/>
        <v>15.918411716597248</v>
      </c>
      <c r="K46" s="1628">
        <f t="shared" si="26"/>
        <v>60.72876359547746</v>
      </c>
      <c r="L46" s="2948"/>
      <c r="M46" s="2987"/>
      <c r="N46" s="2992"/>
      <c r="O46" s="2992"/>
      <c r="P46" s="2987"/>
      <c r="Q46" s="2987"/>
      <c r="R46" s="2987"/>
    </row>
    <row r="47" spans="2:19" s="219" customFormat="1" ht="13.15" customHeight="1">
      <c r="B47" s="1886" t="s">
        <v>888</v>
      </c>
      <c r="C47" s="1625">
        <v>101.251</v>
      </c>
      <c r="D47" s="2532">
        <v>142.99696700000001</v>
      </c>
      <c r="E47" s="1630">
        <v>41.541650000000018</v>
      </c>
      <c r="F47" s="1623">
        <v>77.539246000000006</v>
      </c>
      <c r="G47" s="1623">
        <v>87.019081</v>
      </c>
      <c r="H47" s="1630">
        <f t="shared" si="16"/>
        <v>9.4798349999999942</v>
      </c>
      <c r="I47" s="1625">
        <f t="shared" si="24"/>
        <v>0.11541190697566606</v>
      </c>
      <c r="J47" s="1626">
        <f t="shared" si="26"/>
        <v>3.5012553774294872</v>
      </c>
      <c r="K47" s="1628">
        <f t="shared" si="26"/>
        <v>12.197810549664865</v>
      </c>
      <c r="L47" s="2948"/>
      <c r="M47" s="2987"/>
      <c r="N47" s="2992"/>
      <c r="O47" s="2992"/>
      <c r="P47" s="2987"/>
      <c r="Q47" s="2987"/>
      <c r="R47" s="2987"/>
    </row>
    <row r="48" spans="2:19" s="219" customFormat="1" ht="15">
      <c r="B48" s="2950" t="s">
        <v>901</v>
      </c>
      <c r="C48" s="3394">
        <v>94</v>
      </c>
      <c r="D48" s="3395">
        <v>163.71182300000001</v>
      </c>
      <c r="E48" s="3396">
        <f t="shared" ref="E48:E49" si="27">SUM(D48-C48)</f>
        <v>69.71182300000001</v>
      </c>
      <c r="F48" s="3395">
        <v>65.403244999999998</v>
      </c>
      <c r="G48" s="3395">
        <v>93.696777999999995</v>
      </c>
      <c r="H48" s="3397">
        <f t="shared" si="16"/>
        <v>28.293532999999996</v>
      </c>
      <c r="I48" s="3395">
        <f t="shared" si="24"/>
        <v>-8.2729907040043145</v>
      </c>
      <c r="J48" s="3395">
        <f t="shared" si="26"/>
        <v>12.611892075466756</v>
      </c>
      <c r="K48" s="3397">
        <f t="shared" si="26"/>
        <v>62.502081049191048</v>
      </c>
      <c r="L48" s="2948"/>
      <c r="M48" s="2987"/>
      <c r="N48" s="2992"/>
      <c r="O48" s="2992"/>
      <c r="P48" s="2987"/>
      <c r="Q48" s="2987"/>
      <c r="R48" s="2987"/>
    </row>
    <row r="49" spans="2:18" s="219" customFormat="1" ht="15.75" thickBot="1">
      <c r="B49" s="3508" t="s">
        <v>939</v>
      </c>
      <c r="C49" s="3509">
        <v>98.1</v>
      </c>
      <c r="D49" s="3510">
        <v>150.9</v>
      </c>
      <c r="E49" s="3511">
        <f t="shared" si="27"/>
        <v>52.800000000000011</v>
      </c>
      <c r="F49" s="3512">
        <v>68.389142000000007</v>
      </c>
      <c r="G49" s="3512">
        <v>96.481876999999997</v>
      </c>
      <c r="H49" s="3511">
        <f t="shared" si="16"/>
        <v>28.09273499999999</v>
      </c>
      <c r="I49" s="3509">
        <f t="shared" si="24"/>
        <v>-4.8914907405661552</v>
      </c>
      <c r="J49" s="3513">
        <f t="shared" si="26"/>
        <v>11.846109122534074</v>
      </c>
      <c r="K49" s="3514">
        <f t="shared" si="26"/>
        <v>66.183130410512121</v>
      </c>
      <c r="L49" s="2948"/>
      <c r="M49" s="2987"/>
      <c r="N49" s="2992"/>
      <c r="O49" s="2992"/>
      <c r="P49" s="2987"/>
      <c r="Q49" s="2987"/>
      <c r="R49" s="2987"/>
    </row>
    <row r="50" spans="2:18" ht="13.7" customHeight="1">
      <c r="B50" s="3190"/>
      <c r="C50" s="1622"/>
      <c r="D50" s="3192"/>
      <c r="E50" s="1622"/>
      <c r="F50" s="1622"/>
      <c r="G50" s="1622"/>
      <c r="H50" s="1622"/>
      <c r="I50" s="1622"/>
      <c r="J50" s="1622"/>
      <c r="K50" s="1854"/>
      <c r="L50" s="733"/>
      <c r="M50" s="1634"/>
      <c r="N50" s="1830"/>
    </row>
    <row r="51" spans="2:18" ht="13.7" customHeight="1">
      <c r="B51" s="56" t="s">
        <v>763</v>
      </c>
      <c r="C51" s="56"/>
      <c r="D51" s="56"/>
      <c r="E51" s="56"/>
      <c r="F51" s="56"/>
      <c r="G51" s="56"/>
      <c r="H51" s="56"/>
      <c r="I51" s="56"/>
      <c r="J51" s="56"/>
      <c r="K51" s="56"/>
    </row>
    <row r="52" spans="2:18" ht="13.7" customHeight="1">
      <c r="B52" s="2201" t="s">
        <v>376</v>
      </c>
      <c r="C52" s="56"/>
      <c r="D52" s="56"/>
      <c r="E52" s="56"/>
      <c r="F52" s="56"/>
      <c r="G52" s="56"/>
      <c r="H52" s="56"/>
      <c r="I52" s="835"/>
      <c r="J52" s="835"/>
      <c r="K52" s="56"/>
    </row>
    <row r="53" spans="2:18" ht="10.5" customHeight="1">
      <c r="B53" s="56" t="s">
        <v>594</v>
      </c>
      <c r="C53" s="56"/>
      <c r="D53" s="56"/>
      <c r="E53" s="56"/>
      <c r="F53" s="56"/>
      <c r="G53" s="56"/>
      <c r="H53" s="56"/>
      <c r="I53" s="56"/>
      <c r="J53" s="56"/>
      <c r="K53" s="56"/>
    </row>
    <row r="54" spans="2:18" ht="10.5" customHeight="1">
      <c r="B54" s="56" t="s">
        <v>596</v>
      </c>
      <c r="C54" s="56"/>
      <c r="D54" s="56"/>
      <c r="E54" s="56"/>
      <c r="F54" s="56"/>
      <c r="G54" s="56"/>
      <c r="H54" s="56"/>
      <c r="I54" s="56"/>
      <c r="J54" s="56"/>
      <c r="K54" s="56"/>
      <c r="L54" s="733"/>
    </row>
    <row r="55" spans="2:18" ht="10.5" customHeight="1">
      <c r="B55" s="56" t="s">
        <v>949</v>
      </c>
      <c r="C55" s="56"/>
      <c r="D55" s="56"/>
      <c r="E55" s="56"/>
      <c r="F55" s="56"/>
      <c r="G55" s="56"/>
      <c r="H55" s="56"/>
      <c r="I55" s="56"/>
      <c r="J55" s="56"/>
      <c r="K55" s="56"/>
      <c r="L55" s="733"/>
    </row>
    <row r="56" spans="2:18" ht="10.5" customHeight="1">
      <c r="B56" s="56"/>
      <c r="C56" s="56"/>
      <c r="D56" s="56"/>
      <c r="E56" s="56"/>
      <c r="F56" s="56"/>
      <c r="G56" s="56"/>
      <c r="H56" s="56"/>
      <c r="I56" s="56"/>
      <c r="J56" s="56"/>
      <c r="K56" s="56"/>
    </row>
    <row r="57" spans="2:18" ht="10.5" customHeight="1">
      <c r="B57" s="56"/>
      <c r="C57" s="56"/>
      <c r="D57" s="56"/>
      <c r="E57" s="56"/>
      <c r="F57" s="56"/>
      <c r="G57" s="56"/>
      <c r="H57" s="56"/>
      <c r="I57" s="56"/>
      <c r="J57" s="56"/>
      <c r="K57" s="56"/>
    </row>
    <row r="58" spans="2:18" ht="10.5" customHeight="1">
      <c r="B58" s="56"/>
      <c r="C58" s="56"/>
      <c r="D58" s="56"/>
      <c r="E58" s="56"/>
      <c r="F58" s="56"/>
      <c r="G58" s="56"/>
      <c r="H58" s="56"/>
      <c r="I58" s="56"/>
      <c r="J58" s="56"/>
      <c r="K58" s="56"/>
    </row>
    <row r="59" spans="2:18" ht="10.5" customHeight="1">
      <c r="B59" s="56"/>
      <c r="C59" s="56"/>
      <c r="D59" s="56"/>
      <c r="E59" s="56"/>
      <c r="F59" s="56"/>
      <c r="G59" s="56"/>
      <c r="H59" s="56"/>
      <c r="I59" s="56"/>
      <c r="J59" s="56"/>
      <c r="K59" s="56"/>
    </row>
    <row r="60" spans="2:18" ht="10.5" customHeight="1">
      <c r="B60" s="56"/>
      <c r="C60" s="56"/>
      <c r="D60" s="56"/>
      <c r="E60" s="56"/>
      <c r="F60" s="56"/>
      <c r="G60" s="56"/>
      <c r="H60" s="56"/>
      <c r="I60" s="56"/>
      <c r="J60" s="56"/>
      <c r="K60" s="56"/>
    </row>
    <row r="61" spans="2:18" ht="10.5" customHeight="1">
      <c r="B61" s="56"/>
      <c r="C61" s="56"/>
      <c r="D61" s="56"/>
      <c r="E61" s="56"/>
      <c r="F61" s="56"/>
      <c r="G61" s="56"/>
      <c r="H61" s="56"/>
      <c r="I61" s="56"/>
      <c r="J61" s="56"/>
      <c r="K61" s="56"/>
    </row>
    <row r="62" spans="2:18" ht="10.5" customHeight="1">
      <c r="B62" s="56"/>
      <c r="C62" s="56"/>
      <c r="D62" s="56"/>
      <c r="E62" s="56"/>
      <c r="F62" s="56"/>
      <c r="G62" s="56"/>
      <c r="H62" s="56"/>
      <c r="I62" s="56"/>
      <c r="J62" s="56"/>
      <c r="K62" s="56"/>
    </row>
    <row r="63" spans="2:18" ht="10.5" customHeight="1">
      <c r="B63" s="56"/>
      <c r="C63" s="56"/>
      <c r="D63" s="56"/>
      <c r="E63" s="56"/>
      <c r="F63" s="56"/>
      <c r="G63" s="56"/>
      <c r="H63" s="56"/>
      <c r="I63" s="56"/>
      <c r="J63" s="56"/>
      <c r="K63" s="56"/>
    </row>
    <row r="64" spans="2:18" ht="10.5" customHeight="1">
      <c r="B64" s="56"/>
      <c r="C64" s="56"/>
      <c r="D64" s="56"/>
      <c r="E64" s="56"/>
      <c r="F64" s="56"/>
      <c r="G64" s="56"/>
      <c r="H64" s="56"/>
      <c r="I64" s="56"/>
      <c r="J64" s="56"/>
      <c r="K64" s="56"/>
    </row>
    <row r="65" spans="1:11" ht="10.5" customHeight="1">
      <c r="B65" s="56"/>
      <c r="C65" s="56"/>
      <c r="D65" s="56"/>
      <c r="E65" s="56"/>
      <c r="F65" s="56"/>
      <c r="G65" s="56"/>
      <c r="H65" s="56"/>
      <c r="I65" s="56"/>
      <c r="J65" s="56"/>
      <c r="K65" s="56"/>
    </row>
    <row r="66" spans="1:11" ht="10.5" customHeight="1">
      <c r="B66" s="56"/>
      <c r="C66" s="56"/>
      <c r="D66" s="56"/>
      <c r="E66" s="56"/>
      <c r="F66" s="56"/>
      <c r="G66" s="56"/>
      <c r="H66" s="56"/>
      <c r="I66" s="56"/>
      <c r="J66" s="56"/>
      <c r="K66" s="56"/>
    </row>
    <row r="67" spans="1:11" ht="10.5" customHeight="1">
      <c r="A67" s="146"/>
      <c r="B67" s="56"/>
      <c r="C67" s="56"/>
      <c r="D67" s="56"/>
      <c r="E67" s="56"/>
      <c r="F67" s="56"/>
      <c r="G67" s="56"/>
      <c r="H67" s="56"/>
      <c r="I67" s="56"/>
      <c r="J67" s="56"/>
      <c r="K67" s="56"/>
    </row>
    <row r="68" spans="1:11" ht="10.5" customHeight="1">
      <c r="B68" s="56"/>
      <c r="C68" s="56"/>
      <c r="D68" s="56"/>
      <c r="E68" s="56"/>
      <c r="F68" s="56"/>
      <c r="G68" s="56"/>
      <c r="H68" s="56"/>
      <c r="I68" s="56"/>
      <c r="J68" s="56"/>
      <c r="K68" s="56"/>
    </row>
    <row r="69" spans="1:11" ht="10.5" customHeight="1">
      <c r="B69" s="56"/>
      <c r="C69" s="56"/>
      <c r="D69" s="56"/>
      <c r="E69" s="56"/>
      <c r="F69" s="56"/>
      <c r="G69" s="56"/>
      <c r="H69" s="56"/>
      <c r="I69" s="56"/>
      <c r="J69" s="56"/>
      <c r="K69" s="56"/>
    </row>
    <row r="70" spans="1:11" ht="10.5" customHeight="1">
      <c r="B70" s="56"/>
      <c r="C70" s="56"/>
      <c r="D70" s="56"/>
      <c r="E70" s="56"/>
      <c r="F70" s="56"/>
      <c r="G70" s="56"/>
      <c r="H70" s="56"/>
      <c r="I70" s="56"/>
      <c r="J70" s="56"/>
      <c r="K70" s="56"/>
    </row>
    <row r="71" spans="1:11" ht="10.5" customHeight="1">
      <c r="B71" s="56"/>
      <c r="C71" s="56"/>
      <c r="D71" s="56"/>
      <c r="E71" s="56"/>
      <c r="F71" s="56"/>
      <c r="G71" s="56"/>
      <c r="H71" s="56"/>
      <c r="I71" s="56"/>
      <c r="J71" s="56"/>
      <c r="K71" s="56"/>
    </row>
    <row r="72" spans="1:11" ht="10.5" customHeight="1">
      <c r="B72" s="56"/>
      <c r="C72" s="56"/>
      <c r="D72" s="56"/>
      <c r="E72" s="56"/>
      <c r="F72" s="56"/>
      <c r="G72" s="56"/>
      <c r="H72" s="56"/>
      <c r="I72" s="56"/>
      <c r="J72" s="56"/>
      <c r="K72" s="56"/>
    </row>
    <row r="73" spans="1:11" ht="10.5" customHeight="1"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1:11" ht="10.5" customHeight="1">
      <c r="B74" s="56"/>
      <c r="C74" s="56"/>
      <c r="D74" s="56"/>
      <c r="E74" s="56"/>
      <c r="F74" s="56"/>
      <c r="G74" s="56"/>
      <c r="H74" s="56"/>
      <c r="I74" s="56"/>
      <c r="J74" s="56"/>
      <c r="K74" s="56"/>
    </row>
    <row r="75" spans="1:11" ht="10.5" customHeight="1">
      <c r="B75" s="56"/>
      <c r="C75" s="56"/>
      <c r="D75" s="56"/>
      <c r="E75" s="56"/>
      <c r="F75" s="56"/>
      <c r="G75" s="56"/>
      <c r="H75" s="56"/>
      <c r="I75" s="56"/>
      <c r="J75" s="56"/>
      <c r="K75" s="56"/>
    </row>
    <row r="76" spans="1:11" ht="10.5" customHeight="1">
      <c r="B76" s="56"/>
      <c r="C76" s="56"/>
      <c r="D76" s="56"/>
      <c r="E76" s="56"/>
      <c r="F76" s="56"/>
      <c r="G76" s="56"/>
      <c r="H76" s="56"/>
      <c r="I76" s="56"/>
      <c r="J76" s="56"/>
      <c r="K76" s="56"/>
    </row>
    <row r="77" spans="1:11" ht="10.5" customHeight="1">
      <c r="B77" s="56"/>
      <c r="C77" s="56"/>
      <c r="D77" s="56"/>
      <c r="E77" s="56"/>
      <c r="F77" s="56"/>
      <c r="G77" s="56"/>
      <c r="H77" s="56"/>
      <c r="I77" s="56"/>
      <c r="J77" s="56"/>
      <c r="K77" s="56"/>
    </row>
    <row r="78" spans="1:11" ht="10.5" customHeight="1">
      <c r="B78" s="56"/>
      <c r="C78" s="56"/>
      <c r="D78" s="56"/>
      <c r="E78" s="56"/>
      <c r="F78" s="56"/>
      <c r="G78" s="56"/>
      <c r="H78" s="56"/>
      <c r="I78" s="56"/>
      <c r="J78" s="56"/>
      <c r="K78" s="56"/>
    </row>
    <row r="79" spans="1:11" ht="10.5" customHeight="1">
      <c r="B79" s="56"/>
      <c r="C79" s="56"/>
      <c r="D79" s="56"/>
      <c r="E79" s="56"/>
      <c r="F79" s="56"/>
      <c r="G79" s="56"/>
      <c r="H79" s="56"/>
      <c r="I79" s="56"/>
      <c r="J79" s="56"/>
      <c r="K79" s="56"/>
    </row>
    <row r="80" spans="1:11" ht="10.5" customHeight="1">
      <c r="B80" s="56"/>
      <c r="C80" s="56"/>
      <c r="D80" s="56"/>
      <c r="E80" s="56"/>
      <c r="F80" s="56"/>
      <c r="G80" s="56"/>
      <c r="H80" s="56"/>
      <c r="I80" s="56"/>
      <c r="J80" s="56"/>
      <c r="K80" s="56"/>
    </row>
    <row r="81" spans="1:36" ht="10.5" customHeight="1">
      <c r="B81" s="56"/>
      <c r="C81" s="56"/>
      <c r="D81" s="56"/>
      <c r="E81" s="56"/>
      <c r="F81" s="56"/>
      <c r="G81" s="56"/>
      <c r="H81" s="56"/>
      <c r="I81" s="56"/>
      <c r="J81" s="56"/>
      <c r="K81" s="56"/>
    </row>
    <row r="82" spans="1:36" ht="10.5" customHeight="1">
      <c r="B82" s="56"/>
      <c r="C82" s="56"/>
      <c r="D82" s="56"/>
      <c r="E82" s="56"/>
      <c r="F82" s="56"/>
      <c r="G82" s="56"/>
      <c r="H82" s="56"/>
      <c r="I82" s="56"/>
      <c r="J82" s="56"/>
      <c r="K82" s="56"/>
    </row>
    <row r="83" spans="1:36" ht="10.5" customHeight="1">
      <c r="B83" s="56"/>
      <c r="C83" s="56"/>
      <c r="D83" s="56"/>
      <c r="E83" s="56"/>
      <c r="F83" s="56"/>
      <c r="G83" s="56"/>
      <c r="H83" s="56"/>
      <c r="I83" s="56"/>
      <c r="J83" s="56"/>
      <c r="K83" s="56"/>
    </row>
    <row r="84" spans="1:36" ht="10.5" customHeight="1">
      <c r="B84" s="56"/>
      <c r="C84" s="56"/>
      <c r="D84" s="56"/>
      <c r="E84" s="56"/>
      <c r="F84" s="56"/>
      <c r="G84" s="56"/>
      <c r="H84" s="56"/>
      <c r="I84" s="56"/>
      <c r="J84" s="56"/>
      <c r="K84" s="56"/>
    </row>
    <row r="85" spans="1:36" ht="10.5" customHeight="1">
      <c r="B85" s="56"/>
      <c r="C85" s="56"/>
      <c r="D85" s="56"/>
      <c r="E85" s="56"/>
      <c r="F85" s="56"/>
      <c r="G85" s="56"/>
      <c r="H85" s="56"/>
      <c r="I85" s="56"/>
      <c r="J85" s="56"/>
      <c r="K85" s="56"/>
    </row>
    <row r="86" spans="1:36" ht="10.5" customHeight="1">
      <c r="B86" s="56"/>
      <c r="C86" s="56"/>
      <c r="D86" s="56"/>
      <c r="E86" s="56"/>
      <c r="F86" s="56"/>
      <c r="G86" s="56"/>
      <c r="H86" s="56"/>
      <c r="I86" s="56"/>
      <c r="J86" s="56"/>
      <c r="K86" s="56"/>
    </row>
    <row r="87" spans="1:36" ht="10.5" customHeight="1">
      <c r="B87" s="56"/>
      <c r="C87" s="56"/>
      <c r="D87" s="56"/>
      <c r="E87" s="56"/>
      <c r="F87" s="56"/>
      <c r="G87" s="56"/>
      <c r="H87" s="56"/>
      <c r="I87" s="56"/>
      <c r="J87" s="56"/>
      <c r="K87" s="56"/>
    </row>
    <row r="88" spans="1:36" ht="45" customHeight="1">
      <c r="A88" s="1680" t="s">
        <v>923</v>
      </c>
      <c r="B88" s="4222" t="s">
        <v>928</v>
      </c>
      <c r="C88" s="4223"/>
      <c r="D88" s="4223"/>
      <c r="E88" s="4223"/>
      <c r="F88" s="4223"/>
      <c r="G88" s="4223"/>
      <c r="H88" s="4223"/>
      <c r="I88" s="4223"/>
      <c r="J88" s="4223"/>
      <c r="K88" s="4224"/>
      <c r="T88" s="537"/>
      <c r="U88" s="537"/>
    </row>
    <row r="89" spans="1:36" ht="26.45" customHeight="1" thickBot="1">
      <c r="B89" s="56"/>
      <c r="C89" s="56"/>
      <c r="D89" s="56"/>
      <c r="E89" s="56"/>
      <c r="F89" s="56"/>
      <c r="G89" s="56"/>
      <c r="H89" s="56"/>
      <c r="I89" s="56"/>
      <c r="J89" s="56"/>
      <c r="K89" s="56"/>
      <c r="T89" s="3207"/>
    </row>
    <row r="90" spans="1:36" ht="28.5" customHeight="1" thickBot="1">
      <c r="A90" s="219"/>
      <c r="D90" s="4203" t="s">
        <v>970</v>
      </c>
      <c r="E90" s="4206"/>
      <c r="F90" s="4206"/>
      <c r="G90" s="4206"/>
      <c r="H90" s="4206"/>
      <c r="I90" s="4207"/>
      <c r="J90" s="56"/>
      <c r="K90" s="56"/>
      <c r="M90" s="4203" t="s">
        <v>954</v>
      </c>
      <c r="N90" s="4206"/>
      <c r="O90" s="4206"/>
      <c r="P90" s="4206"/>
      <c r="Q90" s="4206"/>
      <c r="R90" s="4207"/>
      <c r="V90" s="4203" t="s">
        <v>954</v>
      </c>
      <c r="W90" s="4206"/>
      <c r="X90" s="4206"/>
      <c r="Y90" s="4206"/>
      <c r="Z90" s="4206"/>
      <c r="AA90" s="4207"/>
      <c r="AE90" s="4203" t="s">
        <v>952</v>
      </c>
      <c r="AF90" s="4204"/>
      <c r="AG90" s="4204"/>
      <c r="AH90" s="4204"/>
      <c r="AI90" s="4204"/>
      <c r="AJ90" s="4205"/>
    </row>
    <row r="91" spans="1:36" ht="42.75" customHeight="1" thickBot="1">
      <c r="D91" s="1898" t="s">
        <v>608</v>
      </c>
      <c r="E91" s="1899" t="s">
        <v>609</v>
      </c>
      <c r="F91" s="1899" t="s">
        <v>610</v>
      </c>
      <c r="G91" s="1899" t="s">
        <v>611</v>
      </c>
      <c r="H91" s="1899" t="s">
        <v>612</v>
      </c>
      <c r="I91" s="1897" t="s">
        <v>158</v>
      </c>
      <c r="J91" s="56"/>
      <c r="K91" s="3193"/>
      <c r="M91" s="1898" t="s">
        <v>608</v>
      </c>
      <c r="N91" s="1899" t="s">
        <v>609</v>
      </c>
      <c r="O91" s="1899" t="s">
        <v>610</v>
      </c>
      <c r="P91" s="1899" t="s">
        <v>611</v>
      </c>
      <c r="Q91" s="1899" t="s">
        <v>612</v>
      </c>
      <c r="R91" s="1897" t="s">
        <v>158</v>
      </c>
      <c r="V91" s="1898" t="s">
        <v>608</v>
      </c>
      <c r="W91" s="1899" t="s">
        <v>609</v>
      </c>
      <c r="X91" s="1899" t="s">
        <v>610</v>
      </c>
      <c r="Y91" s="1899" t="s">
        <v>611</v>
      </c>
      <c r="Z91" s="1899" t="s">
        <v>612</v>
      </c>
      <c r="AA91" s="1897" t="s">
        <v>158</v>
      </c>
      <c r="AE91" s="1898" t="s">
        <v>608</v>
      </c>
      <c r="AF91" s="1899" t="s">
        <v>609</v>
      </c>
      <c r="AG91" s="1899" t="s">
        <v>610</v>
      </c>
      <c r="AH91" s="1899" t="s">
        <v>611</v>
      </c>
      <c r="AI91" s="1899" t="s">
        <v>612</v>
      </c>
      <c r="AJ91" s="1897" t="s">
        <v>158</v>
      </c>
    </row>
    <row r="92" spans="1:36" ht="20.25" customHeight="1">
      <c r="D92" s="539" t="s">
        <v>512</v>
      </c>
      <c r="E92" s="2900">
        <v>10.343</v>
      </c>
      <c r="F92" s="2900">
        <v>0.49099999999999999</v>
      </c>
      <c r="G92" s="2900">
        <v>91.644000000000005</v>
      </c>
      <c r="H92" s="2900">
        <v>0.67600000000000005</v>
      </c>
      <c r="I92" s="2901">
        <v>103.154</v>
      </c>
      <c r="J92" s="56"/>
      <c r="K92" s="3193"/>
      <c r="M92" s="539" t="s">
        <v>512</v>
      </c>
      <c r="N92" s="2900">
        <v>8.593</v>
      </c>
      <c r="O92" s="2900">
        <v>0.54100000000000004</v>
      </c>
      <c r="P92" s="2900">
        <v>88.238</v>
      </c>
      <c r="Q92" s="2900">
        <v>0.71599999999999997</v>
      </c>
      <c r="R92" s="2901">
        <v>98.088999999999999</v>
      </c>
      <c r="T92" s="3194"/>
      <c r="U92" s="3194"/>
      <c r="V92" s="539" t="s">
        <v>512</v>
      </c>
      <c r="W92" s="2900">
        <v>8.59</v>
      </c>
      <c r="X92" s="2900">
        <v>0.54142999999999997</v>
      </c>
      <c r="Y92" s="2900">
        <v>88.237924000000007</v>
      </c>
      <c r="Z92" s="2900">
        <f>AA92-(W92+X92+Y92)</f>
        <v>0.73064599999999302</v>
      </c>
      <c r="AA92" s="1625">
        <v>98.1</v>
      </c>
      <c r="AB92" s="537"/>
      <c r="AE92" s="539" t="s">
        <v>512</v>
      </c>
      <c r="AF92" s="2900">
        <v>12.58</v>
      </c>
      <c r="AG92" s="2900">
        <v>0.418124</v>
      </c>
      <c r="AH92" s="2900">
        <v>94.445924000000005</v>
      </c>
      <c r="AI92" s="2900">
        <f>AJ92-(AH92+AG92+AF92)</f>
        <v>1.0859519999999918</v>
      </c>
      <c r="AJ92" s="3210">
        <v>108.53</v>
      </c>
    </row>
    <row r="93" spans="1:36" ht="22.7" customHeight="1" thickBot="1">
      <c r="A93" s="219"/>
      <c r="D93" s="633" t="s">
        <v>513</v>
      </c>
      <c r="E93" s="2902">
        <v>1.44</v>
      </c>
      <c r="F93" s="2902">
        <v>7.4740000000000002</v>
      </c>
      <c r="G93" s="2902">
        <v>125.901</v>
      </c>
      <c r="H93" s="2902">
        <v>0.109</v>
      </c>
      <c r="I93" s="2903">
        <v>134.92400000000001</v>
      </c>
      <c r="J93" s="56"/>
      <c r="K93" s="3193"/>
      <c r="M93" s="633" t="s">
        <v>513</v>
      </c>
      <c r="N93" s="2902">
        <v>2.6709999999999998</v>
      </c>
      <c r="O93" s="2902">
        <v>9.4559999999999995</v>
      </c>
      <c r="P93" s="2902">
        <v>138.66999999999999</v>
      </c>
      <c r="Q93" s="2902">
        <v>0.156</v>
      </c>
      <c r="R93" s="2903">
        <v>150.953</v>
      </c>
      <c r="T93" s="219"/>
      <c r="V93" s="633" t="s">
        <v>513</v>
      </c>
      <c r="W93" s="2902">
        <v>2.67</v>
      </c>
      <c r="X93" s="2902">
        <v>9.4558520000000001</v>
      </c>
      <c r="Y93" s="2902">
        <v>138.67038400000001</v>
      </c>
      <c r="Z93" s="2902">
        <f>AA93-(W93+X93+Y93)</f>
        <v>0.10376399999998398</v>
      </c>
      <c r="AA93" s="2532">
        <v>150.9</v>
      </c>
      <c r="AB93" s="537"/>
      <c r="AE93" s="633" t="s">
        <v>513</v>
      </c>
      <c r="AF93" s="2902">
        <v>2.74</v>
      </c>
      <c r="AG93" s="2902">
        <v>8.5899990000000006</v>
      </c>
      <c r="AH93" s="2902">
        <v>136.44309899999999</v>
      </c>
      <c r="AI93" s="2902">
        <f>AJ93-(AH93+AG93+AF93)</f>
        <v>0.28690199999999777</v>
      </c>
      <c r="AJ93" s="3216">
        <v>148.06</v>
      </c>
    </row>
    <row r="94" spans="1:36" ht="29.25" customHeight="1" thickBot="1">
      <c r="D94" s="4208" t="s">
        <v>971</v>
      </c>
      <c r="E94" s="4209"/>
      <c r="F94" s="4209"/>
      <c r="G94" s="4209"/>
      <c r="H94" s="4209"/>
      <c r="I94" s="4210"/>
      <c r="J94" s="56"/>
      <c r="K94" s="56"/>
      <c r="M94" s="4208" t="s">
        <v>972</v>
      </c>
      <c r="N94" s="4209"/>
      <c r="O94" s="4209"/>
      <c r="P94" s="4209"/>
      <c r="Q94" s="4209"/>
      <c r="R94" s="4210"/>
      <c r="V94" s="4208" t="s">
        <v>948</v>
      </c>
      <c r="W94" s="4209"/>
      <c r="X94" s="4209"/>
      <c r="Y94" s="4209"/>
      <c r="Z94" s="4209"/>
      <c r="AA94" s="4210"/>
      <c r="AE94" s="4203" t="s">
        <v>953</v>
      </c>
      <c r="AF94" s="4204"/>
      <c r="AG94" s="4204"/>
      <c r="AH94" s="4204"/>
      <c r="AI94" s="4204"/>
      <c r="AJ94" s="4205"/>
    </row>
    <row r="95" spans="1:36" ht="20.25" customHeight="1">
      <c r="D95" s="539" t="s">
        <v>512</v>
      </c>
      <c r="E95" s="3215">
        <f>SUM(D349/D344)*100-100</f>
        <v>110.9368614255124</v>
      </c>
      <c r="F95" s="3215">
        <f t="shared" ref="F95:I95" si="28">SUM(E349/E344)*100-100</f>
        <v>-22.618563909703397</v>
      </c>
      <c r="G95" s="3215">
        <f t="shared" si="28"/>
        <v>5.8107937620146544</v>
      </c>
      <c r="H95" s="3215">
        <f t="shared" si="28"/>
        <v>26.052330072808786</v>
      </c>
      <c r="I95" s="3208">
        <f t="shared" si="28"/>
        <v>11.294707718605949</v>
      </c>
      <c r="J95" s="56"/>
      <c r="K95" s="56"/>
      <c r="M95" s="3204" t="s">
        <v>512</v>
      </c>
      <c r="N95" s="3523">
        <f>SUM(D354/D349)*100-100</f>
        <v>-16.918380604080568</v>
      </c>
      <c r="O95" s="3523">
        <f t="shared" ref="O95:R95" si="29">SUM(E354/E349)*100-100</f>
        <v>10.19187873459353</v>
      </c>
      <c r="P95" s="3523">
        <f t="shared" si="29"/>
        <v>-3.7169576845714261</v>
      </c>
      <c r="Q95" s="3523">
        <f t="shared" si="29"/>
        <v>5.9770074105648234</v>
      </c>
      <c r="R95" s="3524">
        <f t="shared" si="29"/>
        <v>-4.91092935413063</v>
      </c>
      <c r="V95" s="3204" t="s">
        <v>512</v>
      </c>
      <c r="W95" s="3205"/>
      <c r="X95" s="3206"/>
      <c r="Y95" s="537"/>
      <c r="Z95" s="2904"/>
      <c r="AA95" s="2905"/>
      <c r="AE95" s="539" t="s">
        <v>512</v>
      </c>
      <c r="AF95" s="3211">
        <f t="shared" ref="AF95:AJ96" si="30">SUM(AF92/W92)*100-100</f>
        <v>46.449359720605344</v>
      </c>
      <c r="AG95" s="3212">
        <f t="shared" si="30"/>
        <v>-22.774135160593246</v>
      </c>
      <c r="AH95" s="3213">
        <f t="shared" si="30"/>
        <v>7.0355236372061398</v>
      </c>
      <c r="AI95" s="3215">
        <f t="shared" si="30"/>
        <v>48.629021441300182</v>
      </c>
      <c r="AJ95" s="3208">
        <f t="shared" si="30"/>
        <v>10.632008154943946</v>
      </c>
    </row>
    <row r="96" spans="1:36" ht="22.7" customHeight="1" thickBot="1">
      <c r="D96" s="633" t="s">
        <v>513</v>
      </c>
      <c r="E96" s="3214">
        <f>SUM(D446/D441)*100-100</f>
        <v>-3.3641256983296444</v>
      </c>
      <c r="F96" s="3214">
        <f t="shared" ref="F96:I96" si="31">SUM(E446/E441)*100-100</f>
        <v>19.281004651447844</v>
      </c>
      <c r="G96" s="3214">
        <f t="shared" si="31"/>
        <v>-3.10321297417822</v>
      </c>
      <c r="H96" s="3214">
        <f t="shared" si="31"/>
        <v>-89.566001794529711</v>
      </c>
      <c r="I96" s="3209">
        <f t="shared" si="31"/>
        <v>-2.7445181391121025</v>
      </c>
      <c r="J96" s="3522"/>
      <c r="K96" s="56"/>
      <c r="M96" s="633" t="s">
        <v>513</v>
      </c>
      <c r="N96" s="3214">
        <f>SUM(D451/D446)*100-100</f>
        <v>85.427991818814206</v>
      </c>
      <c r="O96" s="3214">
        <f t="shared" ref="O96:R96" si="32">SUM(E451/E446)*100-100</f>
        <v>26.522677966110763</v>
      </c>
      <c r="P96" s="3214">
        <f t="shared" si="32"/>
        <v>10.142505755321181</v>
      </c>
      <c r="Q96" s="3214">
        <f t="shared" si="32"/>
        <v>43.038591715076905</v>
      </c>
      <c r="R96" s="3209">
        <f t="shared" si="32"/>
        <v>11.880050394138507</v>
      </c>
      <c r="T96" s="3191"/>
      <c r="V96" s="633" t="s">
        <v>513</v>
      </c>
      <c r="W96" s="2906"/>
      <c r="X96" s="2906"/>
      <c r="Y96" s="2906"/>
      <c r="Z96" s="2906"/>
      <c r="AA96" s="2880"/>
      <c r="AE96" s="633" t="s">
        <v>513</v>
      </c>
      <c r="AF96" s="3214">
        <f t="shared" si="30"/>
        <v>2.6217228464419549</v>
      </c>
      <c r="AG96" s="3214">
        <f t="shared" si="30"/>
        <v>-9.1567951782663215</v>
      </c>
      <c r="AH96" s="3214">
        <f t="shared" si="30"/>
        <v>-1.606172086463701</v>
      </c>
      <c r="AI96" s="3214">
        <f t="shared" si="30"/>
        <v>176.4947380594831</v>
      </c>
      <c r="AJ96" s="3209">
        <f t="shared" si="30"/>
        <v>-1.882041086812464</v>
      </c>
    </row>
    <row r="97" spans="1:11" ht="21.2" customHeight="1">
      <c r="B97" s="56"/>
      <c r="C97" s="56"/>
      <c r="D97" s="56"/>
      <c r="E97" s="56"/>
      <c r="F97" s="56"/>
      <c r="G97" s="56"/>
      <c r="H97" s="56"/>
      <c r="I97" s="56"/>
      <c r="J97" s="56"/>
      <c r="K97" s="56"/>
    </row>
    <row r="98" spans="1:11" ht="10.5" customHeight="1">
      <c r="B98" s="56"/>
      <c r="C98" s="56"/>
      <c r="D98" s="56"/>
      <c r="E98" s="56"/>
      <c r="F98" s="56"/>
      <c r="G98" s="56"/>
      <c r="H98" s="56"/>
      <c r="I98" s="56"/>
      <c r="J98" s="56"/>
      <c r="K98" s="56"/>
    </row>
    <row r="99" spans="1:11" ht="18.75" customHeight="1">
      <c r="A99" s="2"/>
      <c r="B99" s="1681"/>
      <c r="C99" s="891"/>
      <c r="D99" s="891"/>
      <c r="E99" s="891"/>
      <c r="F99" s="891"/>
      <c r="G99" s="891"/>
      <c r="H99" s="891"/>
      <c r="I99" s="891"/>
      <c r="J99" s="891"/>
      <c r="K99" s="892"/>
    </row>
    <row r="100" spans="1:11" ht="10.5" customHeight="1">
      <c r="B100" s="56"/>
      <c r="C100" s="56"/>
      <c r="D100" s="56"/>
      <c r="E100" s="56"/>
      <c r="F100" s="56"/>
      <c r="G100" s="56"/>
      <c r="H100" s="56"/>
      <c r="I100" s="56"/>
      <c r="J100" s="56"/>
      <c r="K100" s="56"/>
    </row>
    <row r="101" spans="1:11" ht="28.5" customHeight="1">
      <c r="B101" s="56"/>
      <c r="C101" s="56"/>
      <c r="D101" s="56"/>
      <c r="E101" s="56"/>
      <c r="F101" s="56"/>
      <c r="G101" s="56"/>
      <c r="H101" s="56"/>
      <c r="I101" s="56"/>
      <c r="J101" s="56"/>
      <c r="K101" s="56"/>
    </row>
    <row r="102" spans="1:11" ht="6.75" customHeight="1">
      <c r="D102" s="245"/>
      <c r="E102" s="736"/>
      <c r="F102" s="736"/>
      <c r="G102" s="736"/>
      <c r="H102" s="736"/>
      <c r="I102" s="736"/>
      <c r="J102" s="56"/>
      <c r="K102" s="56"/>
    </row>
    <row r="103" spans="1:11" ht="6.75" customHeight="1">
      <c r="D103" s="245"/>
      <c r="E103" s="736"/>
      <c r="F103" s="736"/>
      <c r="G103" s="736"/>
      <c r="H103" s="736"/>
      <c r="I103" s="736"/>
      <c r="J103" s="56"/>
      <c r="K103" s="56"/>
    </row>
    <row r="104" spans="1:11" ht="15.75" customHeight="1">
      <c r="D104" s="245"/>
      <c r="E104" s="736"/>
      <c r="F104" s="736"/>
      <c r="G104" s="736"/>
      <c r="H104" s="736"/>
      <c r="I104" s="736"/>
      <c r="J104" s="56"/>
      <c r="K104" s="56"/>
    </row>
    <row r="105" spans="1:11" ht="15.75" customHeight="1">
      <c r="D105" s="245"/>
      <c r="E105" s="736"/>
      <c r="F105" s="736"/>
      <c r="G105" s="736"/>
      <c r="H105" s="736"/>
      <c r="I105" s="736"/>
      <c r="J105" s="56"/>
      <c r="K105" s="56"/>
    </row>
    <row r="106" spans="1:11" ht="15.75" customHeight="1">
      <c r="D106" s="245"/>
      <c r="E106" s="736"/>
      <c r="F106" s="736"/>
      <c r="G106" s="736"/>
      <c r="H106" s="736"/>
      <c r="I106" s="736"/>
      <c r="J106" s="56"/>
      <c r="K106" s="56"/>
    </row>
    <row r="107" spans="1:11" ht="15.75" customHeight="1">
      <c r="D107" s="245"/>
      <c r="E107" s="736"/>
      <c r="F107" s="736"/>
      <c r="G107" s="736"/>
      <c r="H107" s="736"/>
      <c r="I107" s="736"/>
      <c r="J107" s="56"/>
      <c r="K107" s="56"/>
    </row>
    <row r="108" spans="1:11" ht="15.75" customHeight="1">
      <c r="D108" s="245"/>
      <c r="E108" s="736"/>
      <c r="F108" s="736"/>
      <c r="G108" s="736"/>
      <c r="H108" s="736"/>
      <c r="I108" s="736"/>
      <c r="J108" s="56"/>
      <c r="K108" s="56"/>
    </row>
    <row r="109" spans="1:11" ht="15.75" customHeight="1">
      <c r="D109" s="245"/>
      <c r="E109" s="736"/>
      <c r="F109" s="736"/>
      <c r="G109" s="736"/>
      <c r="H109" s="736"/>
      <c r="I109" s="736"/>
      <c r="J109" s="56"/>
      <c r="K109" s="56"/>
    </row>
    <row r="110" spans="1:11" ht="22.7" customHeight="1">
      <c r="D110" s="245"/>
      <c r="E110" s="736"/>
      <c r="F110" s="736"/>
      <c r="G110" s="736"/>
      <c r="H110" s="736"/>
      <c r="I110" s="736"/>
      <c r="J110" s="56"/>
      <c r="K110" s="56"/>
    </row>
    <row r="111" spans="1:11" ht="15.75" customHeight="1">
      <c r="D111" s="245"/>
      <c r="E111" s="736"/>
      <c r="F111" s="736"/>
      <c r="G111" s="736"/>
      <c r="H111" s="736"/>
      <c r="I111" s="736"/>
      <c r="J111" s="56"/>
      <c r="K111" s="56"/>
    </row>
    <row r="112" spans="1:11" ht="15.75" customHeight="1">
      <c r="D112" s="245"/>
      <c r="E112" s="736"/>
      <c r="F112" s="736"/>
      <c r="G112" s="736"/>
      <c r="H112" s="736"/>
      <c r="I112" s="736"/>
      <c r="J112" s="56"/>
      <c r="K112" s="56"/>
    </row>
    <row r="113" spans="1:11" ht="15.75" customHeight="1">
      <c r="D113" s="245"/>
      <c r="E113" s="736"/>
      <c r="F113" s="736"/>
      <c r="G113" s="736"/>
      <c r="H113" s="736"/>
      <c r="I113" s="736"/>
      <c r="J113" s="56"/>
      <c r="K113" s="56"/>
    </row>
    <row r="114" spans="1:11" ht="15.75" customHeight="1">
      <c r="D114" s="245"/>
      <c r="E114" s="736"/>
      <c r="F114" s="736"/>
      <c r="G114" s="736"/>
      <c r="H114" s="736"/>
      <c r="I114" s="736"/>
      <c r="J114" s="56"/>
      <c r="K114" s="56"/>
    </row>
    <row r="115" spans="1:11" ht="15.75" customHeight="1">
      <c r="D115" s="245"/>
      <c r="E115" s="736"/>
      <c r="F115" s="736"/>
      <c r="G115" s="736"/>
      <c r="H115" s="736"/>
      <c r="I115" s="736"/>
      <c r="J115" s="56"/>
      <c r="K115" s="56"/>
    </row>
    <row r="116" spans="1:11" ht="32.25" customHeight="1" thickBot="1">
      <c r="A116" s="14" t="s">
        <v>924</v>
      </c>
      <c r="B116" s="4219" t="s">
        <v>5</v>
      </c>
      <c r="C116" s="4220"/>
      <c r="D116" s="4220"/>
      <c r="E116" s="4220"/>
      <c r="F116" s="4220"/>
      <c r="G116" s="4220"/>
      <c r="H116" s="4220"/>
      <c r="I116" s="4220"/>
      <c r="J116" s="4220"/>
      <c r="K116" s="4221"/>
    </row>
    <row r="117" spans="1:11" ht="33.75" customHeight="1" thickBot="1">
      <c r="C117" s="583" t="s">
        <v>601</v>
      </c>
      <c r="D117" s="584" t="s">
        <v>602</v>
      </c>
      <c r="E117" s="585" t="s">
        <v>603</v>
      </c>
      <c r="F117" s="586" t="s">
        <v>604</v>
      </c>
      <c r="G117" s="585" t="s">
        <v>605</v>
      </c>
      <c r="H117" s="587" t="s">
        <v>606</v>
      </c>
      <c r="I117" s="588" t="s">
        <v>158</v>
      </c>
    </row>
    <row r="118" spans="1:11" ht="16.5" customHeight="1" thickBot="1">
      <c r="C118" s="590" t="s">
        <v>616</v>
      </c>
      <c r="D118" s="608">
        <v>349.93899999999996</v>
      </c>
      <c r="E118" s="608">
        <v>8.3390000000000004</v>
      </c>
      <c r="F118" s="623">
        <v>23.619</v>
      </c>
      <c r="G118" s="624">
        <v>14.998999999999999</v>
      </c>
      <c r="H118" s="624">
        <v>7.0000000000000001E-3</v>
      </c>
      <c r="I118" s="610">
        <v>396.90299999999996</v>
      </c>
    </row>
    <row r="119" spans="1:11" ht="13.7" customHeight="1" thickBot="1">
      <c r="C119" s="590" t="s">
        <v>617</v>
      </c>
      <c r="D119" s="624">
        <v>367.66899999999998</v>
      </c>
      <c r="E119" s="624">
        <v>7.8090000000000002</v>
      </c>
      <c r="F119" s="624">
        <v>30.283000000000001</v>
      </c>
      <c r="G119" s="624">
        <v>22.856000000000002</v>
      </c>
      <c r="H119" s="624">
        <v>2E-3</v>
      </c>
      <c r="I119" s="610">
        <v>428.61900000000003</v>
      </c>
    </row>
    <row r="120" spans="1:11" ht="13.7" customHeight="1" thickBot="1">
      <c r="C120" s="1635" t="s">
        <v>618</v>
      </c>
      <c r="D120" s="1636">
        <v>392.23500000000001</v>
      </c>
      <c r="E120" s="1636">
        <v>6.7920000000000007</v>
      </c>
      <c r="F120" s="1636">
        <v>32.783999999999999</v>
      </c>
      <c r="G120" s="1636">
        <v>22.58</v>
      </c>
      <c r="H120" s="1636">
        <v>5.4000000000000006E-2</v>
      </c>
      <c r="I120" s="1637">
        <v>454.44499999999999</v>
      </c>
    </row>
    <row r="121" spans="1:11" ht="13.7" customHeight="1">
      <c r="C121" s="238" t="s">
        <v>439</v>
      </c>
      <c r="D121" s="621">
        <v>101.3278</v>
      </c>
      <c r="E121" s="621">
        <v>1.728</v>
      </c>
      <c r="F121" s="621">
        <v>8.1590000000000007</v>
      </c>
      <c r="G121" s="621">
        <v>5.8696000000000002</v>
      </c>
      <c r="H121" s="621">
        <v>6.5000000000000002E-2</v>
      </c>
      <c r="I121" s="605">
        <v>117.1494</v>
      </c>
    </row>
    <row r="122" spans="1:11" ht="13.7" customHeight="1">
      <c r="C122" s="238" t="s">
        <v>593</v>
      </c>
      <c r="D122" s="621">
        <v>105.923</v>
      </c>
      <c r="E122" s="621">
        <v>1.2769999999999999</v>
      </c>
      <c r="F122" s="621">
        <v>11.266999999999999</v>
      </c>
      <c r="G122" s="621">
        <v>8.6829999999999998</v>
      </c>
      <c r="H122" s="621">
        <v>2E-3</v>
      </c>
      <c r="I122" s="605">
        <v>127.18899999999999</v>
      </c>
    </row>
    <row r="123" spans="1:11" ht="13.7" customHeight="1">
      <c r="C123" s="238" t="s">
        <v>440</v>
      </c>
      <c r="D123" s="621">
        <v>109.5425</v>
      </c>
      <c r="E123" s="621">
        <v>1.3169999999999999</v>
      </c>
      <c r="F123" s="621">
        <v>9.11</v>
      </c>
      <c r="G123" s="621">
        <v>8.5350000000000001</v>
      </c>
      <c r="H123" s="621">
        <v>0</v>
      </c>
      <c r="I123" s="605">
        <v>128.50450000000001</v>
      </c>
    </row>
    <row r="124" spans="1:11" ht="13.7" customHeight="1">
      <c r="C124" s="239" t="s">
        <v>496</v>
      </c>
      <c r="D124" s="2881">
        <v>99.571600000000004</v>
      </c>
      <c r="E124" s="2881">
        <v>1.7989999999999999</v>
      </c>
      <c r="F124" s="2881">
        <v>5.7610000000000001</v>
      </c>
      <c r="G124" s="2881">
        <v>6.2914000000000003</v>
      </c>
      <c r="H124" s="2881">
        <v>0</v>
      </c>
      <c r="I124" s="605">
        <v>113.423</v>
      </c>
      <c r="K124" s="691"/>
    </row>
    <row r="125" spans="1:11" ht="13.7" customHeight="1" thickBot="1">
      <c r="C125" s="590" t="s">
        <v>546</v>
      </c>
      <c r="D125" s="624">
        <v>416.36489999999998</v>
      </c>
      <c r="E125" s="624">
        <v>6.1210000000000004</v>
      </c>
      <c r="F125" s="624">
        <v>34.297000000000004</v>
      </c>
      <c r="G125" s="624">
        <v>29.379000000000001</v>
      </c>
      <c r="H125" s="624">
        <v>6.7000000000000004E-2</v>
      </c>
      <c r="I125" s="610">
        <v>486.26589999999999</v>
      </c>
      <c r="K125" s="691"/>
    </row>
    <row r="126" spans="1:11" ht="13.7" customHeight="1">
      <c r="C126" s="446" t="s">
        <v>544</v>
      </c>
      <c r="D126" s="680">
        <v>104.22369999999999</v>
      </c>
      <c r="E126" s="829">
        <v>1.686145</v>
      </c>
      <c r="F126" s="680">
        <v>6.7704110000000002</v>
      </c>
      <c r="G126" s="601">
        <v>8.2089999999999996</v>
      </c>
      <c r="H126" s="680">
        <v>2.48E-3</v>
      </c>
      <c r="I126" s="602">
        <f>SUM(D126:H126)</f>
        <v>120.89173599999999</v>
      </c>
    </row>
    <row r="127" spans="1:11" ht="13.7" customHeight="1">
      <c r="C127" s="238" t="s">
        <v>501</v>
      </c>
      <c r="D127" s="2887">
        <v>118.24299999999999</v>
      </c>
      <c r="E127" s="738">
        <v>2.028</v>
      </c>
      <c r="F127" s="827">
        <v>5.0019999999999998</v>
      </c>
      <c r="G127" s="738">
        <v>9.7210000000000001</v>
      </c>
      <c r="H127" s="827">
        <v>0</v>
      </c>
      <c r="I127" s="828">
        <f>SUM(D127:H127)</f>
        <v>134.994</v>
      </c>
    </row>
    <row r="128" spans="1:11" ht="13.7" customHeight="1">
      <c r="C128" s="238" t="s">
        <v>516</v>
      </c>
      <c r="D128" s="621">
        <v>107.73699999999999</v>
      </c>
      <c r="E128" s="603">
        <v>1.7869999999999999</v>
      </c>
      <c r="F128" s="621">
        <v>2.5009999999999999</v>
      </c>
      <c r="G128" s="603">
        <v>7.7949999999999999</v>
      </c>
      <c r="H128" s="621">
        <v>0</v>
      </c>
      <c r="I128" s="605">
        <f>SUM(D128:H128)</f>
        <v>119.82000000000001</v>
      </c>
    </row>
    <row r="129" spans="3:15" ht="13.7" customHeight="1">
      <c r="C129" s="239" t="s">
        <v>444</v>
      </c>
      <c r="D129" s="2881">
        <v>115.2975</v>
      </c>
      <c r="E129" s="606">
        <v>2.238</v>
      </c>
      <c r="F129" s="2881">
        <v>4.1357999999999997</v>
      </c>
      <c r="G129" s="606">
        <v>6.0419999999999998</v>
      </c>
      <c r="H129" s="2881">
        <v>1E-3</v>
      </c>
      <c r="I129" s="607">
        <f>SUM(D129:H129)</f>
        <v>127.71430000000001</v>
      </c>
    </row>
    <row r="130" spans="3:15" ht="13.7" customHeight="1" thickBot="1">
      <c r="C130" s="590" t="s">
        <v>498</v>
      </c>
      <c r="D130" s="830">
        <f t="shared" ref="D130:I130" si="33">SUM(D126:D129)</f>
        <v>445.50120000000004</v>
      </c>
      <c r="E130" s="688">
        <f t="shared" si="33"/>
        <v>7.7391450000000006</v>
      </c>
      <c r="F130" s="830">
        <f t="shared" si="33"/>
        <v>18.409210999999999</v>
      </c>
      <c r="G130" s="688">
        <f t="shared" si="33"/>
        <v>31.767000000000003</v>
      </c>
      <c r="H130" s="830">
        <f t="shared" si="33"/>
        <v>3.48E-3</v>
      </c>
      <c r="I130" s="690">
        <f t="shared" si="33"/>
        <v>503.42003599999998</v>
      </c>
    </row>
    <row r="131" spans="3:15" ht="13.7" customHeight="1">
      <c r="C131" s="446" t="s">
        <v>430</v>
      </c>
      <c r="D131" s="680">
        <v>94.488523000000001</v>
      </c>
      <c r="E131" s="829">
        <v>1.5468230000000001</v>
      </c>
      <c r="F131" s="601">
        <v>4.4912660000000004</v>
      </c>
      <c r="G131" s="680">
        <v>4.5229470000000003</v>
      </c>
      <c r="H131" s="601">
        <v>1.2012E-2</v>
      </c>
      <c r="I131" s="602">
        <f>SUM(D131:H131)</f>
        <v>105.061571</v>
      </c>
      <c r="K131" s="1633"/>
      <c r="L131" s="1633"/>
      <c r="M131" s="1633"/>
      <c r="N131" s="1633"/>
      <c r="O131" s="1633"/>
    </row>
    <row r="132" spans="3:15" ht="13.7" customHeight="1">
      <c r="C132" s="152" t="s">
        <v>213</v>
      </c>
      <c r="D132" s="621">
        <v>93.367249000000001</v>
      </c>
      <c r="E132" s="908">
        <v>1.5071429999999999</v>
      </c>
      <c r="F132" s="603">
        <v>3.4722339999999998</v>
      </c>
      <c r="G132" s="621">
        <v>5.7088539999999997</v>
      </c>
      <c r="H132" s="603">
        <v>1.4796E-2</v>
      </c>
      <c r="I132" s="605">
        <f>SUM(D132:H132)</f>
        <v>104.07027600000001</v>
      </c>
      <c r="K132" s="1633"/>
      <c r="L132" s="1633"/>
      <c r="M132" s="1633"/>
      <c r="N132" s="1633"/>
      <c r="O132" s="1633"/>
    </row>
    <row r="133" spans="3:15" ht="13.7" customHeight="1">
      <c r="C133" s="981" t="s">
        <v>335</v>
      </c>
      <c r="D133" s="621">
        <v>97.061201999999994</v>
      </c>
      <c r="E133" s="908">
        <v>1.299706</v>
      </c>
      <c r="F133" s="603">
        <v>3.031215</v>
      </c>
      <c r="G133" s="621">
        <v>2.5682309999999999</v>
      </c>
      <c r="H133" s="603">
        <v>2.5121000000000001E-2</v>
      </c>
      <c r="I133" s="605">
        <f>SUM(D133:H133)</f>
        <v>103.98547499999999</v>
      </c>
      <c r="K133" s="1633"/>
      <c r="L133" s="1633"/>
      <c r="M133" s="1633"/>
      <c r="N133" s="1633"/>
      <c r="O133" s="1633"/>
    </row>
    <row r="134" spans="3:15" ht="13.7" customHeight="1">
      <c r="C134" s="238" t="s">
        <v>569</v>
      </c>
      <c r="D134" s="621">
        <v>97.768315000000001</v>
      </c>
      <c r="E134" s="908">
        <v>1.372493</v>
      </c>
      <c r="F134" s="603">
        <v>1.38415</v>
      </c>
      <c r="G134" s="621">
        <v>2.9716450000000001</v>
      </c>
      <c r="H134" s="603">
        <v>2.2457000000000001E-2</v>
      </c>
      <c r="I134" s="605">
        <f>SUM(D134:H134)</f>
        <v>103.51906000000001</v>
      </c>
      <c r="K134" s="1633"/>
      <c r="L134" s="1633"/>
      <c r="M134" s="1633"/>
      <c r="N134" s="1633"/>
      <c r="O134" s="1633"/>
    </row>
    <row r="135" spans="3:15" ht="13.7" customHeight="1" thickBot="1">
      <c r="C135" s="2882" t="s">
        <v>626</v>
      </c>
      <c r="D135" s="2883">
        <f t="shared" ref="D135:I135" si="34">SUM(D131:D134)</f>
        <v>382.68528900000001</v>
      </c>
      <c r="E135" s="2884">
        <f t="shared" si="34"/>
        <v>5.7261649999999999</v>
      </c>
      <c r="F135" s="2885">
        <f t="shared" si="34"/>
        <v>12.378864999999999</v>
      </c>
      <c r="G135" s="2883">
        <f t="shared" si="34"/>
        <v>15.771677000000002</v>
      </c>
      <c r="H135" s="2885">
        <f t="shared" si="34"/>
        <v>7.4386000000000008E-2</v>
      </c>
      <c r="I135" s="2886">
        <f t="shared" si="34"/>
        <v>416.63638200000003</v>
      </c>
      <c r="K135" s="1633"/>
      <c r="L135" s="1633"/>
      <c r="M135" s="1633"/>
      <c r="N135" s="1633"/>
      <c r="O135" s="1633"/>
    </row>
    <row r="136" spans="3:15" ht="13.7" customHeight="1">
      <c r="C136" s="446" t="s">
        <v>623</v>
      </c>
      <c r="D136" s="601">
        <v>87.238636999999997</v>
      </c>
      <c r="E136" s="829">
        <v>1.4656260000000001</v>
      </c>
      <c r="F136" s="601">
        <v>2.487724</v>
      </c>
      <c r="G136" s="601">
        <v>4.6823030000000001</v>
      </c>
      <c r="H136" s="601">
        <v>3.2750000000000001E-3</v>
      </c>
      <c r="I136" s="1121">
        <f>SUM(D136:H136)</f>
        <v>95.877565000000004</v>
      </c>
      <c r="K136" s="1633"/>
      <c r="L136" s="1633"/>
      <c r="M136" s="1633"/>
      <c r="N136" s="1633"/>
      <c r="O136" s="1633"/>
    </row>
    <row r="137" spans="3:15" ht="13.7" customHeight="1">
      <c r="C137" s="238" t="s">
        <v>663</v>
      </c>
      <c r="D137" s="603">
        <v>109.154704</v>
      </c>
      <c r="E137" s="1383">
        <v>1.174463</v>
      </c>
      <c r="F137" s="603">
        <v>1.972321</v>
      </c>
      <c r="G137" s="621">
        <v>5.2488279999999996</v>
      </c>
      <c r="H137" s="603">
        <v>0.18929000000000001</v>
      </c>
      <c r="I137" s="619">
        <f>SUM(D137:H137)</f>
        <v>117.73960599999999</v>
      </c>
      <c r="K137" s="1633"/>
      <c r="L137" s="1633"/>
      <c r="M137" s="1633"/>
      <c r="N137" s="1633"/>
      <c r="O137" s="1633"/>
    </row>
    <row r="138" spans="3:15" ht="13.7" customHeight="1">
      <c r="C138" s="238" t="s">
        <v>676</v>
      </c>
      <c r="D138" s="603">
        <v>97.793738000000005</v>
      </c>
      <c r="E138" s="1383">
        <v>1.1576040000000001</v>
      </c>
      <c r="F138" s="603">
        <v>3.373488</v>
      </c>
      <c r="G138" s="621">
        <v>8.8732249999999997</v>
      </c>
      <c r="H138" s="603">
        <v>7.3980000000000001E-3</v>
      </c>
      <c r="I138" s="605">
        <f>SUM(D138:H138)</f>
        <v>111.20545300000001</v>
      </c>
      <c r="K138" s="1633"/>
      <c r="L138" s="1633"/>
      <c r="M138" s="1633"/>
      <c r="N138" s="1633"/>
      <c r="O138" s="1633"/>
    </row>
    <row r="139" spans="3:15" ht="13.7" customHeight="1">
      <c r="C139" s="238" t="s">
        <v>677</v>
      </c>
      <c r="D139" s="606">
        <v>105.870977</v>
      </c>
      <c r="E139" s="870">
        <v>1.5282640000000001</v>
      </c>
      <c r="F139" s="606">
        <v>3.3481749999999999</v>
      </c>
      <c r="G139" s="604">
        <v>8.4179680000000001</v>
      </c>
      <c r="H139" s="606">
        <v>4.8430000000000001E-3</v>
      </c>
      <c r="I139" s="619">
        <f>SUM(D139:H139)</f>
        <v>119.17022699999998</v>
      </c>
    </row>
    <row r="140" spans="3:15" ht="13.7" customHeight="1" thickBot="1">
      <c r="C140" s="590" t="s">
        <v>724</v>
      </c>
      <c r="D140" s="624">
        <f t="shared" ref="D140:I140" si="35">SUM(D136:D139)</f>
        <v>400.05805599999997</v>
      </c>
      <c r="E140" s="988">
        <f t="shared" si="35"/>
        <v>5.3259570000000007</v>
      </c>
      <c r="F140" s="608">
        <f t="shared" si="35"/>
        <v>11.181708</v>
      </c>
      <c r="G140" s="624">
        <f t="shared" si="35"/>
        <v>27.222324</v>
      </c>
      <c r="H140" s="608">
        <f t="shared" si="35"/>
        <v>0.20480599999999999</v>
      </c>
      <c r="I140" s="610">
        <f t="shared" si="35"/>
        <v>443.99285099999997</v>
      </c>
    </row>
    <row r="141" spans="3:15">
      <c r="C141" s="599" t="s">
        <v>728</v>
      </c>
      <c r="D141" s="601">
        <v>96.890054000000006</v>
      </c>
      <c r="E141" s="829">
        <v>1.6256010000000001</v>
      </c>
      <c r="F141" s="601">
        <v>8.2050509999999992</v>
      </c>
      <c r="G141" s="601">
        <v>8.0088880000000007</v>
      </c>
      <c r="H141" s="601">
        <v>0.19522500000000001</v>
      </c>
      <c r="I141" s="602">
        <f>SUM(D141:H141)</f>
        <v>114.924819</v>
      </c>
    </row>
    <row r="142" spans="3:15">
      <c r="C142" s="1889" t="s">
        <v>745</v>
      </c>
      <c r="D142" s="603">
        <v>119.768923</v>
      </c>
      <c r="E142" s="908">
        <v>2.145267</v>
      </c>
      <c r="F142" s="603">
        <v>7.6060840000000001</v>
      </c>
      <c r="G142" s="603">
        <v>4.226108</v>
      </c>
      <c r="H142" s="603">
        <v>0.40444000000000002</v>
      </c>
      <c r="I142" s="605">
        <f>SUM(D142:H142)</f>
        <v>134.15082200000001</v>
      </c>
    </row>
    <row r="143" spans="3:15">
      <c r="C143" s="1889" t="s">
        <v>746</v>
      </c>
      <c r="D143" s="603">
        <v>97.278154999999998</v>
      </c>
      <c r="E143" s="908">
        <v>1.9049210000000001</v>
      </c>
      <c r="F143" s="603">
        <v>6.3239330000000002</v>
      </c>
      <c r="G143" s="603">
        <v>7.5052130000000004</v>
      </c>
      <c r="H143" s="603">
        <v>5.4169999999999999E-3</v>
      </c>
      <c r="I143" s="605">
        <f>SUM(D143:H143)</f>
        <v>113.01763899999999</v>
      </c>
    </row>
    <row r="144" spans="3:15">
      <c r="C144" s="238" t="s">
        <v>747</v>
      </c>
      <c r="D144" s="603">
        <v>85.624874000000005</v>
      </c>
      <c r="E144" s="908">
        <v>0.81176599999999999</v>
      </c>
      <c r="F144" s="603">
        <v>9.3442690000000006</v>
      </c>
      <c r="G144" s="603">
        <v>6.126741</v>
      </c>
      <c r="H144" s="603">
        <v>0</v>
      </c>
      <c r="I144" s="605">
        <f>SUM(D144:H144)</f>
        <v>101.90765</v>
      </c>
    </row>
    <row r="145" spans="2:18" ht="13.5" thickBot="1">
      <c r="C145" s="2882" t="s">
        <v>778</v>
      </c>
      <c r="D145" s="2883">
        <f t="shared" ref="D145:H145" si="36">SUM(D141:D144)</f>
        <v>399.562006</v>
      </c>
      <c r="E145" s="2884">
        <f>SUM(E141:E144)</f>
        <v>6.4875550000000004</v>
      </c>
      <c r="F145" s="2885">
        <f t="shared" si="36"/>
        <v>31.479337000000001</v>
      </c>
      <c r="G145" s="2883">
        <f t="shared" si="36"/>
        <v>25.866949999999999</v>
      </c>
      <c r="H145" s="2885">
        <f t="shared" si="36"/>
        <v>0.60508200000000001</v>
      </c>
      <c r="I145" s="2886">
        <f>SUM(I141:I144)</f>
        <v>464.00092999999998</v>
      </c>
    </row>
    <row r="146" spans="2:18" ht="13.15" customHeight="1">
      <c r="C146" s="599" t="s">
        <v>769</v>
      </c>
      <c r="D146" s="601">
        <v>81.968874999999997</v>
      </c>
      <c r="E146" s="829">
        <v>0.60965800000000003</v>
      </c>
      <c r="F146" s="601">
        <v>2.7277809999999998</v>
      </c>
      <c r="G146" s="601">
        <v>6.7968339999999996</v>
      </c>
      <c r="H146" s="601">
        <v>4.1223999999999997E-2</v>
      </c>
      <c r="I146" s="602">
        <f>SUM(D146:H146)</f>
        <v>92.14437199999999</v>
      </c>
      <c r="J146" s="691"/>
      <c r="K146" s="2983"/>
      <c r="L146" s="2983"/>
      <c r="M146" s="2986"/>
      <c r="N146" s="1830"/>
      <c r="P146" s="1991"/>
    </row>
    <row r="147" spans="2:18" ht="13.15" customHeight="1">
      <c r="C147" s="1889" t="s">
        <v>770</v>
      </c>
      <c r="D147" s="603">
        <v>89.071956</v>
      </c>
      <c r="E147" s="908">
        <v>2.0547559999999998</v>
      </c>
      <c r="F147" s="603">
        <v>5.3194090000000003</v>
      </c>
      <c r="G147" s="603">
        <v>8.7170670000000001</v>
      </c>
      <c r="H147" s="603">
        <v>5.6666000000000001E-2</v>
      </c>
      <c r="I147" s="605">
        <f>SUM(D147:H147)</f>
        <v>105.21985400000001</v>
      </c>
      <c r="J147" s="691"/>
      <c r="K147" s="2983"/>
      <c r="L147" s="2983"/>
      <c r="M147" s="2985"/>
      <c r="N147" s="2985"/>
      <c r="O147" s="2985"/>
      <c r="P147" s="2985"/>
      <c r="Q147" s="2985"/>
      <c r="R147" s="2985"/>
    </row>
    <row r="148" spans="2:18" ht="13.15" customHeight="1">
      <c r="C148" s="1889" t="s">
        <v>771</v>
      </c>
      <c r="D148" s="603">
        <v>80.123317</v>
      </c>
      <c r="E148" s="908">
        <v>1.486583</v>
      </c>
      <c r="F148" s="603">
        <v>7.4083410000000001</v>
      </c>
      <c r="G148" s="603">
        <v>4.9538789999999997</v>
      </c>
      <c r="H148" s="603">
        <v>0.15575800000000001</v>
      </c>
      <c r="I148" s="605">
        <f>SUM(D148:H148)</f>
        <v>94.127877999999995</v>
      </c>
      <c r="J148" s="691"/>
      <c r="K148" s="2983"/>
      <c r="L148" s="2983"/>
      <c r="M148" s="2985"/>
      <c r="N148" s="2985"/>
      <c r="O148" s="2985"/>
      <c r="P148" s="2985"/>
      <c r="Q148" s="2985"/>
      <c r="R148" s="2985"/>
    </row>
    <row r="149" spans="2:18" ht="13.15" customHeight="1">
      <c r="C149" s="239" t="s">
        <v>772</v>
      </c>
      <c r="D149" s="606">
        <v>84.935545000000005</v>
      </c>
      <c r="E149" s="2997">
        <v>1.165305</v>
      </c>
      <c r="F149" s="606">
        <v>10.162203999999999</v>
      </c>
      <c r="G149" s="606">
        <v>3.5163929999999999</v>
      </c>
      <c r="H149" s="606">
        <v>0.13445699999999999</v>
      </c>
      <c r="I149" s="607">
        <f>SUM(D149:H149)</f>
        <v>99.913904000000002</v>
      </c>
      <c r="J149" s="691"/>
      <c r="K149" s="3001"/>
      <c r="L149" s="2983"/>
      <c r="M149" s="2985"/>
      <c r="N149" s="2985"/>
      <c r="O149" s="3002"/>
      <c r="P149" s="2985"/>
      <c r="Q149" s="2985"/>
      <c r="R149" s="2985"/>
    </row>
    <row r="150" spans="2:18" s="143" customFormat="1" ht="13.15" customHeight="1" thickBot="1">
      <c r="B150" s="142"/>
      <c r="C150" s="2995" t="s">
        <v>846</v>
      </c>
      <c r="D150" s="2883">
        <f>SUM(D146:D149)</f>
        <v>336.099693</v>
      </c>
      <c r="E150" s="2884">
        <f>SUM(E146:E149)</f>
        <v>5.3163020000000003</v>
      </c>
      <c r="F150" s="2885">
        <f t="shared" ref="F150:H150" si="37">SUM(F146:F149)</f>
        <v>25.617735</v>
      </c>
      <c r="G150" s="2883">
        <f t="shared" si="37"/>
        <v>23.984173000000002</v>
      </c>
      <c r="H150" s="2885">
        <f t="shared" si="37"/>
        <v>0.38810499999999998</v>
      </c>
      <c r="I150" s="2886">
        <f>SUM(I146:I149)</f>
        <v>391.40600799999999</v>
      </c>
      <c r="J150" s="691"/>
      <c r="K150"/>
      <c r="L150" s="2983"/>
      <c r="M150" s="2985"/>
      <c r="N150" s="2985"/>
      <c r="O150" s="2985"/>
      <c r="P150" s="2985"/>
      <c r="Q150" s="2985"/>
      <c r="R150" s="2985"/>
    </row>
    <row r="151" spans="2:18" s="143" customFormat="1" ht="13.15" customHeight="1">
      <c r="B151" s="142"/>
      <c r="C151" s="599" t="s">
        <v>837</v>
      </c>
      <c r="D151" s="601">
        <v>76.724339000000001</v>
      </c>
      <c r="E151" s="829">
        <v>1.628503</v>
      </c>
      <c r="F151" s="601">
        <v>10.433913</v>
      </c>
      <c r="G151" s="601">
        <v>3.5713689999999998</v>
      </c>
      <c r="H151" s="601">
        <v>0.32774500000000001</v>
      </c>
      <c r="I151" s="1121">
        <f>SUM(D151:H151)</f>
        <v>92.685868999999997</v>
      </c>
      <c r="J151" s="691"/>
      <c r="K151"/>
      <c r="L151" s="2983"/>
      <c r="M151" s="2949"/>
      <c r="N151" s="2949"/>
      <c r="O151" s="219"/>
      <c r="P151" s="219"/>
      <c r="Q151" s="219"/>
      <c r="R151" s="219"/>
    </row>
    <row r="152" spans="2:18" s="143" customFormat="1" ht="13.15" customHeight="1">
      <c r="B152" s="142"/>
      <c r="C152" s="1889" t="s">
        <v>844</v>
      </c>
      <c r="D152" s="603">
        <v>86.958326</v>
      </c>
      <c r="E152" s="908">
        <v>1.6900329999999999</v>
      </c>
      <c r="F152" s="603">
        <v>5.3208440000000001</v>
      </c>
      <c r="G152" s="603">
        <v>5.466494</v>
      </c>
      <c r="H152" s="603">
        <v>0.154921</v>
      </c>
      <c r="I152" s="619">
        <f>SUM(D152:H152)</f>
        <v>99.590617999999992</v>
      </c>
      <c r="J152" s="691"/>
      <c r="K152"/>
      <c r="L152" s="2983"/>
      <c r="M152" s="2987"/>
      <c r="N152" s="2987"/>
      <c r="O152" s="2987"/>
      <c r="P152" s="2987"/>
      <c r="Q152" s="2987"/>
      <c r="R152" s="2987"/>
    </row>
    <row r="153" spans="2:18" s="143" customFormat="1" ht="13.15" customHeight="1">
      <c r="B153" s="142"/>
      <c r="C153" s="1889" t="s">
        <v>824</v>
      </c>
      <c r="D153" s="603">
        <v>81.829217</v>
      </c>
      <c r="E153" s="908">
        <v>1.2153700000000001</v>
      </c>
      <c r="F153" s="603">
        <v>12.311175</v>
      </c>
      <c r="G153" s="603">
        <v>5.5218889999999998</v>
      </c>
      <c r="H153" s="603">
        <v>0.25662800000000002</v>
      </c>
      <c r="I153" s="619">
        <f>SUM(D153:H153)</f>
        <v>101.13427900000002</v>
      </c>
      <c r="J153" s="691"/>
      <c r="K153"/>
      <c r="L153" s="2983"/>
      <c r="M153" s="2987"/>
      <c r="N153" s="2987"/>
      <c r="O153" s="2987"/>
      <c r="P153" s="2987"/>
      <c r="Q153" s="2987"/>
      <c r="R153" s="2987"/>
    </row>
    <row r="154" spans="2:18" s="143" customFormat="1" ht="13.15" customHeight="1">
      <c r="B154" s="142"/>
      <c r="C154" s="1889" t="s">
        <v>845</v>
      </c>
      <c r="D154" s="603">
        <v>88.088369999999998</v>
      </c>
      <c r="E154" s="908">
        <v>1.0134730000000001</v>
      </c>
      <c r="F154" s="603">
        <v>9.5366389999999992</v>
      </c>
      <c r="G154" s="603">
        <v>3.7106669999999999</v>
      </c>
      <c r="H154" s="603">
        <v>0.12884599999999999</v>
      </c>
      <c r="I154" s="619">
        <f>SUM(D154:H154)</f>
        <v>102.47799499999999</v>
      </c>
      <c r="J154" s="691"/>
      <c r="K154"/>
      <c r="L154" s="2983"/>
      <c r="M154" s="2987"/>
      <c r="N154" s="2987"/>
      <c r="O154" s="2987"/>
      <c r="P154" s="2987"/>
      <c r="Q154" s="2987"/>
      <c r="R154" s="2987"/>
    </row>
    <row r="155" spans="2:18" s="143" customFormat="1" ht="13.15" customHeight="1" thickBot="1">
      <c r="B155" s="142"/>
      <c r="C155" s="2382" t="s">
        <v>891</v>
      </c>
      <c r="D155" s="624">
        <f>SUM(D151:D154)</f>
        <v>333.60025199999995</v>
      </c>
      <c r="E155" s="988">
        <f>SUM(E151:E154)</f>
        <v>5.5473790000000003</v>
      </c>
      <c r="F155" s="608">
        <f t="shared" ref="F155:H155" si="38">SUM(F151:F154)</f>
        <v>37.602571000000005</v>
      </c>
      <c r="G155" s="624">
        <f t="shared" si="38"/>
        <v>18.270419</v>
      </c>
      <c r="H155" s="608">
        <f t="shared" si="38"/>
        <v>0.86814000000000013</v>
      </c>
      <c r="I155" s="610">
        <f>SUM(I151:I154)</f>
        <v>395.88876099999993</v>
      </c>
      <c r="J155" s="691"/>
      <c r="K155" s="691"/>
      <c r="L155" s="2983"/>
      <c r="M155" s="2987"/>
      <c r="N155" s="2987"/>
      <c r="O155" s="2987"/>
      <c r="P155" s="2987"/>
      <c r="Q155" s="2987"/>
      <c r="R155" s="2987"/>
    </row>
    <row r="156" spans="2:18" s="143" customFormat="1" ht="13.15" customHeight="1">
      <c r="B156" s="142"/>
      <c r="C156" s="238" t="s">
        <v>894</v>
      </c>
      <c r="D156" s="621">
        <v>91.574214999999995</v>
      </c>
      <c r="E156" s="908">
        <v>0.85460000000000003</v>
      </c>
      <c r="F156" s="603">
        <v>3.9150429999999998</v>
      </c>
      <c r="G156" s="621">
        <v>6.3519319999999997</v>
      </c>
      <c r="H156" s="603">
        <v>0.458677</v>
      </c>
      <c r="I156" s="3004">
        <f>SUM(D156:H156)</f>
        <v>103.154467</v>
      </c>
      <c r="J156" s="691"/>
      <c r="K156" s="2985"/>
      <c r="L156" s="2983"/>
    </row>
    <row r="157" spans="2:18" s="143" customFormat="1" ht="13.15" customHeight="1">
      <c r="B157" s="142"/>
      <c r="C157" s="238" t="s">
        <v>900</v>
      </c>
      <c r="D157" s="621">
        <v>84.939794000000006</v>
      </c>
      <c r="E157" s="908">
        <v>1.9325380000000001</v>
      </c>
      <c r="F157" s="603">
        <v>4.5155810000000001</v>
      </c>
      <c r="G157" s="603">
        <v>5.4023669999999999</v>
      </c>
      <c r="H157" s="603">
        <v>0.136932</v>
      </c>
      <c r="I157" s="605">
        <f>SUM(D157:H157)</f>
        <v>96.927211999999997</v>
      </c>
      <c r="J157" s="691"/>
      <c r="K157" s="2983"/>
      <c r="L157" s="2983"/>
    </row>
    <row r="158" spans="2:18">
      <c r="C158" s="1889" t="s">
        <v>888</v>
      </c>
      <c r="D158" s="603">
        <v>87.390005000000002</v>
      </c>
      <c r="E158" s="908">
        <v>1.447327</v>
      </c>
      <c r="F158" s="603">
        <v>8.1307080000000003</v>
      </c>
      <c r="G158" s="603">
        <v>4.2835809999999999</v>
      </c>
      <c r="H158" s="603">
        <v>0</v>
      </c>
      <c r="I158" s="605">
        <f>SUM(D158:H158)</f>
        <v>101.251621</v>
      </c>
      <c r="J158" s="691"/>
      <c r="L158" s="2983"/>
    </row>
    <row r="159" spans="2:18" s="143" customFormat="1" ht="13.15" customHeight="1">
      <c r="B159" s="142"/>
      <c r="C159" s="239" t="s">
        <v>901</v>
      </c>
      <c r="D159" s="606">
        <v>76.611039000000005</v>
      </c>
      <c r="E159" s="2997">
        <v>1.681929</v>
      </c>
      <c r="F159" s="606">
        <v>10.318014</v>
      </c>
      <c r="G159" s="606">
        <v>5.4073349999999998</v>
      </c>
      <c r="H159" s="606">
        <v>1.7719999999999999E-3</v>
      </c>
      <c r="I159" s="607">
        <f>SUM(D159:H159)</f>
        <v>94.020089000000013</v>
      </c>
      <c r="J159" s="691"/>
      <c r="K159"/>
      <c r="L159" s="2983"/>
    </row>
    <row r="160" spans="2:18" s="143" customFormat="1" ht="13.15" customHeight="1" thickBot="1">
      <c r="B160" s="142"/>
      <c r="C160" s="2382" t="s">
        <v>940</v>
      </c>
      <c r="D160" s="624">
        <f>SUM(D156:D159)</f>
        <v>340.51505299999997</v>
      </c>
      <c r="E160" s="988">
        <f>SUM(E156:E159)</f>
        <v>5.9163940000000004</v>
      </c>
      <c r="F160" s="608">
        <f t="shared" ref="F160:H160" si="39">SUM(F156:F159)</f>
        <v>26.879345999999998</v>
      </c>
      <c r="G160" s="624">
        <f t="shared" si="39"/>
        <v>21.445215000000001</v>
      </c>
      <c r="H160" s="608">
        <f t="shared" si="39"/>
        <v>0.59738100000000005</v>
      </c>
      <c r="I160" s="610">
        <f>SUM(I156:I159)</f>
        <v>395.35338899999999</v>
      </c>
      <c r="J160" s="691"/>
      <c r="K160" s="691"/>
      <c r="L160" s="2983"/>
    </row>
    <row r="161" spans="1:15" s="143" customFormat="1" ht="13.15" customHeight="1" thickBot="1">
      <c r="B161" s="142"/>
      <c r="C161" s="3519" t="s">
        <v>939</v>
      </c>
      <c r="D161" s="3525">
        <v>76.753067999999999</v>
      </c>
      <c r="E161" s="3526">
        <v>1.7342420000000001</v>
      </c>
      <c r="F161" s="3527">
        <v>11.934885</v>
      </c>
      <c r="G161" s="3525">
        <v>7.6572100000000001</v>
      </c>
      <c r="H161" s="3527">
        <v>9.2189999999999998E-3</v>
      </c>
      <c r="I161" s="3528">
        <f>SUM(D161:H161)</f>
        <v>98.088623999999996</v>
      </c>
      <c r="J161" s="691"/>
      <c r="K161"/>
      <c r="L161" s="2983"/>
    </row>
    <row r="162" spans="1:15" ht="11.25" customHeight="1">
      <c r="A162" s="568"/>
      <c r="C162" s="582" t="s">
        <v>401</v>
      </c>
      <c r="D162" s="23"/>
      <c r="E162" s="23"/>
      <c r="F162" s="23"/>
      <c r="G162" s="23"/>
      <c r="H162" s="23"/>
      <c r="I162" s="23"/>
      <c r="J162" s="739"/>
      <c r="L162" s="23"/>
      <c r="M162" s="23"/>
      <c r="N162" s="23"/>
      <c r="O162" s="23"/>
    </row>
    <row r="163" spans="1:15" ht="14.25" customHeight="1">
      <c r="A163" s="568"/>
      <c r="C163" s="56" t="s">
        <v>619</v>
      </c>
      <c r="D163" s="23"/>
      <c r="E163" s="23"/>
      <c r="F163" s="23"/>
      <c r="G163" s="23"/>
      <c r="H163" s="23"/>
      <c r="J163" s="737"/>
      <c r="L163" s="23"/>
      <c r="M163" s="23"/>
      <c r="N163" s="23"/>
      <c r="O163" s="23"/>
    </row>
    <row r="164" spans="1:15">
      <c r="A164" s="568"/>
      <c r="C164" s="56"/>
      <c r="D164" s="23"/>
      <c r="E164" s="23"/>
      <c r="F164" s="23"/>
      <c r="G164" s="23"/>
      <c r="H164" s="23"/>
      <c r="J164" s="23"/>
      <c r="K164" s="23"/>
      <c r="L164" s="23"/>
      <c r="M164" s="23"/>
      <c r="N164" s="23"/>
      <c r="O164" s="23"/>
    </row>
    <row r="165" spans="1:15" ht="28.9" customHeight="1" thickBot="1">
      <c r="A165" s="568"/>
      <c r="C165" s="580" t="s">
        <v>442</v>
      </c>
      <c r="H165" s="3"/>
      <c r="I165" s="3"/>
      <c r="J165" s="23"/>
      <c r="K165" s="23"/>
      <c r="L165" s="23"/>
      <c r="M165" s="23"/>
      <c r="N165" s="23"/>
      <c r="O165" s="23"/>
    </row>
    <row r="166" spans="1:15" ht="33.75" customHeight="1" thickBot="1">
      <c r="A166" s="568"/>
      <c r="C166" s="583" t="s">
        <v>601</v>
      </c>
      <c r="D166" s="585" t="s">
        <v>602</v>
      </c>
      <c r="E166" s="585" t="s">
        <v>603</v>
      </c>
      <c r="F166" s="585" t="s">
        <v>604</v>
      </c>
      <c r="G166" s="585" t="s">
        <v>605</v>
      </c>
      <c r="H166" s="587" t="s">
        <v>606</v>
      </c>
      <c r="I166" s="589" t="s">
        <v>607</v>
      </c>
      <c r="J166" s="23"/>
      <c r="K166" s="23"/>
      <c r="L166" s="23"/>
      <c r="M166" s="23"/>
      <c r="N166" s="23"/>
      <c r="O166" s="23"/>
    </row>
    <row r="167" spans="1:15" ht="13.7" customHeight="1" thickBot="1">
      <c r="A167" s="568"/>
      <c r="C167" s="590" t="s">
        <v>617</v>
      </c>
      <c r="D167" s="614">
        <v>5.0665973212474142</v>
      </c>
      <c r="E167" s="615">
        <v>-6.3556781388655708</v>
      </c>
      <c r="F167" s="614">
        <v>28.21457301325205</v>
      </c>
      <c r="G167" s="615">
        <v>52.383492232815541</v>
      </c>
      <c r="H167" s="614">
        <v>-71.428571428571431</v>
      </c>
      <c r="I167" s="618">
        <v>7.990869305598622</v>
      </c>
      <c r="J167" s="23"/>
      <c r="K167" s="23"/>
      <c r="L167" s="23"/>
      <c r="M167" s="23"/>
      <c r="N167" s="23"/>
      <c r="O167" s="23"/>
    </row>
    <row r="168" spans="1:15" ht="13.7" customHeight="1" thickBot="1">
      <c r="A168" s="568"/>
      <c r="C168" s="590" t="s">
        <v>618</v>
      </c>
      <c r="D168" s="614">
        <v>6.6815532449023607</v>
      </c>
      <c r="E168" s="615">
        <v>-13.023434498655391</v>
      </c>
      <c r="F168" s="614">
        <v>8.2587590397252626</v>
      </c>
      <c r="G168" s="615">
        <v>-1.2075603780189113</v>
      </c>
      <c r="H168" s="614">
        <v>2600</v>
      </c>
      <c r="I168" s="618">
        <v>6.0253978475055732</v>
      </c>
      <c r="J168" s="23"/>
      <c r="K168" s="23"/>
      <c r="L168" s="23"/>
      <c r="M168" s="23"/>
      <c r="N168" s="23"/>
      <c r="O168" s="23"/>
    </row>
    <row r="169" spans="1:15" ht="13.7" customHeight="1">
      <c r="A169" s="568"/>
      <c r="C169" s="446" t="s">
        <v>439</v>
      </c>
      <c r="D169" s="611">
        <v>9.1024398647630278</v>
      </c>
      <c r="E169" s="612">
        <v>-14.582303509639161</v>
      </c>
      <c r="F169" s="611">
        <v>7.0594410182390703</v>
      </c>
      <c r="G169" s="612">
        <v>-9.237668161434982</v>
      </c>
      <c r="H169" s="611">
        <v>30</v>
      </c>
      <c r="I169" s="617">
        <v>7.4420140321914943</v>
      </c>
      <c r="J169" s="23"/>
      <c r="K169" s="23"/>
      <c r="L169" s="23"/>
      <c r="M169" s="23"/>
      <c r="N169" s="23"/>
      <c r="O169" s="23"/>
    </row>
    <row r="170" spans="1:15" ht="13.7" customHeight="1">
      <c r="A170" s="568"/>
      <c r="C170" s="238" t="s">
        <v>593</v>
      </c>
      <c r="D170" s="32">
        <v>11.620089360984664</v>
      </c>
      <c r="E170" s="2825">
        <v>-14.237743451981217</v>
      </c>
      <c r="F170" s="32">
        <v>-0.95815752461322745</v>
      </c>
      <c r="G170" s="2825">
        <v>41.624531071603315</v>
      </c>
      <c r="H170" s="32">
        <v>200</v>
      </c>
      <c r="I170" s="2828">
        <v>11.675095704702684</v>
      </c>
      <c r="J170" s="23"/>
      <c r="K170" s="23"/>
      <c r="L170" s="23"/>
      <c r="M170" s="23"/>
      <c r="N170" s="23"/>
      <c r="O170" s="23"/>
    </row>
    <row r="171" spans="1:15" ht="13.7" customHeight="1">
      <c r="A171" s="568"/>
      <c r="C171" s="238" t="s">
        <v>440</v>
      </c>
      <c r="D171" s="32">
        <v>23.251797427905998</v>
      </c>
      <c r="E171" s="2825">
        <v>-37.434679334916865</v>
      </c>
      <c r="F171" s="32">
        <v>0.57407816294987413</v>
      </c>
      <c r="G171" s="2825">
        <v>100.77628793225122</v>
      </c>
      <c r="H171" s="32">
        <v>201</v>
      </c>
      <c r="I171" s="2828">
        <v>23.212522172683265</v>
      </c>
      <c r="J171" s="50"/>
      <c r="K171" s="23"/>
      <c r="L171" s="23"/>
      <c r="M171" s="23"/>
      <c r="N171" s="23"/>
      <c r="O171" s="23"/>
    </row>
    <row r="172" spans="1:15" ht="13.7" customHeight="1">
      <c r="A172" s="568"/>
      <c r="C172" s="239" t="s">
        <v>496</v>
      </c>
      <c r="D172" s="32">
        <v>-13.856455687441596</v>
      </c>
      <c r="E172" s="2825">
        <v>53.106382978723389</v>
      </c>
      <c r="F172" s="32">
        <v>21.822795517022627</v>
      </c>
      <c r="G172" s="2825">
        <v>9.7783981853079922</v>
      </c>
      <c r="H172" s="32">
        <v>202</v>
      </c>
      <c r="I172" s="2828">
        <v>-10.847095257932907</v>
      </c>
      <c r="J172" s="50"/>
      <c r="K172" s="23"/>
      <c r="L172" s="23"/>
      <c r="M172" s="23"/>
      <c r="N172" s="23"/>
      <c r="O172" s="23"/>
    </row>
    <row r="173" spans="1:15" ht="13.7" customHeight="1" thickBot="1">
      <c r="A173" s="568"/>
      <c r="C173" s="590" t="s">
        <v>546</v>
      </c>
      <c r="D173" s="614">
        <v>6.1518987341772089</v>
      </c>
      <c r="E173" s="615">
        <v>-9.8792697290930533</v>
      </c>
      <c r="F173" s="614">
        <v>4.6150561249390165</v>
      </c>
      <c r="G173" s="615">
        <v>30.110717449069995</v>
      </c>
      <c r="H173" s="614">
        <v>24.074074074074076</v>
      </c>
      <c r="I173" s="618">
        <v>7.0021454741497848</v>
      </c>
      <c r="J173" s="50"/>
      <c r="K173" s="23"/>
      <c r="L173" s="23"/>
      <c r="M173" s="23"/>
      <c r="N173" s="23"/>
      <c r="O173" s="23"/>
    </row>
    <row r="174" spans="1:15" ht="13.7" customHeight="1">
      <c r="A174" s="568"/>
      <c r="C174" s="446" t="s">
        <v>544</v>
      </c>
      <c r="D174" s="611">
        <f t="shared" ref="D174:I181" si="40">SUM(D126/D121)*100-100</f>
        <v>2.8579521118587365</v>
      </c>
      <c r="E174" s="612">
        <f t="shared" si="40"/>
        <v>-2.4221643518518476</v>
      </c>
      <c r="F174" s="611">
        <f t="shared" si="40"/>
        <v>-17.019107733790904</v>
      </c>
      <c r="G174" s="612">
        <f t="shared" si="40"/>
        <v>39.856208259506587</v>
      </c>
      <c r="H174" s="611">
        <f t="shared" si="40"/>
        <v>-96.184615384615384</v>
      </c>
      <c r="I174" s="617">
        <f t="shared" si="40"/>
        <v>3.1944986487339975</v>
      </c>
      <c r="J174" s="50"/>
      <c r="K174" s="23"/>
      <c r="L174" s="23"/>
      <c r="M174" s="23"/>
      <c r="N174" s="23"/>
      <c r="O174" s="23"/>
    </row>
    <row r="175" spans="1:15" ht="13.7" customHeight="1">
      <c r="A175" s="568"/>
      <c r="C175" s="238" t="s">
        <v>501</v>
      </c>
      <c r="D175" s="32">
        <f t="shared" si="40"/>
        <v>11.631090509143434</v>
      </c>
      <c r="E175" s="2825">
        <f t="shared" si="40"/>
        <v>58.809710258418193</v>
      </c>
      <c r="F175" s="32">
        <f t="shared" si="40"/>
        <v>-55.604863761427175</v>
      </c>
      <c r="G175" s="2825">
        <f t="shared" si="40"/>
        <v>11.95439364275019</v>
      </c>
      <c r="H175" s="32">
        <f t="shared" si="40"/>
        <v>-100</v>
      </c>
      <c r="I175" s="2828">
        <f t="shared" si="40"/>
        <v>6.1365369646746188</v>
      </c>
      <c r="J175" s="50"/>
      <c r="K175" s="23"/>
      <c r="L175" s="23"/>
      <c r="M175" s="23"/>
      <c r="N175" s="23"/>
      <c r="O175" s="23"/>
    </row>
    <row r="176" spans="1:15" ht="13.7" customHeight="1">
      <c r="A176" s="568"/>
      <c r="C176" s="238" t="s">
        <v>516</v>
      </c>
      <c r="D176" s="32">
        <f t="shared" si="40"/>
        <v>-1.6482187278910061</v>
      </c>
      <c r="E176" s="2825">
        <f t="shared" si="40"/>
        <v>35.687167805618827</v>
      </c>
      <c r="F176" s="32">
        <f t="shared" si="40"/>
        <v>-72.546652030735459</v>
      </c>
      <c r="G176" s="2825">
        <f t="shared" si="40"/>
        <v>-8.6701816051552498</v>
      </c>
      <c r="H176" s="32">
        <v>0</v>
      </c>
      <c r="I176" s="2828">
        <f t="shared" si="40"/>
        <v>-6.7581290927555102</v>
      </c>
      <c r="J176" s="50"/>
      <c r="K176" s="23"/>
      <c r="L176" s="23"/>
      <c r="M176" s="23"/>
      <c r="N176" s="23"/>
      <c r="O176" s="23"/>
    </row>
    <row r="177" spans="1:15" ht="13.7" customHeight="1">
      <c r="A177" s="568"/>
      <c r="C177" s="238" t="s">
        <v>444</v>
      </c>
      <c r="D177" s="2888">
        <f t="shared" si="40"/>
        <v>15.793559609366525</v>
      </c>
      <c r="E177" s="2826">
        <f t="shared" si="40"/>
        <v>24.402445803224012</v>
      </c>
      <c r="F177" s="2888">
        <f t="shared" si="40"/>
        <v>-28.210380142336405</v>
      </c>
      <c r="G177" s="2825">
        <f t="shared" si="40"/>
        <v>-3.9641415265282802</v>
      </c>
      <c r="H177" s="32">
        <v>0</v>
      </c>
      <c r="I177" s="2828">
        <f t="shared" si="40"/>
        <v>12.6000017633108</v>
      </c>
      <c r="J177" s="50"/>
      <c r="K177" s="23"/>
      <c r="L177" s="23"/>
      <c r="M177" s="23"/>
      <c r="N177" s="23"/>
      <c r="O177" s="23"/>
    </row>
    <row r="178" spans="1:15" ht="13.7" customHeight="1" thickBot="1">
      <c r="C178" s="590" t="s">
        <v>498</v>
      </c>
      <c r="D178" s="614">
        <f t="shared" si="40"/>
        <v>6.9977800722395216</v>
      </c>
      <c r="E178" s="615">
        <f t="shared" si="40"/>
        <v>26.435958176768494</v>
      </c>
      <c r="F178" s="614">
        <f t="shared" si="40"/>
        <v>-46.324136221826997</v>
      </c>
      <c r="G178" s="831">
        <f t="shared" si="40"/>
        <v>8.1282548759317876</v>
      </c>
      <c r="H178" s="614">
        <f t="shared" si="40"/>
        <v>-94.805970149253739</v>
      </c>
      <c r="I178" s="618">
        <f t="shared" si="40"/>
        <v>3.5277275252079079</v>
      </c>
    </row>
    <row r="179" spans="1:15" ht="13.7" customHeight="1">
      <c r="C179" s="446" t="s">
        <v>430</v>
      </c>
      <c r="D179" s="611">
        <f t="shared" si="40"/>
        <v>-9.3406557241778927</v>
      </c>
      <c r="E179" s="782">
        <f t="shared" si="40"/>
        <v>-8.262753203312883</v>
      </c>
      <c r="F179" s="611">
        <f t="shared" si="40"/>
        <v>-33.663318223960104</v>
      </c>
      <c r="G179" s="2825">
        <f t="shared" si="40"/>
        <v>-44.902582531368004</v>
      </c>
      <c r="H179" s="32">
        <f t="shared" si="40"/>
        <v>384.35483870967744</v>
      </c>
      <c r="I179" s="2828">
        <f t="shared" si="40"/>
        <v>-13.094497211951676</v>
      </c>
    </row>
    <row r="180" spans="1:15" ht="13.7" customHeight="1">
      <c r="C180" s="152" t="s">
        <v>213</v>
      </c>
      <c r="D180" s="32">
        <f t="shared" si="40"/>
        <v>-21.037821266375161</v>
      </c>
      <c r="E180" s="2824">
        <f t="shared" si="40"/>
        <v>-25.683284023668634</v>
      </c>
      <c r="F180" s="32">
        <f t="shared" si="40"/>
        <v>-30.583086765293885</v>
      </c>
      <c r="G180" s="2825">
        <f t="shared" si="40"/>
        <v>-41.272976031272513</v>
      </c>
      <c r="H180" s="32">
        <v>0</v>
      </c>
      <c r="I180" s="2828">
        <f t="shared" si="40"/>
        <v>-22.907480332459215</v>
      </c>
    </row>
    <row r="181" spans="1:15" ht="13.7" customHeight="1">
      <c r="C181" s="981" t="s">
        <v>335</v>
      </c>
      <c r="D181" s="32">
        <f t="shared" si="40"/>
        <v>-9.9091287115846853</v>
      </c>
      <c r="E181" s="2824">
        <f t="shared" si="40"/>
        <v>-27.268830442081693</v>
      </c>
      <c r="F181" s="32">
        <f t="shared" si="40"/>
        <v>21.200119952019207</v>
      </c>
      <c r="G181" s="2825">
        <f t="shared" si="40"/>
        <v>-67.052841565105837</v>
      </c>
      <c r="H181" s="32">
        <v>0</v>
      </c>
      <c r="I181" s="2828">
        <f t="shared" si="40"/>
        <v>-13.215260390585897</v>
      </c>
    </row>
    <row r="182" spans="1:15" ht="13.7" customHeight="1">
      <c r="C182" s="238" t="s">
        <v>569</v>
      </c>
      <c r="D182" s="32">
        <f t="shared" ref="D182:I185" si="41">SUM(D134/D129)*100-100</f>
        <v>-15.20343892972528</v>
      </c>
      <c r="E182" s="2824">
        <f t="shared" si="41"/>
        <v>-38.673235031277933</v>
      </c>
      <c r="F182" s="32">
        <f t="shared" si="41"/>
        <v>-66.532472556700043</v>
      </c>
      <c r="G182" s="2825">
        <f t="shared" si="41"/>
        <v>-50.816865276398545</v>
      </c>
      <c r="H182" s="2888">
        <f t="shared" si="41"/>
        <v>2145.7000000000003</v>
      </c>
      <c r="I182" s="2828">
        <f t="shared" si="41"/>
        <v>-18.944816672839295</v>
      </c>
    </row>
    <row r="183" spans="1:15" ht="13.7" customHeight="1" thickBot="1">
      <c r="C183" s="2882" t="s">
        <v>626</v>
      </c>
      <c r="D183" s="2889">
        <f t="shared" si="41"/>
        <v>-14.100054275948082</v>
      </c>
      <c r="E183" s="2890">
        <f t="shared" si="41"/>
        <v>-26.010366778242314</v>
      </c>
      <c r="F183" s="2889">
        <f t="shared" si="41"/>
        <v>-32.757221371410211</v>
      </c>
      <c r="G183" s="2891">
        <f t="shared" si="41"/>
        <v>-50.352009947429721</v>
      </c>
      <c r="H183" s="2889">
        <f t="shared" si="41"/>
        <v>2037.5287356321842</v>
      </c>
      <c r="I183" s="2892">
        <f t="shared" si="41"/>
        <v>-17.238816056975523</v>
      </c>
    </row>
    <row r="184" spans="1:15" ht="14.25" customHeight="1">
      <c r="C184" s="446" t="s">
        <v>623</v>
      </c>
      <c r="D184" s="611">
        <f t="shared" si="41"/>
        <v>-7.6727688927892359</v>
      </c>
      <c r="E184" s="782">
        <f t="shared" si="41"/>
        <v>-5.2492754503908969</v>
      </c>
      <c r="F184" s="782">
        <f t="shared" si="41"/>
        <v>-44.609738100571207</v>
      </c>
      <c r="G184" s="782">
        <f t="shared" si="41"/>
        <v>3.5232780751134101</v>
      </c>
      <c r="H184" s="782">
        <f t="shared" si="41"/>
        <v>-72.735597735597736</v>
      </c>
      <c r="I184" s="613">
        <f t="shared" si="41"/>
        <v>-8.7415464213837026</v>
      </c>
    </row>
    <row r="185" spans="1:15" ht="13.7" customHeight="1">
      <c r="C185" s="238" t="s">
        <v>663</v>
      </c>
      <c r="D185" s="32">
        <f t="shared" si="41"/>
        <v>16.908985933600746</v>
      </c>
      <c r="E185" s="2824">
        <f t="shared" si="41"/>
        <v>-22.073552410089817</v>
      </c>
      <c r="F185" s="2824">
        <f t="shared" si="41"/>
        <v>-43.197347874596005</v>
      </c>
      <c r="G185" s="2824">
        <f t="shared" si="41"/>
        <v>-8.058114640871878</v>
      </c>
      <c r="H185" s="2824">
        <f t="shared" si="41"/>
        <v>1179.3322519599892</v>
      </c>
      <c r="I185" s="49">
        <f t="shared" si="41"/>
        <v>13.134711010087045</v>
      </c>
    </row>
    <row r="186" spans="1:15" ht="13.7" customHeight="1">
      <c r="C186" s="242" t="s">
        <v>676</v>
      </c>
      <c r="D186" s="32">
        <f t="shared" ref="D186:F189" si="42">SUM(D138/D133)*100-100</f>
        <v>0.75471556595807954</v>
      </c>
      <c r="E186" s="2824">
        <f t="shared" si="42"/>
        <v>-10.933395706413592</v>
      </c>
      <c r="F186" s="2824">
        <f t="shared" si="42"/>
        <v>11.291610789732843</v>
      </c>
      <c r="G186" s="2824">
        <f>+(G138-G133)/G133*100</f>
        <v>245.49948972658612</v>
      </c>
      <c r="H186" s="2824">
        <f t="shared" ref="H186:I189" si="43">SUM(H138/H133)*100-100</f>
        <v>-70.550535408622267</v>
      </c>
      <c r="I186" s="49">
        <f t="shared" si="43"/>
        <v>6.9432562576648564</v>
      </c>
    </row>
    <row r="187" spans="1:15" ht="13.7" customHeight="1" thickBot="1">
      <c r="C187" s="238" t="s">
        <v>677</v>
      </c>
      <c r="D187" s="32">
        <f t="shared" si="42"/>
        <v>8.2876154713313639</v>
      </c>
      <c r="E187" s="2824">
        <f t="shared" si="42"/>
        <v>11.349493221459056</v>
      </c>
      <c r="F187" s="2824">
        <f t="shared" si="42"/>
        <v>141.89394213054945</v>
      </c>
      <c r="G187" s="2824">
        <f>+(G139-G134)/G134*100</f>
        <v>183.27636712999026</v>
      </c>
      <c r="H187" s="2824">
        <f t="shared" si="43"/>
        <v>-78.434341185376496</v>
      </c>
      <c r="I187" s="49">
        <f t="shared" si="43"/>
        <v>15.119116228451034</v>
      </c>
      <c r="M187" s="20"/>
    </row>
    <row r="188" spans="1:15" ht="13.15" customHeight="1" thickBot="1">
      <c r="C188" s="1892" t="s">
        <v>724</v>
      </c>
      <c r="D188" s="1893">
        <f t="shared" si="42"/>
        <v>4.5397007670185019</v>
      </c>
      <c r="E188" s="1894">
        <f t="shared" si="42"/>
        <v>-6.9891105128825188</v>
      </c>
      <c r="F188" s="1893">
        <f t="shared" si="42"/>
        <v>-9.6709754892714273</v>
      </c>
      <c r="G188" s="1895">
        <f t="shared" ref="G188:G193" si="44">SUM(G140/G135)*100-100</f>
        <v>72.602596413811909</v>
      </c>
      <c r="H188" s="1893">
        <f t="shared" si="43"/>
        <v>175.32869088269297</v>
      </c>
      <c r="I188" s="1896">
        <f t="shared" si="43"/>
        <v>6.5660298000571657</v>
      </c>
    </row>
    <row r="189" spans="1:15" ht="13.15" customHeight="1">
      <c r="C189" s="446" t="s">
        <v>728</v>
      </c>
      <c r="D189" s="611">
        <f t="shared" ref="D189:D193" si="45">SUM(D141/D136)*100-100</f>
        <v>11.063236808708979</v>
      </c>
      <c r="E189" s="611">
        <f t="shared" si="42"/>
        <v>10.915131145326299</v>
      </c>
      <c r="F189" s="611">
        <f t="shared" si="42"/>
        <v>229.82159596482563</v>
      </c>
      <c r="G189" s="611">
        <f t="shared" si="44"/>
        <v>71.045914798764642</v>
      </c>
      <c r="H189" s="611">
        <f t="shared" si="43"/>
        <v>5861.0687022900765</v>
      </c>
      <c r="I189" s="613">
        <f t="shared" si="43"/>
        <v>19.866226264715834</v>
      </c>
    </row>
    <row r="190" spans="1:15" ht="13.15" customHeight="1">
      <c r="C190" s="1888" t="s">
        <v>745</v>
      </c>
      <c r="D190" s="32">
        <f t="shared" si="45"/>
        <v>9.7240142761048531</v>
      </c>
      <c r="E190" s="32">
        <f t="shared" ref="E190:F193" si="46">SUM(E142/E137)*100-100</f>
        <v>82.659394123101379</v>
      </c>
      <c r="F190" s="32">
        <f t="shared" si="46"/>
        <v>285.64128252956795</v>
      </c>
      <c r="G190" s="32">
        <f t="shared" si="44"/>
        <v>-19.484730686545632</v>
      </c>
      <c r="H190" s="32">
        <f t="shared" ref="H190:I194" si="47">SUM(H142/H137)*100-100</f>
        <v>113.66157747371756</v>
      </c>
      <c r="I190" s="49">
        <f t="shared" si="47"/>
        <v>13.938568810906332</v>
      </c>
    </row>
    <row r="191" spans="1:15" ht="13.15" customHeight="1">
      <c r="C191" s="1888" t="s">
        <v>746</v>
      </c>
      <c r="D191" s="32">
        <f t="shared" si="45"/>
        <v>-0.52721473843243416</v>
      </c>
      <c r="E191" s="32">
        <f t="shared" si="46"/>
        <v>64.557223368267557</v>
      </c>
      <c r="F191" s="32">
        <f t="shared" si="46"/>
        <v>87.45977457160069</v>
      </c>
      <c r="G191" s="32">
        <f t="shared" si="44"/>
        <v>-15.417303178945645</v>
      </c>
      <c r="H191" s="32">
        <f t="shared" si="47"/>
        <v>-26.777507434441745</v>
      </c>
      <c r="I191" s="49">
        <f t="shared" si="47"/>
        <v>1.6295837579115755</v>
      </c>
    </row>
    <row r="192" spans="1:15" ht="13.15" customHeight="1">
      <c r="C192" s="239" t="s">
        <v>747</v>
      </c>
      <c r="D192" s="2888">
        <f t="shared" si="45"/>
        <v>-19.123374104689702</v>
      </c>
      <c r="E192" s="2888">
        <f t="shared" si="46"/>
        <v>-46.883130139818775</v>
      </c>
      <c r="F192" s="2888">
        <f t="shared" si="46"/>
        <v>179.08544206918697</v>
      </c>
      <c r="G192" s="2888">
        <f>SUM(G144/G139)*100-100</f>
        <v>-27.218290684877871</v>
      </c>
      <c r="H192" s="2888">
        <f>SUM(H144/H139)*100-100</f>
        <v>-100</v>
      </c>
      <c r="I192" s="46">
        <f t="shared" si="47"/>
        <v>-14.485645814872868</v>
      </c>
    </row>
    <row r="193" spans="3:12" ht="13.15" customHeight="1" thickBot="1">
      <c r="C193" s="679" t="s">
        <v>778</v>
      </c>
      <c r="D193" s="1119">
        <f t="shared" si="45"/>
        <v>-0.12399450343775698</v>
      </c>
      <c r="E193" s="2202">
        <f t="shared" si="46"/>
        <v>21.810127269146179</v>
      </c>
      <c r="F193" s="1119">
        <f t="shared" si="46"/>
        <v>181.52530007043646</v>
      </c>
      <c r="G193" s="871">
        <f t="shared" si="44"/>
        <v>-4.9789062829462978</v>
      </c>
      <c r="H193" s="1119">
        <f>SUM(H145/H140)*100-100</f>
        <v>195.44153979863876</v>
      </c>
      <c r="I193" s="1120">
        <f t="shared" ref="I193" si="48">SUM(I145/I140)*100-100</f>
        <v>4.5063966581750208</v>
      </c>
    </row>
    <row r="194" spans="3:12" ht="12" customHeight="1">
      <c r="C194" s="446" t="s">
        <v>769</v>
      </c>
      <c r="D194" s="611">
        <f>SUM(D146/D141)*100-100</f>
        <v>-15.400114236699679</v>
      </c>
      <c r="E194" s="611">
        <f>SUM(E146/E141)*100-100</f>
        <v>-62.496455157200323</v>
      </c>
      <c r="F194" s="611">
        <f t="shared" ref="E194:G206" si="49">SUM(F146/F141)*100-100</f>
        <v>-66.754856246475498</v>
      </c>
      <c r="G194" s="611">
        <f t="shared" si="49"/>
        <v>-15.133861280117799</v>
      </c>
      <c r="H194" s="611">
        <f>SUM(H146/H141)*100-100</f>
        <v>-78.883851965680634</v>
      </c>
      <c r="I194" s="613">
        <f t="shared" si="47"/>
        <v>-19.822042965323277</v>
      </c>
    </row>
    <row r="195" spans="3:12" ht="13.15" customHeight="1">
      <c r="C195" s="1888" t="s">
        <v>770</v>
      </c>
      <c r="D195" s="32">
        <f t="shared" ref="D195:D206" si="50">SUM(D147/D142)*100-100</f>
        <v>-25.630160338003535</v>
      </c>
      <c r="E195" s="32">
        <f t="shared" si="49"/>
        <v>-4.2191018647096286</v>
      </c>
      <c r="F195" s="32">
        <f t="shared" si="49"/>
        <v>-30.063762114644007</v>
      </c>
      <c r="G195" s="32">
        <f t="shared" si="49"/>
        <v>106.26701920537761</v>
      </c>
      <c r="H195" s="32">
        <f>SUM(H147/H142)*100-100</f>
        <v>-85.989021857383051</v>
      </c>
      <c r="I195" s="49">
        <f>SUM(I147/I142)*100-100</f>
        <v>-21.566001287714798</v>
      </c>
    </row>
    <row r="196" spans="3:12" ht="13.15" customHeight="1">
      <c r="C196" s="307" t="s">
        <v>771</v>
      </c>
      <c r="D196" s="32">
        <f t="shared" si="50"/>
        <v>-17.634830759279922</v>
      </c>
      <c r="E196" s="32">
        <f t="shared" si="49"/>
        <v>-21.960910714932538</v>
      </c>
      <c r="F196" s="32">
        <f t="shared" si="49"/>
        <v>17.147683253443688</v>
      </c>
      <c r="G196" s="32">
        <f t="shared" si="49"/>
        <v>-33.994158460259555</v>
      </c>
      <c r="H196" s="32">
        <f>SUM(H148/H143)*100-100</f>
        <v>2775.3553627469082</v>
      </c>
      <c r="I196" s="49">
        <f>SUM(I148/I143)*100-100</f>
        <v>-16.713993644832726</v>
      </c>
    </row>
    <row r="197" spans="3:12" ht="13.15" customHeight="1">
      <c r="C197" s="239" t="s">
        <v>772</v>
      </c>
      <c r="D197" s="2888">
        <f t="shared" si="50"/>
        <v>-0.8050569510911032</v>
      </c>
      <c r="E197" s="2888">
        <f t="shared" si="49"/>
        <v>43.551836366637673</v>
      </c>
      <c r="F197" s="2888">
        <f t="shared" si="49"/>
        <v>8.7533331927837139</v>
      </c>
      <c r="G197" s="2888">
        <f t="shared" si="49"/>
        <v>-42.60581604477813</v>
      </c>
      <c r="H197" s="2888" t="s">
        <v>620</v>
      </c>
      <c r="I197" s="46">
        <f>SUM(I149/I144)*100-100</f>
        <v>-1.9564242723681673</v>
      </c>
    </row>
    <row r="198" spans="3:12" ht="13.15" customHeight="1" thickBot="1">
      <c r="C198" s="2382" t="s">
        <v>846</v>
      </c>
      <c r="D198" s="614">
        <f t="shared" si="50"/>
        <v>-15.882969863756273</v>
      </c>
      <c r="E198" s="831">
        <f t="shared" si="49"/>
        <v>-18.05384308880619</v>
      </c>
      <c r="F198" s="614">
        <f t="shared" si="49"/>
        <v>-18.620474757775241</v>
      </c>
      <c r="G198" s="615">
        <f t="shared" ref="G198" si="51">SUM(G150/G145)*100-100</f>
        <v>-7.2786973338565133</v>
      </c>
      <c r="H198" s="614">
        <f t="shared" ref="H198:H206" si="52">SUM(H150/H145)*100-100</f>
        <v>-35.859106699587826</v>
      </c>
      <c r="I198" s="618">
        <f t="shared" ref="I198" si="53">SUM(I150/I145)*100-100</f>
        <v>-15.645425969297094</v>
      </c>
    </row>
    <row r="199" spans="3:12" ht="13.15" customHeight="1">
      <c r="C199" s="446" t="s">
        <v>837</v>
      </c>
      <c r="D199" s="611">
        <f t="shared" si="50"/>
        <v>-6.398204196409921</v>
      </c>
      <c r="E199" s="611">
        <f>SUM(E151/E146)*100-100</f>
        <v>167.11746585790723</v>
      </c>
      <c r="F199" s="611">
        <f t="shared" si="49"/>
        <v>282.50552372056268</v>
      </c>
      <c r="G199" s="611">
        <f t="shared" si="49"/>
        <v>-47.455403501100655</v>
      </c>
      <c r="H199" s="611">
        <f t="shared" si="52"/>
        <v>695.03444595381336</v>
      </c>
      <c r="I199" s="613">
        <f>SUM(I151/I146)*100-100</f>
        <v>0.5876615014533968</v>
      </c>
    </row>
    <row r="200" spans="3:12" ht="13.15" customHeight="1">
      <c r="C200" s="1891" t="s">
        <v>844</v>
      </c>
      <c r="D200" s="32">
        <f t="shared" si="50"/>
        <v>-2.3729466545003248</v>
      </c>
      <c r="E200" s="32">
        <f>SUM(E152/E147)*100-100</f>
        <v>-17.750185423476069</v>
      </c>
      <c r="F200" s="32">
        <f t="shared" si="49"/>
        <v>2.6976681056112284E-2</v>
      </c>
      <c r="G200" s="32">
        <f t="shared" si="49"/>
        <v>-37.289755831864092</v>
      </c>
      <c r="H200" s="32">
        <f t="shared" si="52"/>
        <v>173.39321639078105</v>
      </c>
      <c r="I200" s="49">
        <f>SUM(I152/I147)*100-100</f>
        <v>-5.3499751102106785</v>
      </c>
    </row>
    <row r="201" spans="3:12" ht="13.15" customHeight="1">
      <c r="C201" s="1889" t="s">
        <v>824</v>
      </c>
      <c r="D201" s="32">
        <f t="shared" si="50"/>
        <v>2.1290930828537569</v>
      </c>
      <c r="E201" s="32">
        <f>SUM(E153/E148)*100-100</f>
        <v>-18.244053645171505</v>
      </c>
      <c r="F201" s="32">
        <f t="shared" si="49"/>
        <v>66.17991801403312</v>
      </c>
      <c r="G201" s="32">
        <f t="shared" si="49"/>
        <v>11.46596434834197</v>
      </c>
      <c r="H201" s="32">
        <f t="shared" si="52"/>
        <v>64.760718550572051</v>
      </c>
      <c r="I201" s="49">
        <f>SUM(I153/I148)*100-100</f>
        <v>7.4434919270144633</v>
      </c>
    </row>
    <row r="202" spans="3:12" ht="13.15" customHeight="1">
      <c r="C202" s="1889" t="s">
        <v>845</v>
      </c>
      <c r="D202" s="32">
        <f t="shared" si="50"/>
        <v>3.7120206858035658</v>
      </c>
      <c r="E202" s="32">
        <f>SUM(E154/E149)*100-100</f>
        <v>-13.029378574707906</v>
      </c>
      <c r="F202" s="32">
        <f t="shared" si="49"/>
        <v>-6.1558004543109064</v>
      </c>
      <c r="G202" s="32">
        <f t="shared" si="49"/>
        <v>5.5248090870389177</v>
      </c>
      <c r="H202" s="32">
        <f t="shared" si="52"/>
        <v>-4.1730813568650262</v>
      </c>
      <c r="I202" s="49">
        <f>SUM(I154/I149)*100-100</f>
        <v>2.5663004820630277</v>
      </c>
    </row>
    <row r="203" spans="3:12" ht="13.15" customHeight="1" thickBot="1">
      <c r="C203" s="2382" t="s">
        <v>891</v>
      </c>
      <c r="D203" s="614">
        <f t="shared" si="50"/>
        <v>-0.74366060191553629</v>
      </c>
      <c r="E203" s="831">
        <f t="shared" si="49"/>
        <v>4.3465739907176015</v>
      </c>
      <c r="F203" s="614">
        <f t="shared" si="49"/>
        <v>46.783355359090137</v>
      </c>
      <c r="G203" s="615">
        <f t="shared" si="49"/>
        <v>-23.82301862148843</v>
      </c>
      <c r="H203" s="614">
        <f t="shared" si="52"/>
        <v>123.68688885739689</v>
      </c>
      <c r="I203" s="618">
        <f t="shared" ref="I203" si="54">SUM(I155/I150)*100-100</f>
        <v>1.1452948877575579</v>
      </c>
    </row>
    <row r="204" spans="3:12" ht="13.15" customHeight="1">
      <c r="C204" s="238" t="s">
        <v>894</v>
      </c>
      <c r="D204" s="32">
        <f t="shared" ref="D204:I204" si="55">SUM(D156/D151)*100-100</f>
        <v>19.354843839058674</v>
      </c>
      <c r="E204" s="32">
        <f t="shared" si="55"/>
        <v>-47.522356421818081</v>
      </c>
      <c r="F204" s="32">
        <f t="shared" si="55"/>
        <v>-62.477710902899041</v>
      </c>
      <c r="G204" s="32">
        <f t="shared" si="55"/>
        <v>77.857062655805095</v>
      </c>
      <c r="H204" s="32">
        <f t="shared" si="55"/>
        <v>39.949350867290121</v>
      </c>
      <c r="I204" s="49">
        <f t="shared" si="55"/>
        <v>11.294707718605949</v>
      </c>
    </row>
    <row r="205" spans="3:12" ht="13.15" customHeight="1">
      <c r="C205" s="238" t="s">
        <v>900</v>
      </c>
      <c r="D205" s="32">
        <f>SUM(D157/D152)*100-100</f>
        <v>-2.3212636361008094</v>
      </c>
      <c r="E205" s="32">
        <f>SUM(E157/E152)*100-100</f>
        <v>14.34912809394848</v>
      </c>
      <c r="F205" s="32">
        <f t="shared" si="49"/>
        <v>-15.134121579208113</v>
      </c>
      <c r="G205" s="32">
        <f t="shared" si="49"/>
        <v>-1.1730919305865939</v>
      </c>
      <c r="H205" s="32">
        <f t="shared" si="52"/>
        <v>-11.611724685484859</v>
      </c>
      <c r="I205" s="49">
        <f>SUM(I157/I152)*100-100</f>
        <v>-2.674354325223689</v>
      </c>
      <c r="L205" s="20"/>
    </row>
    <row r="206" spans="3:12" ht="13.15" customHeight="1">
      <c r="C206" s="1889" t="s">
        <v>888</v>
      </c>
      <c r="D206" s="32">
        <f t="shared" si="50"/>
        <v>6.7956021136069182</v>
      </c>
      <c r="E206" s="32">
        <f>SUM(E158/E153)*100-100</f>
        <v>19.085299127014821</v>
      </c>
      <c r="F206" s="32">
        <f t="shared" si="49"/>
        <v>-33.956685694095</v>
      </c>
      <c r="G206" s="32">
        <f t="shared" si="49"/>
        <v>-22.425441728365058</v>
      </c>
      <c r="H206" s="32">
        <f t="shared" si="52"/>
        <v>-100</v>
      </c>
      <c r="I206" s="49">
        <f>SUM(I158/I153)*100-100</f>
        <v>0.11602594210413031</v>
      </c>
    </row>
    <row r="207" spans="3:12" ht="13.15" customHeight="1">
      <c r="C207" s="1889" t="s">
        <v>901</v>
      </c>
      <c r="D207" s="32">
        <f t="shared" ref="D207" si="56">SUM(D159/D154)*100-100</f>
        <v>-13.029337470996452</v>
      </c>
      <c r="E207" s="32">
        <f>SUM(E159/E154)*100-100</f>
        <v>65.956961852955118</v>
      </c>
      <c r="F207" s="32">
        <f t="shared" ref="F207:H207" si="57">SUM(F159/F154)*100-100</f>
        <v>8.1934002115420412</v>
      </c>
      <c r="G207" s="32">
        <f t="shared" si="57"/>
        <v>45.724070632045397</v>
      </c>
      <c r="H207" s="32">
        <f t="shared" si="57"/>
        <v>-98.624714775778841</v>
      </c>
      <c r="I207" s="49">
        <f>SUM(I159/I154)*100-100</f>
        <v>-8.25338747113463</v>
      </c>
    </row>
    <row r="208" spans="3:12" ht="13.15" customHeight="1" thickBot="1">
      <c r="C208" s="2382" t="s">
        <v>940</v>
      </c>
      <c r="D208" s="614">
        <f>SUM(D160/D155)*100-100</f>
        <v>2.0727805085710997</v>
      </c>
      <c r="E208" s="831">
        <f t="shared" ref="E208:I208" si="58">SUM(E160/E155)*100-100</f>
        <v>6.6520603694104778</v>
      </c>
      <c r="F208" s="614">
        <f t="shared" si="58"/>
        <v>-28.517265481660829</v>
      </c>
      <c r="G208" s="615">
        <f t="shared" si="58"/>
        <v>17.376700556237921</v>
      </c>
      <c r="H208" s="614">
        <f t="shared" si="58"/>
        <v>-31.18840279217639</v>
      </c>
      <c r="I208" s="618">
        <f t="shared" si="58"/>
        <v>-0.13523293731492458</v>
      </c>
    </row>
    <row r="209" spans="1:15" ht="13.15" customHeight="1" thickBot="1">
      <c r="C209" s="3519" t="s">
        <v>939</v>
      </c>
      <c r="D209" s="3520">
        <f>SUM(D161/D156)*100-100</f>
        <v>-16.184847448596742</v>
      </c>
      <c r="E209" s="3520">
        <f>SUM(E161/E156)*100-100</f>
        <v>102.93025977065295</v>
      </c>
      <c r="F209" s="3520">
        <f>SUM(F161/F156)*100-100</f>
        <v>204.84684331691886</v>
      </c>
      <c r="G209" s="3520">
        <f>SUM(G161/G156)*100-100</f>
        <v>20.549306888046033</v>
      </c>
      <c r="H209" s="3520">
        <f>SUM(H161/H156)*100-100</f>
        <v>-97.99008888607888</v>
      </c>
      <c r="I209" s="3521">
        <f>SUM(I161/I156)*100-100</f>
        <v>-4.91092935413063</v>
      </c>
    </row>
    <row r="210" spans="1:15" ht="17.45" customHeight="1">
      <c r="C210" s="869" t="s">
        <v>401</v>
      </c>
      <c r="D210" s="2984"/>
      <c r="E210" s="2984"/>
      <c r="F210" s="2984"/>
      <c r="G210" s="2984"/>
      <c r="H210" s="2984"/>
      <c r="I210" s="2984"/>
    </row>
    <row r="211" spans="1:15" ht="17.45" customHeight="1">
      <c r="C211" s="869"/>
      <c r="D211" s="2060"/>
      <c r="E211" s="2060"/>
      <c r="F211" s="2060"/>
      <c r="G211" s="2060"/>
      <c r="H211" s="2060"/>
      <c r="I211" s="2060"/>
    </row>
    <row r="212" spans="1:15" ht="29.25" customHeight="1" thickBot="1">
      <c r="A212" s="14" t="s">
        <v>925</v>
      </c>
      <c r="B212" s="4219" t="s">
        <v>829</v>
      </c>
      <c r="C212" s="4220"/>
      <c r="D212" s="4220"/>
      <c r="E212" s="4220"/>
      <c r="F212" s="4220"/>
      <c r="G212" s="4220"/>
      <c r="H212" s="4220"/>
      <c r="I212" s="4220"/>
      <c r="J212" s="4220"/>
      <c r="K212" s="4221"/>
    </row>
    <row r="213" spans="1:15" ht="33.75" customHeight="1" thickBot="1">
      <c r="A213" s="568"/>
      <c r="C213" s="583" t="s">
        <v>601</v>
      </c>
      <c r="D213" s="585" t="s">
        <v>602</v>
      </c>
      <c r="E213" s="585" t="s">
        <v>603</v>
      </c>
      <c r="F213" s="585" t="s">
        <v>604</v>
      </c>
      <c r="G213" s="585" t="s">
        <v>605</v>
      </c>
      <c r="H213" s="587" t="s">
        <v>606</v>
      </c>
      <c r="I213" s="588" t="s">
        <v>158</v>
      </c>
      <c r="J213" s="23"/>
      <c r="K213" s="23"/>
      <c r="L213" s="23"/>
      <c r="M213" s="23"/>
      <c r="N213" s="23"/>
      <c r="O213" s="23"/>
    </row>
    <row r="214" spans="1:15" ht="13.7" customHeight="1" thickBot="1">
      <c r="A214" s="568"/>
      <c r="C214" s="590" t="s">
        <v>616</v>
      </c>
      <c r="D214" s="608">
        <v>383.26</v>
      </c>
      <c r="E214" s="609">
        <v>10.55763</v>
      </c>
      <c r="F214" s="608">
        <v>27.614311999999998</v>
      </c>
      <c r="G214" s="609">
        <v>17.739597</v>
      </c>
      <c r="H214" s="608">
        <v>2.1953300000000002</v>
      </c>
      <c r="I214" s="620">
        <v>441.36686900000001</v>
      </c>
      <c r="J214" s="23"/>
      <c r="K214" s="23"/>
      <c r="L214" s="23"/>
      <c r="M214" s="23"/>
      <c r="N214" s="23"/>
      <c r="O214" s="23"/>
    </row>
    <row r="215" spans="1:15" ht="13.7" customHeight="1" thickBot="1">
      <c r="C215" s="590" t="s">
        <v>617</v>
      </c>
      <c r="D215" s="608">
        <v>426.37369100000001</v>
      </c>
      <c r="E215" s="609">
        <v>24.867851000000002</v>
      </c>
      <c r="F215" s="608">
        <v>22.970253</v>
      </c>
      <c r="G215" s="609">
        <v>34.611272999999997</v>
      </c>
      <c r="H215" s="608">
        <v>3.3171059999999999</v>
      </c>
      <c r="I215" s="620">
        <v>512.140174</v>
      </c>
      <c r="J215" s="23"/>
      <c r="K215" s="23"/>
      <c r="L215" s="23"/>
      <c r="M215" s="23"/>
      <c r="N215" s="23"/>
      <c r="O215" s="23"/>
    </row>
    <row r="216" spans="1:15" ht="13.7" customHeight="1" thickBot="1">
      <c r="C216" s="590" t="s">
        <v>618</v>
      </c>
      <c r="D216" s="608">
        <v>462.09648600000003</v>
      </c>
      <c r="E216" s="609">
        <v>17.650328000000002</v>
      </c>
      <c r="F216" s="608">
        <v>33.669199999999996</v>
      </c>
      <c r="G216" s="609">
        <v>48.727603999999999</v>
      </c>
      <c r="H216" s="608">
        <v>1.686272</v>
      </c>
      <c r="I216" s="620">
        <v>563.82988999999998</v>
      </c>
      <c r="J216" s="23"/>
      <c r="K216" s="23"/>
      <c r="L216" s="23"/>
      <c r="M216" s="23"/>
      <c r="N216" s="23"/>
      <c r="O216" s="23"/>
    </row>
    <row r="217" spans="1:15" ht="13.7" customHeight="1">
      <c r="C217" s="238" t="s">
        <v>439</v>
      </c>
      <c r="D217" s="603">
        <v>138.85300000000001</v>
      </c>
      <c r="E217" s="604">
        <v>2.0070100000000002</v>
      </c>
      <c r="F217" s="603">
        <v>6.3571239999999998</v>
      </c>
      <c r="G217" s="604">
        <v>9.1424000000000003</v>
      </c>
      <c r="H217" s="603">
        <v>1.0798749999999999</v>
      </c>
      <c r="I217" s="619">
        <v>157.43940900000001</v>
      </c>
      <c r="J217" s="23"/>
      <c r="K217" s="23"/>
      <c r="L217" s="23"/>
      <c r="M217" s="23"/>
      <c r="N217" s="23"/>
      <c r="O217" s="23"/>
    </row>
    <row r="218" spans="1:15" ht="13.7" customHeight="1">
      <c r="C218" s="238" t="s">
        <v>593</v>
      </c>
      <c r="D218" s="603">
        <v>140.2415</v>
      </c>
      <c r="E218" s="604">
        <v>4.5709999999999997</v>
      </c>
      <c r="F218" s="603">
        <v>10.494999999999999</v>
      </c>
      <c r="G218" s="604">
        <v>9.3569999999999993</v>
      </c>
      <c r="H218" s="603">
        <v>0.32</v>
      </c>
      <c r="I218" s="619">
        <v>164.9845</v>
      </c>
      <c r="J218" s="23"/>
      <c r="K218" s="23"/>
      <c r="L218" s="23"/>
      <c r="M218" s="23"/>
      <c r="N218" s="23"/>
      <c r="O218" s="23"/>
    </row>
    <row r="219" spans="1:15" ht="13.7" customHeight="1">
      <c r="C219" s="238" t="s">
        <v>440</v>
      </c>
      <c r="D219" s="603">
        <v>115.5676</v>
      </c>
      <c r="E219" s="604">
        <v>5.19</v>
      </c>
      <c r="F219" s="603">
        <v>7.4627999999999997</v>
      </c>
      <c r="G219" s="604">
        <v>7.0629999999999997</v>
      </c>
      <c r="H219" s="603">
        <v>0.47399999999999998</v>
      </c>
      <c r="I219" s="619">
        <v>135.75739999999996</v>
      </c>
      <c r="J219" s="23"/>
      <c r="K219" s="23"/>
      <c r="L219" s="23"/>
      <c r="M219" s="23"/>
      <c r="N219" s="23"/>
      <c r="O219" s="23"/>
    </row>
    <row r="220" spans="1:15" ht="13.7" customHeight="1">
      <c r="C220" s="238" t="s">
        <v>539</v>
      </c>
      <c r="D220" s="603">
        <v>116.2316</v>
      </c>
      <c r="E220" s="604">
        <v>4.8280000000000003</v>
      </c>
      <c r="F220" s="603">
        <v>6.851</v>
      </c>
      <c r="G220" s="604">
        <v>8.0109999999999992</v>
      </c>
      <c r="H220" s="603">
        <v>0.38690000000000002</v>
      </c>
      <c r="I220" s="619">
        <v>136.30850000000001</v>
      </c>
      <c r="J220" s="23"/>
      <c r="K220" s="23"/>
      <c r="L220" s="23"/>
      <c r="M220" s="23"/>
      <c r="N220" s="23"/>
      <c r="O220" s="23"/>
    </row>
    <row r="221" spans="1:15" ht="13.7" customHeight="1" thickBot="1">
      <c r="C221" s="681" t="s">
        <v>546</v>
      </c>
      <c r="D221" s="682">
        <v>510.89370000000002</v>
      </c>
      <c r="E221" s="683">
        <v>16.59601</v>
      </c>
      <c r="F221" s="682">
        <v>31.165923999999997</v>
      </c>
      <c r="G221" s="683">
        <v>33.573399999999999</v>
      </c>
      <c r="H221" s="682">
        <v>2.2607749999999998</v>
      </c>
      <c r="I221" s="684">
        <v>594.48980899999992</v>
      </c>
      <c r="J221" s="23"/>
      <c r="K221" s="23"/>
      <c r="L221" s="23"/>
      <c r="M221" s="23"/>
      <c r="N221" s="23"/>
      <c r="O221" s="23"/>
    </row>
    <row r="222" spans="1:15" ht="13.7" customHeight="1">
      <c r="C222" s="446" t="s">
        <v>544</v>
      </c>
      <c r="D222" s="680">
        <v>140.90690000000001</v>
      </c>
      <c r="E222" s="680">
        <v>2.5034999999999998</v>
      </c>
      <c r="F222" s="601">
        <v>8.2082379999999997</v>
      </c>
      <c r="G222" s="680">
        <v>8.2765249999999995</v>
      </c>
      <c r="H222" s="601">
        <v>0.57999999999999996</v>
      </c>
      <c r="I222" s="602">
        <f>SUM(D222:H222)</f>
        <v>160.47516300000001</v>
      </c>
      <c r="J222" s="23"/>
      <c r="K222" s="23"/>
      <c r="L222" s="23"/>
      <c r="M222" s="23"/>
      <c r="N222" s="23"/>
      <c r="O222" s="23"/>
    </row>
    <row r="223" spans="1:15" ht="13.7" customHeight="1">
      <c r="C223" s="238" t="s">
        <v>501</v>
      </c>
      <c r="D223" s="621">
        <v>168.874</v>
      </c>
      <c r="E223" s="621">
        <v>5.1550000000000002</v>
      </c>
      <c r="F223" s="603">
        <v>6.9340000000000002</v>
      </c>
      <c r="G223" s="621">
        <v>9.6120000000000001</v>
      </c>
      <c r="H223" s="603">
        <v>0.40699999999999997</v>
      </c>
      <c r="I223" s="605">
        <f>SUM(D223:H223)</f>
        <v>190.982</v>
      </c>
      <c r="J223" s="23"/>
      <c r="K223" s="23"/>
      <c r="L223" s="23"/>
      <c r="M223" s="23"/>
      <c r="N223" s="23"/>
      <c r="O223" s="23"/>
    </row>
    <row r="224" spans="1:15" s="20" customFormat="1" ht="13.7" customHeight="1">
      <c r="B224" s="23"/>
      <c r="C224" s="238" t="s">
        <v>516</v>
      </c>
      <c r="D224" s="621">
        <v>129.1317</v>
      </c>
      <c r="E224" s="621">
        <v>5.1840000000000002</v>
      </c>
      <c r="F224" s="603">
        <v>7.7290000000000001</v>
      </c>
      <c r="G224" s="621">
        <v>7.6890000000000001</v>
      </c>
      <c r="H224" s="603">
        <v>0.14149999999999999</v>
      </c>
      <c r="I224" s="605">
        <f>SUM(D224:H224)</f>
        <v>149.87520000000001</v>
      </c>
      <c r="J224" s="23"/>
      <c r="K224" s="23"/>
      <c r="L224" s="23"/>
      <c r="M224" s="23"/>
      <c r="N224" s="23"/>
      <c r="O224" s="23"/>
    </row>
    <row r="225" spans="3:15" ht="13.7" customHeight="1">
      <c r="C225" s="826" t="s">
        <v>444</v>
      </c>
      <c r="D225" s="622">
        <v>113.31100000000001</v>
      </c>
      <c r="E225" s="622">
        <v>4.5679999999999996</v>
      </c>
      <c r="F225" s="606">
        <v>9.07</v>
      </c>
      <c r="G225" s="622">
        <v>12.58</v>
      </c>
      <c r="H225" s="606">
        <v>0.64500000000000002</v>
      </c>
      <c r="I225" s="607">
        <f>SUM(D225:H225)</f>
        <v>140.17400000000004</v>
      </c>
      <c r="J225" s="23"/>
      <c r="K225" s="23"/>
      <c r="L225" s="23"/>
      <c r="M225" s="23"/>
      <c r="N225" s="23"/>
      <c r="O225" s="23"/>
    </row>
    <row r="226" spans="3:15" ht="13.7" customHeight="1" thickBot="1">
      <c r="C226" s="436" t="s">
        <v>498</v>
      </c>
      <c r="D226" s="830">
        <f t="shared" ref="D226:I226" si="59">SUM(D222:D225)</f>
        <v>552.22360000000003</v>
      </c>
      <c r="E226" s="830">
        <f t="shared" si="59"/>
        <v>17.410499999999999</v>
      </c>
      <c r="F226" s="688">
        <f t="shared" si="59"/>
        <v>31.941237999999998</v>
      </c>
      <c r="G226" s="830">
        <f t="shared" si="59"/>
        <v>38.157525</v>
      </c>
      <c r="H226" s="688">
        <f t="shared" si="59"/>
        <v>1.7734999999999999</v>
      </c>
      <c r="I226" s="690">
        <f t="shared" si="59"/>
        <v>641.50636300000008</v>
      </c>
      <c r="K226" s="1638"/>
      <c r="L226" s="1638"/>
      <c r="M226" s="1638"/>
      <c r="N226" s="1638"/>
      <c r="O226" s="1638"/>
    </row>
    <row r="227" spans="3:15" ht="13.7" customHeight="1">
      <c r="C227" s="446" t="s">
        <v>430</v>
      </c>
      <c r="D227" s="680">
        <v>104.347572</v>
      </c>
      <c r="E227" s="829">
        <v>3.2766500000000001</v>
      </c>
      <c r="F227" s="601">
        <v>6.2733179999999997</v>
      </c>
      <c r="G227" s="680">
        <v>16.332552</v>
      </c>
      <c r="H227" s="601">
        <v>0.12989500000000001</v>
      </c>
      <c r="I227" s="602">
        <f>SUM(D227:H227)</f>
        <v>130.35998700000002</v>
      </c>
      <c r="K227" s="1638"/>
      <c r="L227" s="1638"/>
      <c r="M227" s="1638"/>
      <c r="N227" s="1638"/>
      <c r="O227" s="1638"/>
    </row>
    <row r="228" spans="3:15" ht="13.7" customHeight="1">
      <c r="C228" s="152" t="s">
        <v>213</v>
      </c>
      <c r="D228" s="621">
        <v>110.174695</v>
      </c>
      <c r="E228" s="908">
        <v>5.7889330000000001</v>
      </c>
      <c r="F228" s="603">
        <v>5.40395</v>
      </c>
      <c r="G228" s="621">
        <v>15.697732999999999</v>
      </c>
      <c r="H228" s="603">
        <v>0.201346</v>
      </c>
      <c r="I228" s="605">
        <f>SUM(D228:H228)</f>
        <v>137.26665700000001</v>
      </c>
      <c r="K228" s="1638"/>
      <c r="L228" s="1638"/>
      <c r="M228" s="1638"/>
      <c r="N228" s="1638"/>
      <c r="O228" s="1638"/>
    </row>
    <row r="229" spans="3:15" ht="13.7" customHeight="1">
      <c r="C229" s="981" t="s">
        <v>335</v>
      </c>
      <c r="D229" s="621">
        <v>94.687763000000004</v>
      </c>
      <c r="E229" s="908">
        <v>3.0646650000000002</v>
      </c>
      <c r="F229" s="603">
        <v>5.7453320000000003</v>
      </c>
      <c r="G229" s="621">
        <v>6.6786519999999996</v>
      </c>
      <c r="H229" s="603">
        <v>0.34873599999999999</v>
      </c>
      <c r="I229" s="605">
        <f>SUM(D229:H229)</f>
        <v>110.52514800000002</v>
      </c>
      <c r="K229" s="1638"/>
      <c r="L229" s="1638"/>
      <c r="M229" s="1638"/>
      <c r="N229" s="1638"/>
      <c r="O229" s="1638"/>
    </row>
    <row r="230" spans="3:15" ht="13.7" customHeight="1">
      <c r="C230" s="238" t="s">
        <v>569</v>
      </c>
      <c r="D230" s="621">
        <v>111.59732099999999</v>
      </c>
      <c r="E230" s="908">
        <v>3.4096850000000001</v>
      </c>
      <c r="F230" s="603">
        <v>6.3151830000000002</v>
      </c>
      <c r="G230" s="621">
        <v>6.8163479999999996</v>
      </c>
      <c r="H230" s="603">
        <v>0.36447600000000002</v>
      </c>
      <c r="I230" s="605">
        <f>SUM(D230:H230)</f>
        <v>128.50301299999998</v>
      </c>
      <c r="K230" s="1638"/>
      <c r="L230" s="1638"/>
      <c r="M230" s="1638"/>
      <c r="N230" s="1638"/>
      <c r="O230" s="1638"/>
    </row>
    <row r="231" spans="3:15" ht="13.7" customHeight="1" thickBot="1">
      <c r="C231" s="590" t="s">
        <v>626</v>
      </c>
      <c r="D231" s="624">
        <f t="shared" ref="D231:I231" si="60">SUM(D227:D230)</f>
        <v>420.80735100000004</v>
      </c>
      <c r="E231" s="988">
        <f t="shared" si="60"/>
        <v>15.539933</v>
      </c>
      <c r="F231" s="608">
        <f t="shared" si="60"/>
        <v>23.737783</v>
      </c>
      <c r="G231" s="624">
        <f t="shared" si="60"/>
        <v>45.525284999999997</v>
      </c>
      <c r="H231" s="608">
        <f t="shared" si="60"/>
        <v>1.0444530000000001</v>
      </c>
      <c r="I231" s="610">
        <f t="shared" si="60"/>
        <v>506.65480500000001</v>
      </c>
      <c r="K231" s="1638"/>
      <c r="L231" s="1638"/>
      <c r="M231" s="1638"/>
      <c r="N231" s="1638"/>
      <c r="O231" s="1638"/>
    </row>
    <row r="232" spans="3:15" ht="13.7" customHeight="1">
      <c r="C232" s="446" t="s">
        <v>623</v>
      </c>
      <c r="D232" s="601">
        <v>101.588802</v>
      </c>
      <c r="E232" s="601">
        <v>2.1883919999999999</v>
      </c>
      <c r="F232" s="601">
        <v>5.9479119999999996</v>
      </c>
      <c r="G232" s="601">
        <v>10.249302</v>
      </c>
      <c r="H232" s="601">
        <v>0.64068499999999995</v>
      </c>
      <c r="I232" s="1121">
        <f>SUM(D232:H232)</f>
        <v>120.615093</v>
      </c>
      <c r="K232" s="1638"/>
      <c r="L232" s="1638"/>
      <c r="M232" s="1638"/>
      <c r="N232" s="1638"/>
      <c r="O232" s="1638"/>
    </row>
    <row r="233" spans="3:15" ht="12.75" customHeight="1">
      <c r="C233" s="238" t="s">
        <v>663</v>
      </c>
      <c r="D233" s="603">
        <v>115.25574</v>
      </c>
      <c r="E233" s="603">
        <v>3.0687679999999999</v>
      </c>
      <c r="F233" s="603">
        <v>7.2274219999999998</v>
      </c>
      <c r="G233" s="603">
        <v>12.497258</v>
      </c>
      <c r="H233" s="603">
        <v>0.35151199999999999</v>
      </c>
      <c r="I233" s="619">
        <f>SUM(D233:H233)</f>
        <v>138.40070000000003</v>
      </c>
      <c r="K233" s="1638"/>
      <c r="L233" s="1638"/>
      <c r="M233" s="1638"/>
      <c r="N233" s="1638"/>
      <c r="O233" s="1638"/>
    </row>
    <row r="234" spans="3:15" ht="12.75" customHeight="1">
      <c r="C234" s="238" t="s">
        <v>676</v>
      </c>
      <c r="D234" s="603">
        <v>95.967015000000004</v>
      </c>
      <c r="E234" s="908">
        <v>3.1242019999999999</v>
      </c>
      <c r="F234" s="603">
        <v>6.826613</v>
      </c>
      <c r="G234" s="603">
        <v>9.8577270000000006</v>
      </c>
      <c r="H234" s="603">
        <v>0.28668700000000003</v>
      </c>
      <c r="I234" s="619">
        <f>SUM(D234:H234)</f>
        <v>116.06224399999999</v>
      </c>
    </row>
    <row r="235" spans="3:15" ht="12.75" customHeight="1">
      <c r="C235" s="238" t="s">
        <v>677</v>
      </c>
      <c r="D235" s="603">
        <v>109.679672</v>
      </c>
      <c r="E235" s="908">
        <v>3.2203409999999999</v>
      </c>
      <c r="F235" s="603">
        <v>6.5893050000000004</v>
      </c>
      <c r="G235" s="603">
        <v>8.0546039999999994</v>
      </c>
      <c r="H235" s="603">
        <v>0.34335100000000002</v>
      </c>
      <c r="I235" s="619">
        <f>SUM(D235:H235)</f>
        <v>127.88727299999999</v>
      </c>
    </row>
    <row r="236" spans="3:15" ht="13.5" thickBot="1">
      <c r="C236" s="590" t="s">
        <v>724</v>
      </c>
      <c r="D236" s="624">
        <f t="shared" ref="D236:I236" si="61">SUM(D232:D235)</f>
        <v>422.49122899999998</v>
      </c>
      <c r="E236" s="988">
        <f t="shared" si="61"/>
        <v>11.601702999999999</v>
      </c>
      <c r="F236" s="608">
        <f t="shared" si="61"/>
        <v>26.591252000000001</v>
      </c>
      <c r="G236" s="624">
        <f t="shared" si="61"/>
        <v>40.658890999999997</v>
      </c>
      <c r="H236" s="608">
        <f t="shared" si="61"/>
        <v>1.6222350000000001</v>
      </c>
      <c r="I236" s="610">
        <f t="shared" si="61"/>
        <v>502.96530999999999</v>
      </c>
      <c r="J236" s="23"/>
      <c r="K236" s="23"/>
      <c r="L236" s="23"/>
      <c r="M236" s="23"/>
      <c r="N236" s="23"/>
      <c r="O236" s="23"/>
    </row>
    <row r="237" spans="3:15">
      <c r="C237" s="599" t="s">
        <v>728</v>
      </c>
      <c r="D237" s="601">
        <v>107.25523</v>
      </c>
      <c r="E237" s="829">
        <v>4.0487739999999999</v>
      </c>
      <c r="F237" s="601">
        <v>8.3461839999999992</v>
      </c>
      <c r="G237" s="601">
        <v>7.3060299999999998</v>
      </c>
      <c r="H237" s="601">
        <v>0.21210000000000001</v>
      </c>
      <c r="I237" s="1121">
        <f>SUM(D237:H237)</f>
        <v>127.16831799999999</v>
      </c>
      <c r="J237" s="23"/>
      <c r="K237" s="23"/>
      <c r="L237" s="23"/>
      <c r="M237" s="23"/>
      <c r="N237" s="23"/>
      <c r="O237" s="23"/>
    </row>
    <row r="238" spans="3:15">
      <c r="C238" s="302" t="s">
        <v>745</v>
      </c>
      <c r="D238" s="603">
        <v>119.331146</v>
      </c>
      <c r="E238" s="908">
        <v>4.8947390000000004</v>
      </c>
      <c r="F238" s="603">
        <v>8.3325689999999994</v>
      </c>
      <c r="G238" s="603">
        <v>9.0082439999999995</v>
      </c>
      <c r="H238" s="603">
        <v>0.39264900000000003</v>
      </c>
      <c r="I238" s="619">
        <f>SUM(D238:H238)</f>
        <v>141.95934700000001</v>
      </c>
      <c r="J238" s="23"/>
      <c r="K238" s="23"/>
      <c r="L238" s="23"/>
      <c r="M238" s="23"/>
      <c r="N238" s="23"/>
      <c r="O238" s="23"/>
    </row>
    <row r="239" spans="3:15">
      <c r="C239" s="302" t="s">
        <v>746</v>
      </c>
      <c r="D239" s="603">
        <v>106.593329</v>
      </c>
      <c r="E239" s="908">
        <v>3.6747860000000001</v>
      </c>
      <c r="F239" s="603">
        <v>11.291422000000001</v>
      </c>
      <c r="G239" s="603">
        <v>13.033201</v>
      </c>
      <c r="H239" s="603">
        <v>0.25759399999999999</v>
      </c>
      <c r="I239" s="619">
        <f>SUM(D239:H239)</f>
        <v>134.85033200000001</v>
      </c>
      <c r="J239" s="23"/>
      <c r="K239" s="23"/>
      <c r="L239" s="23"/>
      <c r="M239" s="23"/>
      <c r="N239" s="23"/>
      <c r="O239" s="23"/>
    </row>
    <row r="240" spans="3:15">
      <c r="C240" s="238" t="s">
        <v>747</v>
      </c>
      <c r="D240" s="603">
        <v>114.692469</v>
      </c>
      <c r="E240" s="908">
        <v>3.9547379999999999</v>
      </c>
      <c r="F240" s="603">
        <v>10.153650000000001</v>
      </c>
      <c r="G240" s="603">
        <v>9.4065600000000007</v>
      </c>
      <c r="H240" s="603">
        <v>0.34879199999999999</v>
      </c>
      <c r="I240" s="619">
        <f>SUM(D240:H240)</f>
        <v>138.55620900000002</v>
      </c>
      <c r="J240" s="23"/>
      <c r="K240" s="23"/>
      <c r="L240" s="23"/>
      <c r="M240" s="23"/>
      <c r="N240" s="23"/>
      <c r="O240" s="23"/>
    </row>
    <row r="241" spans="2:15" ht="13.5" thickBot="1">
      <c r="C241" s="590" t="s">
        <v>778</v>
      </c>
      <c r="D241" s="624">
        <f>SUM(D237:D240)</f>
        <v>447.87217400000003</v>
      </c>
      <c r="E241" s="988">
        <f t="shared" ref="E241:H241" si="62">SUM(E237:E240)</f>
        <v>16.573036999999999</v>
      </c>
      <c r="F241" s="608">
        <f>SUM(F237:F240)</f>
        <v>38.123825000000004</v>
      </c>
      <c r="G241" s="624">
        <f t="shared" si="62"/>
        <v>38.754034999999995</v>
      </c>
      <c r="H241" s="608">
        <f t="shared" si="62"/>
        <v>1.2111350000000001</v>
      </c>
      <c r="I241" s="610">
        <f>SUM(I237:I240)</f>
        <v>542.53420600000004</v>
      </c>
      <c r="J241" s="23"/>
      <c r="K241" s="23"/>
      <c r="L241" s="23"/>
      <c r="M241" s="23"/>
      <c r="N241" s="23"/>
      <c r="O241" s="23"/>
    </row>
    <row r="242" spans="2:15" ht="13.15" customHeight="1">
      <c r="C242" s="599" t="s">
        <v>769</v>
      </c>
      <c r="D242" s="601">
        <v>115.664995</v>
      </c>
      <c r="E242" s="829">
        <v>7.7759130000000001</v>
      </c>
      <c r="F242" s="601">
        <v>9.7975259999999995</v>
      </c>
      <c r="G242" s="601">
        <v>9.7215980000000002</v>
      </c>
      <c r="H242" s="601">
        <v>0.103283</v>
      </c>
      <c r="I242" s="602">
        <f>SUM(D242:H242)</f>
        <v>143.06331500000002</v>
      </c>
      <c r="J242" s="23"/>
      <c r="K242" s="2983"/>
      <c r="L242" s="2983"/>
      <c r="M242" s="23"/>
      <c r="N242" s="23"/>
      <c r="O242" s="23"/>
    </row>
    <row r="243" spans="2:15" ht="13.5" customHeight="1">
      <c r="C243" s="1889" t="s">
        <v>770</v>
      </c>
      <c r="D243" s="603">
        <v>125.232201</v>
      </c>
      <c r="E243" s="908">
        <v>5.9275339999999996</v>
      </c>
      <c r="F243" s="603">
        <v>13.096733</v>
      </c>
      <c r="G243" s="603">
        <v>7.3804970000000001</v>
      </c>
      <c r="H243" s="603">
        <v>0.99648400000000004</v>
      </c>
      <c r="I243" s="605">
        <f>SUM(D243:H243)</f>
        <v>152.63344900000001</v>
      </c>
      <c r="J243" s="23"/>
      <c r="K243" s="2983"/>
      <c r="L243" s="2983"/>
      <c r="M243" s="23"/>
      <c r="N243" s="23"/>
      <c r="O243" s="23"/>
    </row>
    <row r="244" spans="2:15" ht="13.5" customHeight="1">
      <c r="C244" s="307" t="s">
        <v>771</v>
      </c>
      <c r="D244" s="2996">
        <v>109.629452</v>
      </c>
      <c r="E244" s="908">
        <v>4.8302370000000003</v>
      </c>
      <c r="F244" s="603">
        <v>12.510626999999999</v>
      </c>
      <c r="G244" s="603">
        <v>8.9877050000000001</v>
      </c>
      <c r="H244" s="603">
        <v>0.47051599999999999</v>
      </c>
      <c r="I244" s="605">
        <f>SUM(D244:H244)</f>
        <v>136.42853700000001</v>
      </c>
      <c r="J244" s="23"/>
      <c r="K244" s="2983"/>
      <c r="L244" s="2983"/>
      <c r="M244" s="23"/>
      <c r="N244" s="23"/>
      <c r="O244" s="23"/>
    </row>
    <row r="245" spans="2:15" ht="13.5" customHeight="1">
      <c r="C245" s="239" t="s">
        <v>772</v>
      </c>
      <c r="D245" s="606">
        <v>115.246567</v>
      </c>
      <c r="E245" s="2997">
        <v>6.3239010000000002</v>
      </c>
      <c r="F245" s="606">
        <v>9.2315710000000006</v>
      </c>
      <c r="G245" s="606">
        <v>18.103542000000001</v>
      </c>
      <c r="H245" s="606">
        <v>0.33681100000000003</v>
      </c>
      <c r="I245" s="605">
        <f>SUM(D245:H245)</f>
        <v>149.24239200000002</v>
      </c>
      <c r="J245" s="23"/>
      <c r="K245" s="23"/>
      <c r="L245" s="23"/>
      <c r="M245" s="23"/>
      <c r="N245" s="23"/>
      <c r="O245" s="23"/>
    </row>
    <row r="246" spans="2:15" ht="13.5" customHeight="1" thickBot="1">
      <c r="C246" s="2382" t="s">
        <v>846</v>
      </c>
      <c r="D246" s="624">
        <f>SUM(D242:D245)</f>
        <v>465.77321500000005</v>
      </c>
      <c r="E246" s="988">
        <f t="shared" ref="E246:H246" si="63">SUM(E242:E245)</f>
        <v>24.857585</v>
      </c>
      <c r="F246" s="608">
        <f>SUM(F242:F245)</f>
        <v>44.636457</v>
      </c>
      <c r="G246" s="624">
        <f t="shared" si="63"/>
        <v>44.193342000000001</v>
      </c>
      <c r="H246" s="608">
        <f t="shared" si="63"/>
        <v>1.9070939999999998</v>
      </c>
      <c r="I246" s="610">
        <f>SUM(I242:I245)</f>
        <v>581.36769300000003</v>
      </c>
      <c r="J246" s="23"/>
      <c r="K246" s="23"/>
      <c r="L246" s="23"/>
      <c r="M246" s="23"/>
      <c r="N246" s="23"/>
      <c r="O246" s="23"/>
    </row>
    <row r="247" spans="2:15" ht="13.5" customHeight="1">
      <c r="C247" s="599" t="s">
        <v>837</v>
      </c>
      <c r="D247" s="601">
        <v>112.50838299999999</v>
      </c>
      <c r="E247" s="829">
        <v>4.2417819999999997</v>
      </c>
      <c r="F247" s="601">
        <v>10.435737</v>
      </c>
      <c r="G247" s="601">
        <v>11.413589</v>
      </c>
      <c r="H247" s="601">
        <v>0.13163800000000001</v>
      </c>
      <c r="I247" s="602">
        <f>SUM(D247:H247)</f>
        <v>138.73112900000001</v>
      </c>
      <c r="J247" s="23"/>
      <c r="K247" s="23"/>
      <c r="L247" s="23"/>
      <c r="M247" s="23"/>
      <c r="N247" s="23"/>
      <c r="O247" s="23"/>
    </row>
    <row r="248" spans="2:15" ht="13.5" customHeight="1">
      <c r="C248" s="1891" t="s">
        <v>844</v>
      </c>
      <c r="D248" s="603">
        <v>116.159909</v>
      </c>
      <c r="E248" s="908">
        <v>4.7806449999999998</v>
      </c>
      <c r="F248" s="603">
        <v>8.6095889999999997</v>
      </c>
      <c r="G248" s="603">
        <v>11.251747</v>
      </c>
      <c r="H248" s="603">
        <v>0.12912999999999999</v>
      </c>
      <c r="I248" s="605">
        <f>SUM(D248:H248)</f>
        <v>140.93101999999999</v>
      </c>
      <c r="J248" s="23"/>
      <c r="K248" s="23"/>
      <c r="L248" s="23"/>
      <c r="M248" s="23"/>
      <c r="N248" s="23"/>
      <c r="O248" s="23"/>
    </row>
    <row r="249" spans="2:15" ht="13.5" customHeight="1">
      <c r="C249" s="1889" t="s">
        <v>824</v>
      </c>
      <c r="D249" s="603">
        <v>114.752871</v>
      </c>
      <c r="E249" s="908">
        <v>3.47526</v>
      </c>
      <c r="F249" s="603">
        <v>11.169356000000001</v>
      </c>
      <c r="G249" s="603">
        <v>8.5201100000000007</v>
      </c>
      <c r="H249" s="603">
        <v>0.24204800000000001</v>
      </c>
      <c r="I249" s="605">
        <f>SUM(D249:H249)</f>
        <v>138.15964500000001</v>
      </c>
      <c r="J249" s="23"/>
      <c r="K249" s="23"/>
      <c r="L249" s="23"/>
      <c r="M249" s="23"/>
      <c r="N249" s="23"/>
      <c r="O249" s="23"/>
    </row>
    <row r="250" spans="2:15" ht="13.5" customHeight="1">
      <c r="C250" s="1889" t="s">
        <v>845</v>
      </c>
      <c r="D250" s="603">
        <v>121.31697699999999</v>
      </c>
      <c r="E250" s="908">
        <v>5.5644229999999997</v>
      </c>
      <c r="F250" s="603">
        <v>8.8511570000000006</v>
      </c>
      <c r="G250" s="603">
        <v>9.4787330000000001</v>
      </c>
      <c r="H250" s="603">
        <v>0.165739</v>
      </c>
      <c r="I250" s="605">
        <f>SUM(D250:H250)</f>
        <v>145.37702899999999</v>
      </c>
      <c r="J250" s="23"/>
      <c r="K250" s="23"/>
      <c r="L250" s="23"/>
      <c r="M250" s="23"/>
      <c r="N250" s="23"/>
      <c r="O250" s="23"/>
    </row>
    <row r="251" spans="2:15" ht="13.5" customHeight="1" thickBot="1">
      <c r="C251" s="2382" t="s">
        <v>891</v>
      </c>
      <c r="D251" s="624">
        <f>SUM(D247:D250)</f>
        <v>464.73813999999999</v>
      </c>
      <c r="E251" s="988">
        <f t="shared" ref="E251:H251" si="64">SUM(E247:E250)</f>
        <v>18.062110000000001</v>
      </c>
      <c r="F251" s="608">
        <f>SUM(F247:F250)</f>
        <v>39.065838999999997</v>
      </c>
      <c r="G251" s="624">
        <f t="shared" si="64"/>
        <v>40.664178999999997</v>
      </c>
      <c r="H251" s="608">
        <f t="shared" si="64"/>
        <v>0.66855500000000001</v>
      </c>
      <c r="I251" s="610">
        <f>SUM(I247:I250)</f>
        <v>563.19882299999995</v>
      </c>
      <c r="J251" s="23"/>
      <c r="K251" s="23"/>
      <c r="L251" s="23"/>
      <c r="M251" s="23"/>
      <c r="N251" s="23"/>
      <c r="O251" s="23"/>
    </row>
    <row r="252" spans="2:15" ht="13.5" customHeight="1">
      <c r="C252" s="238" t="s">
        <v>894</v>
      </c>
      <c r="D252" s="621">
        <v>111.20664499999999</v>
      </c>
      <c r="E252" s="829">
        <v>4.2164679999999999</v>
      </c>
      <c r="F252" s="603">
        <v>10.36467</v>
      </c>
      <c r="G252" s="601">
        <v>9.0137780000000003</v>
      </c>
      <c r="H252" s="603">
        <v>0.12206699999999999</v>
      </c>
      <c r="I252" s="602">
        <f>SUM(D252:H252)</f>
        <v>134.92362799999998</v>
      </c>
      <c r="J252" s="23"/>
      <c r="K252" s="23"/>
      <c r="L252" s="23"/>
      <c r="M252" s="23"/>
      <c r="N252" s="23"/>
      <c r="O252" s="23"/>
    </row>
    <row r="253" spans="2:15" ht="13.5" customHeight="1">
      <c r="C253" s="242" t="s">
        <v>900</v>
      </c>
      <c r="D253" s="603">
        <v>129.43524099999999</v>
      </c>
      <c r="E253" s="908">
        <v>4.8345269999999996</v>
      </c>
      <c r="F253" s="603">
        <v>17.432656999999999</v>
      </c>
      <c r="G253" s="621">
        <v>11.434348</v>
      </c>
      <c r="H253" s="603">
        <v>0.228433</v>
      </c>
      <c r="I253" s="605">
        <f>SUM(D253:H253)</f>
        <v>163.365206</v>
      </c>
      <c r="J253" s="621"/>
      <c r="K253" s="23"/>
      <c r="L253" s="23"/>
      <c r="M253" s="23"/>
      <c r="N253" s="23"/>
      <c r="O253" s="23"/>
    </row>
    <row r="254" spans="2:15">
      <c r="C254" s="1889" t="s">
        <v>888</v>
      </c>
      <c r="D254" s="603">
        <v>114.182688</v>
      </c>
      <c r="E254" s="908">
        <v>6.0387919999999999</v>
      </c>
      <c r="F254" s="603">
        <v>12.490780000000001</v>
      </c>
      <c r="G254" s="603">
        <v>10.119653</v>
      </c>
      <c r="H254" s="603">
        <v>0.220413</v>
      </c>
      <c r="I254" s="605">
        <f t="shared" ref="I254:I255" si="65">SUM(D254:H254)</f>
        <v>143.05232600000002</v>
      </c>
      <c r="J254" s="23"/>
      <c r="K254" s="23"/>
      <c r="L254" s="23"/>
      <c r="M254" s="23"/>
      <c r="N254" s="23"/>
      <c r="O254" s="23"/>
    </row>
    <row r="255" spans="2:15" s="219" customFormat="1" ht="13.5" thickBot="1">
      <c r="B255" s="294"/>
      <c r="C255" s="2998" t="s">
        <v>901</v>
      </c>
      <c r="D255" s="2999">
        <v>124.505026</v>
      </c>
      <c r="E255" s="3000">
        <v>8.3641470000000009</v>
      </c>
      <c r="F255" s="2999">
        <v>15.499131999999999</v>
      </c>
      <c r="G255" s="2999">
        <v>14.258355999999999</v>
      </c>
      <c r="H255" s="2999">
        <v>1.003228</v>
      </c>
      <c r="I255" s="607">
        <f t="shared" si="65"/>
        <v>163.62988899999999</v>
      </c>
      <c r="J255" s="164"/>
      <c r="K255" s="23"/>
      <c r="L255" s="23"/>
      <c r="M255" s="23"/>
      <c r="N255" s="164"/>
      <c r="O255" s="164"/>
    </row>
    <row r="256" spans="2:15" ht="13.5" customHeight="1" thickBot="1">
      <c r="C256" s="2382" t="s">
        <v>940</v>
      </c>
      <c r="D256" s="624">
        <f>SUM(D252:D255)</f>
        <v>479.32959999999997</v>
      </c>
      <c r="E256" s="988">
        <f t="shared" ref="E256:H256" si="66">SUM(E252:E255)</f>
        <v>23.453934000000004</v>
      </c>
      <c r="F256" s="608">
        <f>SUM(F252:F255)</f>
        <v>55.787239</v>
      </c>
      <c r="G256" s="624">
        <f t="shared" si="66"/>
        <v>44.826135000000001</v>
      </c>
      <c r="H256" s="608">
        <f t="shared" si="66"/>
        <v>1.574141</v>
      </c>
      <c r="I256" s="610">
        <f>SUM(I252:I255)</f>
        <v>604.97104899999999</v>
      </c>
      <c r="J256" s="23"/>
      <c r="K256" s="23"/>
      <c r="L256" s="23"/>
      <c r="M256" s="23"/>
      <c r="N256" s="23"/>
      <c r="O256" s="23"/>
    </row>
    <row r="257" spans="1:15" ht="13.5" customHeight="1" thickBot="1">
      <c r="C257" s="3519" t="s">
        <v>939</v>
      </c>
      <c r="D257" s="3525">
        <v>118.851941</v>
      </c>
      <c r="E257" s="3526">
        <v>5.6804949999999996</v>
      </c>
      <c r="F257" s="3527">
        <v>12.032083</v>
      </c>
      <c r="G257" s="3527">
        <v>14.070059000000001</v>
      </c>
      <c r="H257" s="3527">
        <v>0.31804500000000002</v>
      </c>
      <c r="I257" s="3528">
        <f>SUM(D257:H257)</f>
        <v>150.95262299999999</v>
      </c>
      <c r="J257" s="23"/>
      <c r="K257" s="23"/>
      <c r="L257" s="23"/>
      <c r="M257" s="23"/>
      <c r="N257" s="23"/>
      <c r="O257" s="23"/>
    </row>
    <row r="258" spans="1:15">
      <c r="C258" s="582" t="s">
        <v>401</v>
      </c>
      <c r="D258" s="23"/>
      <c r="E258" s="23"/>
      <c r="F258" s="23"/>
      <c r="G258" s="23"/>
      <c r="H258" s="23"/>
      <c r="I258" s="23"/>
      <c r="J258" s="2708"/>
      <c r="K258" s="23"/>
      <c r="L258" s="23"/>
      <c r="M258" s="23"/>
      <c r="N258" s="23"/>
      <c r="O258" s="23"/>
    </row>
    <row r="259" spans="1:15" ht="12" customHeight="1">
      <c r="C259" s="56" t="s">
        <v>619</v>
      </c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>
      <c r="H260" s="3"/>
      <c r="J260" s="23"/>
      <c r="K260" s="23"/>
      <c r="L260" s="23"/>
      <c r="M260" s="23"/>
      <c r="N260" s="23"/>
      <c r="O260" s="23"/>
    </row>
    <row r="261" spans="1:15" ht="49.7" customHeight="1" thickBot="1">
      <c r="C261" s="580" t="s">
        <v>443</v>
      </c>
      <c r="F261"/>
      <c r="H261" s="3"/>
      <c r="I261" s="3"/>
      <c r="J261" s="23"/>
      <c r="K261" s="23"/>
      <c r="L261" s="23"/>
      <c r="M261" s="23"/>
      <c r="N261" s="23"/>
      <c r="O261" s="23"/>
    </row>
    <row r="262" spans="1:15" ht="33.75" customHeight="1" thickBot="1">
      <c r="C262" s="583" t="s">
        <v>601</v>
      </c>
      <c r="D262" s="585" t="s">
        <v>602</v>
      </c>
      <c r="E262" s="585" t="s">
        <v>603</v>
      </c>
      <c r="F262" s="585" t="s">
        <v>604</v>
      </c>
      <c r="G262" s="585" t="s">
        <v>605</v>
      </c>
      <c r="H262" s="587" t="s">
        <v>606</v>
      </c>
      <c r="I262" s="589" t="s">
        <v>607</v>
      </c>
      <c r="J262" s="23"/>
      <c r="K262" s="23"/>
      <c r="L262" s="23"/>
      <c r="M262" s="23"/>
      <c r="N262" s="23"/>
      <c r="O262" s="23"/>
    </row>
    <row r="263" spans="1:15" ht="13.7" customHeight="1" thickBot="1">
      <c r="A263" s="23"/>
      <c r="B263" s="23"/>
      <c r="C263" s="590" t="s">
        <v>617</v>
      </c>
      <c r="D263" s="614">
        <v>11.249201847309934</v>
      </c>
      <c r="E263" s="615">
        <v>135.54387679810716</v>
      </c>
      <c r="F263" s="614">
        <v>-16.817579956364654</v>
      </c>
      <c r="G263" s="615">
        <v>95.107436769843162</v>
      </c>
      <c r="H263" s="614">
        <v>51.098285906902362</v>
      </c>
      <c r="I263" s="618">
        <v>16.035028900186887</v>
      </c>
      <c r="J263" s="23"/>
      <c r="K263" s="23"/>
      <c r="L263" s="23"/>
      <c r="M263" s="23"/>
      <c r="N263" s="23"/>
      <c r="O263" s="23"/>
    </row>
    <row r="264" spans="1:15" ht="13.7" customHeight="1" thickBot="1">
      <c r="C264" s="590" t="s">
        <v>618</v>
      </c>
      <c r="D264" s="614">
        <v>8.3782831244154039</v>
      </c>
      <c r="E264" s="615">
        <v>-29.023509108205602</v>
      </c>
      <c r="F264" s="614">
        <v>46.57740165073497</v>
      </c>
      <c r="G264" s="615">
        <v>40.785356262394629</v>
      </c>
      <c r="H264" s="614">
        <v>-49.164361946829551</v>
      </c>
      <c r="I264" s="618">
        <v>10.092884453153644</v>
      </c>
    </row>
    <row r="265" spans="1:15" ht="13.15" customHeight="1">
      <c r="C265" s="238" t="s">
        <v>439</v>
      </c>
      <c r="D265" s="32">
        <v>20.349584059907116</v>
      </c>
      <c r="E265" s="2825">
        <v>-51.703658784560162</v>
      </c>
      <c r="F265" s="32">
        <v>8.5426171288075494</v>
      </c>
      <c r="G265" s="2825">
        <v>-36.689961968549959</v>
      </c>
      <c r="H265" s="32">
        <v>150.69704166463529</v>
      </c>
      <c r="I265" s="2828">
        <v>12.106950478711909</v>
      </c>
    </row>
    <row r="266" spans="1:15" ht="13.15" customHeight="1">
      <c r="C266" s="238" t="s">
        <v>593</v>
      </c>
      <c r="D266" s="32">
        <v>10.957536208655824</v>
      </c>
      <c r="E266" s="2825">
        <v>5.6598994567019787</v>
      </c>
      <c r="F266" s="32">
        <v>5.6569932043274491</v>
      </c>
      <c r="G266" s="2825">
        <v>-18.556256958383315</v>
      </c>
      <c r="H266" s="32">
        <v>-40.797093137273045</v>
      </c>
      <c r="I266" s="2828">
        <v>8.0697252305302953</v>
      </c>
    </row>
    <row r="267" spans="1:15" ht="13.15" customHeight="1">
      <c r="C267" s="238" t="s">
        <v>440</v>
      </c>
      <c r="D267" s="32">
        <v>17.049003740916206</v>
      </c>
      <c r="E267" s="2825">
        <v>27.441461643066674</v>
      </c>
      <c r="F267" s="32">
        <v>-29.61081250365531</v>
      </c>
      <c r="G267" s="2825">
        <v>-40.476376082442108</v>
      </c>
      <c r="H267" s="32">
        <v>24.677784207480656</v>
      </c>
      <c r="I267" s="2828">
        <v>8.0875485393927278</v>
      </c>
    </row>
    <row r="268" spans="1:15" ht="13.15" customHeight="1">
      <c r="C268" s="239" t="s">
        <v>496</v>
      </c>
      <c r="D268" s="2888">
        <v>-4.720136766373713</v>
      </c>
      <c r="E268" s="2826">
        <v>-5.2434818584838325</v>
      </c>
      <c r="F268" s="2888">
        <v>-5.8702815263111177</v>
      </c>
      <c r="G268" s="2826">
        <v>-26.248473138093857</v>
      </c>
      <c r="H268" s="2888">
        <v>15.581386319584027</v>
      </c>
      <c r="I268" s="2830">
        <v>-6.3557847448511637</v>
      </c>
    </row>
    <row r="269" spans="1:15" ht="13.15" customHeight="1" thickBot="1">
      <c r="C269" s="436" t="s">
        <v>546</v>
      </c>
      <c r="D269" s="685">
        <v>10.559962146087386</v>
      </c>
      <c r="E269" s="686">
        <v>-5.9733620814298831</v>
      </c>
      <c r="F269" s="685">
        <v>-7.4349138084658932</v>
      </c>
      <c r="G269" s="686">
        <v>-31.099834089933907</v>
      </c>
      <c r="H269" s="685">
        <v>34.069414661454374</v>
      </c>
      <c r="I269" s="687">
        <v>5.437795963601701</v>
      </c>
    </row>
    <row r="270" spans="1:15" ht="13.15" customHeight="1">
      <c r="C270" s="446" t="s">
        <v>544</v>
      </c>
      <c r="D270" s="611">
        <f t="shared" ref="D270:D284" si="67">SUM(D222/D217)*100-100</f>
        <v>1.4791902227535587</v>
      </c>
      <c r="E270" s="612">
        <f t="shared" ref="E270:G277" si="68">SUM(E222/E217)*100-100</f>
        <v>24.737794031918114</v>
      </c>
      <c r="F270" s="611">
        <f t="shared" si="68"/>
        <v>29.118733565681595</v>
      </c>
      <c r="G270" s="612">
        <f t="shared" si="68"/>
        <v>-9.4709813615680929</v>
      </c>
      <c r="H270" s="611">
        <f t="shared" ref="H270:I277" si="69">SUM(H222/H217)*100-100</f>
        <v>-46.290079870355363</v>
      </c>
      <c r="I270" s="617">
        <f t="shared" si="69"/>
        <v>1.9282046466523468</v>
      </c>
    </row>
    <row r="271" spans="1:15" ht="13.15" customHeight="1">
      <c r="C271" s="238" t="s">
        <v>501</v>
      </c>
      <c r="D271" s="32">
        <f t="shared" si="67"/>
        <v>20.416567135976152</v>
      </c>
      <c r="E271" s="2825">
        <f t="shared" si="68"/>
        <v>12.776197768540825</v>
      </c>
      <c r="F271" s="32">
        <f t="shared" si="68"/>
        <v>-33.930443068127673</v>
      </c>
      <c r="G271" s="2825">
        <f t="shared" si="68"/>
        <v>2.7252324462969</v>
      </c>
      <c r="H271" s="32">
        <f t="shared" si="69"/>
        <v>27.187499999999986</v>
      </c>
      <c r="I271" s="2828">
        <f t="shared" si="69"/>
        <v>15.757540859898953</v>
      </c>
    </row>
    <row r="272" spans="1:15" ht="13.15" customHeight="1">
      <c r="C272" s="238" t="s">
        <v>516</v>
      </c>
      <c r="D272" s="32">
        <f t="shared" si="67"/>
        <v>11.736940111242248</v>
      </c>
      <c r="E272" s="2825">
        <f t="shared" si="68"/>
        <v>-0.11560693641618514</v>
      </c>
      <c r="F272" s="32">
        <f t="shared" si="68"/>
        <v>3.5670257812081303</v>
      </c>
      <c r="G272" s="2825">
        <f t="shared" si="68"/>
        <v>8.8630893388078817</v>
      </c>
      <c r="H272" s="32">
        <f t="shared" si="69"/>
        <v>-70.147679324894511</v>
      </c>
      <c r="I272" s="2828">
        <f t="shared" si="69"/>
        <v>10.399285784789654</v>
      </c>
    </row>
    <row r="273" spans="3:12" ht="13.15" customHeight="1">
      <c r="C273" s="239" t="s">
        <v>444</v>
      </c>
      <c r="D273" s="2888">
        <f t="shared" si="67"/>
        <v>-2.5127418017131191</v>
      </c>
      <c r="E273" s="2826">
        <f t="shared" si="68"/>
        <v>-5.3852526926263664</v>
      </c>
      <c r="F273" s="2888">
        <f t="shared" si="68"/>
        <v>32.389432199678879</v>
      </c>
      <c r="G273" s="2826">
        <f t="shared" si="68"/>
        <v>57.034078142554023</v>
      </c>
      <c r="H273" s="2888">
        <f t="shared" si="69"/>
        <v>66.70974411992762</v>
      </c>
      <c r="I273" s="2830">
        <f t="shared" si="69"/>
        <v>2.8358466273196541</v>
      </c>
    </row>
    <row r="274" spans="3:12" ht="13.15" customHeight="1" thickBot="1">
      <c r="C274" s="436" t="s">
        <v>498</v>
      </c>
      <c r="D274" s="614">
        <f t="shared" si="67"/>
        <v>8.0897259057999662</v>
      </c>
      <c r="E274" s="615">
        <f t="shared" si="68"/>
        <v>4.9077458979598134</v>
      </c>
      <c r="F274" s="614">
        <f t="shared" si="68"/>
        <v>2.4876977817182677</v>
      </c>
      <c r="G274" s="614">
        <f t="shared" si="68"/>
        <v>13.654038613902657</v>
      </c>
      <c r="H274" s="614">
        <f t="shared" si="69"/>
        <v>-21.553449591401176</v>
      </c>
      <c r="I274" s="618">
        <f t="shared" si="69"/>
        <v>7.9087232931860427</v>
      </c>
    </row>
    <row r="275" spans="3:12" ht="13.15" customHeight="1">
      <c r="C275" s="446" t="s">
        <v>430</v>
      </c>
      <c r="D275" s="611">
        <f t="shared" si="67"/>
        <v>-25.945732962686719</v>
      </c>
      <c r="E275" s="611">
        <f t="shared" si="68"/>
        <v>30.882764130217708</v>
      </c>
      <c r="F275" s="612">
        <f t="shared" si="68"/>
        <v>-23.572903222348089</v>
      </c>
      <c r="G275" s="611">
        <f t="shared" si="68"/>
        <v>97.335862575174957</v>
      </c>
      <c r="H275" s="612">
        <f t="shared" si="69"/>
        <v>-77.604310344827582</v>
      </c>
      <c r="I275" s="613">
        <f t="shared" si="69"/>
        <v>-18.766253566603325</v>
      </c>
    </row>
    <row r="276" spans="3:12" ht="13.15" customHeight="1">
      <c r="C276" s="152" t="s">
        <v>213</v>
      </c>
      <c r="D276" s="32">
        <f t="shared" si="67"/>
        <v>-34.75923173490294</v>
      </c>
      <c r="E276" s="32">
        <f t="shared" si="68"/>
        <v>12.297439379243457</v>
      </c>
      <c r="F276" s="2825">
        <f t="shared" si="68"/>
        <v>-22.065907124314975</v>
      </c>
      <c r="G276" s="32">
        <f t="shared" si="68"/>
        <v>63.313909696213074</v>
      </c>
      <c r="H276" s="2825">
        <f t="shared" si="69"/>
        <v>-50.529238329238325</v>
      </c>
      <c r="I276" s="49">
        <f t="shared" si="69"/>
        <v>-28.125866835618012</v>
      </c>
    </row>
    <row r="277" spans="3:12" ht="13.15" customHeight="1">
      <c r="C277" s="981" t="s">
        <v>335</v>
      </c>
      <c r="D277" s="32">
        <f t="shared" si="67"/>
        <v>-26.673494579564888</v>
      </c>
      <c r="E277" s="32">
        <f t="shared" si="68"/>
        <v>-40.882233796296298</v>
      </c>
      <c r="F277" s="2825">
        <f t="shared" si="68"/>
        <v>-25.665260706430331</v>
      </c>
      <c r="G277" s="32">
        <f t="shared" si="68"/>
        <v>-13.140174274938232</v>
      </c>
      <c r="H277" s="2825">
        <f t="shared" si="69"/>
        <v>146.45653710247353</v>
      </c>
      <c r="I277" s="49">
        <f t="shared" si="69"/>
        <v>-26.255212336664101</v>
      </c>
    </row>
    <row r="278" spans="3:12" ht="13.15" customHeight="1">
      <c r="C278" s="238" t="s">
        <v>569</v>
      </c>
      <c r="D278" s="32">
        <f t="shared" si="67"/>
        <v>-1.5123677312882364</v>
      </c>
      <c r="E278" s="32">
        <f t="shared" ref="E278:I279" si="70">SUM(E230/E225)*100-100</f>
        <v>-25.357158493870386</v>
      </c>
      <c r="F278" s="2825">
        <f t="shared" si="70"/>
        <v>-30.372844542447623</v>
      </c>
      <c r="G278" s="32">
        <f t="shared" si="70"/>
        <v>-45.815993640699524</v>
      </c>
      <c r="H278" s="2825">
        <f t="shared" si="70"/>
        <v>-43.492093023255805</v>
      </c>
      <c r="I278" s="49">
        <f t="shared" si="70"/>
        <v>-8.3260711686903761</v>
      </c>
    </row>
    <row r="279" spans="3:12" ht="13.15" customHeight="1" thickBot="1">
      <c r="C279" s="590" t="s">
        <v>626</v>
      </c>
      <c r="D279" s="614">
        <f t="shared" si="67"/>
        <v>-23.797651712096339</v>
      </c>
      <c r="E279" s="614">
        <f t="shared" si="70"/>
        <v>-10.743901668533354</v>
      </c>
      <c r="F279" s="615">
        <f t="shared" si="70"/>
        <v>-25.682958813305859</v>
      </c>
      <c r="G279" s="614">
        <f t="shared" si="70"/>
        <v>19.308799509402135</v>
      </c>
      <c r="H279" s="615">
        <f t="shared" si="70"/>
        <v>-41.107809416408223</v>
      </c>
      <c r="I279" s="616">
        <f t="shared" si="70"/>
        <v>-21.0210787885825</v>
      </c>
    </row>
    <row r="280" spans="3:12" ht="13.15" customHeight="1">
      <c r="C280" s="446" t="s">
        <v>623</v>
      </c>
      <c r="D280" s="782">
        <f t="shared" si="67"/>
        <v>-2.6438276877204174</v>
      </c>
      <c r="E280" s="782">
        <f t="shared" ref="E280:I285" si="71">SUM(E232/E227)*100-100</f>
        <v>-33.2125188836159</v>
      </c>
      <c r="F280" s="782">
        <f t="shared" si="71"/>
        <v>-5.1871433904673694</v>
      </c>
      <c r="G280" s="782">
        <f t="shared" si="71"/>
        <v>-37.246169490230308</v>
      </c>
      <c r="H280" s="782">
        <f t="shared" si="71"/>
        <v>393.23299588128862</v>
      </c>
      <c r="I280" s="613">
        <f t="shared" si="71"/>
        <v>-7.4753720250064219</v>
      </c>
    </row>
    <row r="281" spans="3:12" ht="13.15" customHeight="1">
      <c r="C281" s="238" t="s">
        <v>663</v>
      </c>
      <c r="D281" s="2824">
        <f t="shared" si="67"/>
        <v>4.6118076387686102</v>
      </c>
      <c r="E281" s="2824">
        <f t="shared" si="71"/>
        <v>-46.989056532525076</v>
      </c>
      <c r="F281" s="32">
        <f t="shared" si="71"/>
        <v>33.743317388206776</v>
      </c>
      <c r="G281" s="2824">
        <f t="shared" si="71"/>
        <v>-20.38813502561166</v>
      </c>
      <c r="H281" s="2824">
        <f t="shared" si="71"/>
        <v>74.581069402918359</v>
      </c>
      <c r="I281" s="49">
        <f t="shared" si="71"/>
        <v>0.82616057299335921</v>
      </c>
    </row>
    <row r="282" spans="3:12" ht="13.15" customHeight="1">
      <c r="C282" s="238" t="s">
        <v>676</v>
      </c>
      <c r="D282" s="2824">
        <f t="shared" si="67"/>
        <v>1.3510214619813183</v>
      </c>
      <c r="E282" s="2824">
        <f t="shared" si="71"/>
        <v>1.9426919418598771</v>
      </c>
      <c r="F282" s="32">
        <f t="shared" si="71"/>
        <v>18.820165657963713</v>
      </c>
      <c r="G282" s="2824">
        <f t="shared" si="71"/>
        <v>47.60054873348696</v>
      </c>
      <c r="H282" s="2824">
        <f t="shared" si="71"/>
        <v>-17.792542209579736</v>
      </c>
      <c r="I282" s="49">
        <f t="shared" si="71"/>
        <v>5.009806455993143</v>
      </c>
    </row>
    <row r="283" spans="3:12" ht="13.15" customHeight="1">
      <c r="C283" s="238" t="s">
        <v>677</v>
      </c>
      <c r="D283" s="2824">
        <f t="shared" si="67"/>
        <v>-1.7183647266944604</v>
      </c>
      <c r="E283" s="2824">
        <f t="shared" si="71"/>
        <v>-5.5531229424419024</v>
      </c>
      <c r="F283" s="32">
        <f t="shared" si="71"/>
        <v>4.3406818139711874</v>
      </c>
      <c r="G283" s="2824">
        <f t="shared" si="71"/>
        <v>18.165973920345621</v>
      </c>
      <c r="H283" s="2824">
        <f t="shared" si="71"/>
        <v>-5.7959920543465131</v>
      </c>
      <c r="I283" s="49">
        <f t="shared" si="71"/>
        <v>-0.47916386209557515</v>
      </c>
    </row>
    <row r="284" spans="3:12" ht="13.15" customHeight="1" thickBot="1">
      <c r="C284" s="590" t="s">
        <v>724</v>
      </c>
      <c r="D284" s="614">
        <f t="shared" si="67"/>
        <v>0.40015413133787092</v>
      </c>
      <c r="E284" s="614">
        <f t="shared" si="71"/>
        <v>-25.342644656189961</v>
      </c>
      <c r="F284" s="615">
        <f t="shared" si="71"/>
        <v>12.020789810067782</v>
      </c>
      <c r="G284" s="614">
        <f t="shared" si="71"/>
        <v>-10.689431158970237</v>
      </c>
      <c r="H284" s="615">
        <f t="shared" si="71"/>
        <v>55.319100045669842</v>
      </c>
      <c r="I284" s="616">
        <f t="shared" si="71"/>
        <v>-0.72820685081632064</v>
      </c>
      <c r="L284" s="20"/>
    </row>
    <row r="285" spans="3:12" ht="13.15" customHeight="1">
      <c r="C285" s="446" t="s">
        <v>728</v>
      </c>
      <c r="D285" s="611">
        <f t="shared" ref="D285:D289" si="72">SUM(D237/D232)*100-100</f>
        <v>5.5778076800236249</v>
      </c>
      <c r="E285" s="611">
        <f t="shared" si="71"/>
        <v>85.011369078300419</v>
      </c>
      <c r="F285" s="611">
        <f t="shared" si="71"/>
        <v>40.321242143461433</v>
      </c>
      <c r="G285" s="782">
        <f t="shared" si="71"/>
        <v>-28.716804324821339</v>
      </c>
      <c r="H285" s="782">
        <f t="shared" si="71"/>
        <v>-66.894807900918551</v>
      </c>
      <c r="I285" s="613">
        <f t="shared" si="71"/>
        <v>5.433171618082639</v>
      </c>
    </row>
    <row r="286" spans="3:12" ht="13.15" customHeight="1">
      <c r="C286" s="1888" t="s">
        <v>745</v>
      </c>
      <c r="D286" s="32">
        <f t="shared" si="72"/>
        <v>3.5359679266299366</v>
      </c>
      <c r="E286" s="32">
        <f t="shared" ref="E286:I302" si="73">SUM(E238/E233)*100-100</f>
        <v>59.501760967267671</v>
      </c>
      <c r="F286" s="32">
        <f t="shared" si="73"/>
        <v>15.291026316160867</v>
      </c>
      <c r="G286" s="32">
        <f t="shared" si="73"/>
        <v>-27.918236144280613</v>
      </c>
      <c r="H286" s="32">
        <f t="shared" si="73"/>
        <v>11.702872163681491</v>
      </c>
      <c r="I286" s="49">
        <f t="shared" si="73"/>
        <v>2.5712637291574083</v>
      </c>
    </row>
    <row r="287" spans="3:12" ht="13.15" customHeight="1">
      <c r="C287" s="238" t="s">
        <v>746</v>
      </c>
      <c r="D287" s="32">
        <f t="shared" si="72"/>
        <v>11.072881656264897</v>
      </c>
      <c r="E287" s="32">
        <f t="shared" si="73"/>
        <v>17.623188257353405</v>
      </c>
      <c r="F287" s="32">
        <f t="shared" si="73"/>
        <v>65.4029897403002</v>
      </c>
      <c r="G287" s="32">
        <f t="shared" si="73"/>
        <v>32.21304465015109</v>
      </c>
      <c r="H287" s="32">
        <f t="shared" si="73"/>
        <v>-10.148001130152409</v>
      </c>
      <c r="I287" s="49">
        <f t="shared" si="73"/>
        <v>16.187941360154994</v>
      </c>
    </row>
    <row r="288" spans="3:12" ht="13.15" customHeight="1">
      <c r="C288" s="239" t="s">
        <v>747</v>
      </c>
      <c r="D288" s="2888">
        <f t="shared" si="72"/>
        <v>4.5703975117649946</v>
      </c>
      <c r="E288" s="2888">
        <f t="shared" si="73"/>
        <v>22.804945190586949</v>
      </c>
      <c r="F288" s="2888">
        <f t="shared" si="73"/>
        <v>54.092882329775307</v>
      </c>
      <c r="G288" s="2888">
        <f t="shared" si="73"/>
        <v>16.784884769009139</v>
      </c>
      <c r="H288" s="2888">
        <f t="shared" si="73"/>
        <v>1.5846757399861957</v>
      </c>
      <c r="I288" s="46">
        <f t="shared" si="73"/>
        <v>8.3424532791468948</v>
      </c>
    </row>
    <row r="289" spans="3:13" ht="13.15" customHeight="1" thickBot="1">
      <c r="C289" s="436" t="s">
        <v>778</v>
      </c>
      <c r="D289" s="685">
        <f t="shared" si="72"/>
        <v>6.0074489735738581</v>
      </c>
      <c r="E289" s="1926">
        <f>SUM(E241/E236)*100-100</f>
        <v>42.850036757534639</v>
      </c>
      <c r="F289" s="685">
        <f t="shared" ref="F289" si="74">SUM(F241/F236)*100-100</f>
        <v>43.369800714911804</v>
      </c>
      <c r="G289" s="686">
        <f>SUM(G241/G236)*100-100</f>
        <v>-4.6849679200546888</v>
      </c>
      <c r="H289" s="685">
        <f>SUM(H241/H236)*100-100</f>
        <v>-25.341581213572624</v>
      </c>
      <c r="I289" s="687">
        <f t="shared" ref="I289" si="75">SUM(I241/I236)*100-100</f>
        <v>7.8671222872209796</v>
      </c>
    </row>
    <row r="290" spans="3:13" ht="13.15" customHeight="1">
      <c r="C290" s="446" t="s">
        <v>769</v>
      </c>
      <c r="D290" s="611">
        <f t="shared" ref="D290:D302" si="76">SUM(D242/D237)*100-100</f>
        <v>7.8408903696351331</v>
      </c>
      <c r="E290" s="611">
        <f t="shared" si="73"/>
        <v>92.055990282490455</v>
      </c>
      <c r="F290" s="611">
        <f t="shared" si="73"/>
        <v>17.389288326257855</v>
      </c>
      <c r="G290" s="611">
        <f t="shared" ref="G290:H304" si="77">SUM(G242/G237)*100-100</f>
        <v>33.062661938152473</v>
      </c>
      <c r="H290" s="611">
        <f t="shared" si="73"/>
        <v>-51.304573314474304</v>
      </c>
      <c r="I290" s="613">
        <f t="shared" si="73"/>
        <v>12.49918002375405</v>
      </c>
    </row>
    <row r="291" spans="3:13" ht="12.75" customHeight="1">
      <c r="C291" s="1888" t="s">
        <v>770</v>
      </c>
      <c r="D291" s="32">
        <f t="shared" si="76"/>
        <v>4.9451087983350135</v>
      </c>
      <c r="E291" s="32">
        <f t="shared" si="73"/>
        <v>21.100103601029588</v>
      </c>
      <c r="F291" s="32">
        <f t="shared" si="73"/>
        <v>57.175212110454765</v>
      </c>
      <c r="G291" s="32">
        <f t="shared" si="77"/>
        <v>-18.069526091877606</v>
      </c>
      <c r="H291" s="32">
        <f>SUM(H243/H238)*100-100</f>
        <v>153.7849325988351</v>
      </c>
      <c r="I291" s="49">
        <f t="shared" si="73"/>
        <v>7.5191258804536432</v>
      </c>
    </row>
    <row r="292" spans="3:13" ht="12.75" customHeight="1">
      <c r="C292" s="307" t="s">
        <v>771</v>
      </c>
      <c r="D292" s="32">
        <f t="shared" si="76"/>
        <v>2.8483236507230316</v>
      </c>
      <c r="E292" s="32">
        <f t="shared" si="73"/>
        <v>31.44267448499042</v>
      </c>
      <c r="F292" s="32">
        <f t="shared" si="73"/>
        <v>10.79762141561973</v>
      </c>
      <c r="G292" s="32">
        <f t="shared" si="77"/>
        <v>-31.039926415621153</v>
      </c>
      <c r="H292" s="32">
        <f>SUM(H244/H239)*100-100</f>
        <v>82.657981164157547</v>
      </c>
      <c r="I292" s="49">
        <f t="shared" si="73"/>
        <v>1.1703382383960275</v>
      </c>
    </row>
    <row r="293" spans="3:13" ht="12.75" customHeight="1">
      <c r="C293" s="2377" t="s">
        <v>772</v>
      </c>
      <c r="D293" s="2888">
        <f t="shared" si="76"/>
        <v>0.48311628900412984</v>
      </c>
      <c r="E293" s="2888">
        <f t="shared" ref="E293:F304" si="78">SUM(E245/E240)*100-100</f>
        <v>59.90695211667628</v>
      </c>
      <c r="F293" s="2888">
        <f t="shared" si="73"/>
        <v>-9.0812564939701446</v>
      </c>
      <c r="G293" s="2888">
        <f t="shared" si="77"/>
        <v>92.456562228912588</v>
      </c>
      <c r="H293" s="2888">
        <f>SUM(H245/H240)*100-100</f>
        <v>-3.4349985091401152</v>
      </c>
      <c r="I293" s="46">
        <f>SUM(I245/I240)*100-100</f>
        <v>7.7125255353948035</v>
      </c>
    </row>
    <row r="294" spans="3:13" ht="12.75" customHeight="1" thickBot="1">
      <c r="C294" s="2382" t="s">
        <v>846</v>
      </c>
      <c r="D294" s="614">
        <f t="shared" si="76"/>
        <v>3.9969085018441035</v>
      </c>
      <c r="E294" s="831">
        <f t="shared" si="78"/>
        <v>49.988110205751667</v>
      </c>
      <c r="F294" s="614">
        <f t="shared" si="73"/>
        <v>17.082839930148651</v>
      </c>
      <c r="G294" s="615">
        <f t="shared" si="77"/>
        <v>14.035459791477223</v>
      </c>
      <c r="H294" s="614">
        <f>SUM(H246/H241)*100-100</f>
        <v>57.463371135339969</v>
      </c>
      <c r="I294" s="618">
        <f>SUM(I246/I241)*100-100</f>
        <v>7.1577951344877988</v>
      </c>
    </row>
    <row r="295" spans="3:13" ht="12.75" customHeight="1">
      <c r="C295" s="446" t="s">
        <v>837</v>
      </c>
      <c r="D295" s="611">
        <f t="shared" si="76"/>
        <v>-2.7290988081571328</v>
      </c>
      <c r="E295" s="611">
        <f t="shared" si="78"/>
        <v>-45.449724038836351</v>
      </c>
      <c r="F295" s="611">
        <f t="shared" si="73"/>
        <v>6.5140015959130864</v>
      </c>
      <c r="G295" s="611">
        <f t="shared" si="77"/>
        <v>17.404453465366501</v>
      </c>
      <c r="H295" s="611">
        <f t="shared" si="73"/>
        <v>27.453695187010467</v>
      </c>
      <c r="I295" s="613">
        <f t="shared" si="73"/>
        <v>-3.028159944427415</v>
      </c>
      <c r="L295" s="2383"/>
    </row>
    <row r="296" spans="3:13" ht="12.75" customHeight="1">
      <c r="C296" s="1891" t="s">
        <v>844</v>
      </c>
      <c r="D296" s="32">
        <f t="shared" si="76"/>
        <v>-7.2443763884657812</v>
      </c>
      <c r="E296" s="32">
        <f t="shared" si="78"/>
        <v>-19.348501417284155</v>
      </c>
      <c r="F296" s="32">
        <f t="shared" si="73"/>
        <v>-34.261552098527176</v>
      </c>
      <c r="G296" s="32">
        <f t="shared" si="77"/>
        <v>52.452429694097816</v>
      </c>
      <c r="H296" s="32">
        <f t="shared" si="73"/>
        <v>-87.041437694935397</v>
      </c>
      <c r="I296" s="49">
        <f t="shared" si="73"/>
        <v>-7.6670147183793347</v>
      </c>
      <c r="L296" s="2383"/>
    </row>
    <row r="297" spans="3:13" ht="12.75" customHeight="1">
      <c r="C297" s="1889" t="s">
        <v>824</v>
      </c>
      <c r="D297" s="32">
        <f t="shared" si="76"/>
        <v>4.6733965248681528</v>
      </c>
      <c r="E297" s="32">
        <f t="shared" si="78"/>
        <v>-28.051977573771225</v>
      </c>
      <c r="F297" s="32">
        <f t="shared" si="73"/>
        <v>-10.721053389250585</v>
      </c>
      <c r="G297" s="32">
        <f t="shared" si="77"/>
        <v>-5.2026073396935004</v>
      </c>
      <c r="H297" s="32">
        <f t="shared" si="73"/>
        <v>-48.556903484684902</v>
      </c>
      <c r="I297" s="49">
        <f>SUM(I249/I244)*100-100</f>
        <v>1.2688752940303232</v>
      </c>
      <c r="L297" s="2383"/>
    </row>
    <row r="298" spans="3:13" ht="12.75" customHeight="1">
      <c r="C298" s="1889" t="s">
        <v>845</v>
      </c>
      <c r="D298" s="32">
        <f t="shared" si="76"/>
        <v>5.2673239281826056</v>
      </c>
      <c r="E298" s="32">
        <f t="shared" si="78"/>
        <v>-12.009644047242361</v>
      </c>
      <c r="F298" s="32">
        <f t="shared" si="73"/>
        <v>-4.1207937413902869</v>
      </c>
      <c r="G298" s="32">
        <f t="shared" si="77"/>
        <v>-47.641555448099602</v>
      </c>
      <c r="H298" s="32">
        <f t="shared" si="73"/>
        <v>-50.791690295150701</v>
      </c>
      <c r="I298" s="49">
        <f>SUM(I250/I245)*100-100</f>
        <v>-2.5899899808628248</v>
      </c>
      <c r="L298" s="2383"/>
    </row>
    <row r="299" spans="3:13" ht="12.75" customHeight="1" thickBot="1">
      <c r="C299" s="2382" t="s">
        <v>891</v>
      </c>
      <c r="D299" s="614">
        <f t="shared" si="76"/>
        <v>-0.22222724851192766</v>
      </c>
      <c r="E299" s="831">
        <f t="shared" si="78"/>
        <v>-27.337631551898539</v>
      </c>
      <c r="F299" s="614">
        <f t="shared" si="73"/>
        <v>-12.479973488935286</v>
      </c>
      <c r="G299" s="615">
        <f t="shared" si="77"/>
        <v>-7.9857345932335306</v>
      </c>
      <c r="H299" s="614">
        <f>SUM(H251/H246)*100-100</f>
        <v>-64.943783578575562</v>
      </c>
      <c r="I299" s="618">
        <f>SUM(I251/I246)*100-100</f>
        <v>-3.1251942993674504</v>
      </c>
      <c r="K299" s="1396"/>
      <c r="L299" s="2383"/>
    </row>
    <row r="300" spans="3:13" ht="12.75" customHeight="1">
      <c r="C300" s="238" t="s">
        <v>894</v>
      </c>
      <c r="D300" s="32">
        <f t="shared" si="76"/>
        <v>-1.1570142288863821</v>
      </c>
      <c r="E300" s="32">
        <f t="shared" si="78"/>
        <v>-0.5967774864431874</v>
      </c>
      <c r="F300" s="32">
        <f t="shared" si="73"/>
        <v>-0.68099646436087369</v>
      </c>
      <c r="G300" s="32">
        <f t="shared" si="77"/>
        <v>-21.025910430102229</v>
      </c>
      <c r="H300" s="32">
        <f t="shared" si="73"/>
        <v>-7.2706969112262527</v>
      </c>
      <c r="I300" s="49">
        <f t="shared" si="73"/>
        <v>-2.7445181391121167</v>
      </c>
      <c r="L300" s="2383"/>
      <c r="M300" s="20"/>
    </row>
    <row r="301" spans="3:13" ht="12.75" customHeight="1">
      <c r="C301" s="238" t="s">
        <v>900</v>
      </c>
      <c r="D301" s="32">
        <f t="shared" si="76"/>
        <v>11.428497245120937</v>
      </c>
      <c r="E301" s="32">
        <f t="shared" si="78"/>
        <v>1.1270864077964404</v>
      </c>
      <c r="F301" s="32">
        <f t="shared" si="73"/>
        <v>102.47954925606786</v>
      </c>
      <c r="G301" s="32">
        <f t="shared" si="77"/>
        <v>1.6228679866335369</v>
      </c>
      <c r="H301" s="32">
        <f t="shared" si="73"/>
        <v>76.901572059165204</v>
      </c>
      <c r="I301" s="49">
        <f t="shared" si="73"/>
        <v>15.918557887397682</v>
      </c>
      <c r="L301" s="2383"/>
    </row>
    <row r="302" spans="3:13" ht="12.75" customHeight="1">
      <c r="C302" s="1889" t="s">
        <v>888</v>
      </c>
      <c r="D302" s="32">
        <f t="shared" si="76"/>
        <v>-0.496879071548463</v>
      </c>
      <c r="E302" s="32">
        <f t="shared" si="78"/>
        <v>73.765185914147423</v>
      </c>
      <c r="F302" s="32">
        <f t="shared" si="73"/>
        <v>11.830798481129975</v>
      </c>
      <c r="G302" s="32">
        <f t="shared" si="77"/>
        <v>18.773736489317614</v>
      </c>
      <c r="H302" s="32">
        <f t="shared" si="73"/>
        <v>-8.9383097567424699</v>
      </c>
      <c r="I302" s="49">
        <f t="shared" si="73"/>
        <v>3.5413242412428048</v>
      </c>
      <c r="L302" s="2383"/>
    </row>
    <row r="303" spans="3:13" ht="12.75" customHeight="1">
      <c r="C303" s="1889" t="s">
        <v>901</v>
      </c>
      <c r="D303" s="32">
        <f>SUM(D255/D250)*100-100</f>
        <v>2.6278671615762335</v>
      </c>
      <c r="E303" s="32">
        <f t="shared" si="78"/>
        <v>50.314722658575761</v>
      </c>
      <c r="F303" s="32">
        <f t="shared" si="78"/>
        <v>75.10854230695486</v>
      </c>
      <c r="G303" s="32">
        <f t="shared" si="77"/>
        <v>50.424703385990512</v>
      </c>
      <c r="H303" s="32">
        <f t="shared" si="77"/>
        <v>505.3059328220877</v>
      </c>
      <c r="I303" s="49">
        <f>SUM(I255/I250)*100-100</f>
        <v>12.555532414959458</v>
      </c>
      <c r="L303" s="2383"/>
    </row>
    <row r="304" spans="3:13" ht="12.75" customHeight="1" thickBot="1">
      <c r="C304" s="2382" t="s">
        <v>940</v>
      </c>
      <c r="D304" s="614">
        <f>SUM(D256/D251)*100-100</f>
        <v>3.1397164863636817</v>
      </c>
      <c r="E304" s="831">
        <f t="shared" si="78"/>
        <v>29.85157326580341</v>
      </c>
      <c r="F304" s="614">
        <f t="shared" si="78"/>
        <v>42.803125257337996</v>
      </c>
      <c r="G304" s="615">
        <f t="shared" si="77"/>
        <v>10.234944126131268</v>
      </c>
      <c r="H304" s="614">
        <f>SUM(H256/H251)*100-100</f>
        <v>135.45422590512374</v>
      </c>
      <c r="I304" s="618">
        <f>SUM(I256/I251)*100-100</f>
        <v>7.4169590372173104</v>
      </c>
      <c r="K304" s="1396"/>
      <c r="L304" s="2383"/>
    </row>
    <row r="305" spans="1:14" ht="12.75" customHeight="1" thickBot="1">
      <c r="C305" s="3519" t="s">
        <v>939</v>
      </c>
      <c r="D305" s="3520">
        <f>SUM(D257/D252)*100-100</f>
        <v>6.8748553649829063</v>
      </c>
      <c r="E305" s="3520">
        <f>SUM(E257/E252)*100-100</f>
        <v>34.721643802348297</v>
      </c>
      <c r="F305" s="3520">
        <f>SUM(F257/F252)*100-100</f>
        <v>16.087468293732471</v>
      </c>
      <c r="G305" s="3520">
        <f>SUM(G257/G252)*100-100</f>
        <v>56.095024749888466</v>
      </c>
      <c r="H305" s="3520">
        <f>SUM(H257/H252)*100-100</f>
        <v>160.54953427216202</v>
      </c>
      <c r="I305" s="3521">
        <f>SUM(I257/I252)*100-100</f>
        <v>11.880050394138536</v>
      </c>
      <c r="K305" s="1396"/>
      <c r="L305" s="2383"/>
    </row>
    <row r="306" spans="1:14" ht="18" customHeight="1">
      <c r="C306" s="869" t="s">
        <v>401</v>
      </c>
      <c r="D306" s="64"/>
      <c r="E306" s="64"/>
      <c r="F306" s="64"/>
      <c r="G306" s="64"/>
      <c r="H306" s="64"/>
      <c r="I306" s="64"/>
    </row>
    <row r="307" spans="1:14" ht="18" customHeight="1">
      <c r="C307" s="56" t="s">
        <v>619</v>
      </c>
      <c r="D307" s="2060"/>
      <c r="E307" s="2060"/>
      <c r="F307" s="2060"/>
      <c r="G307" s="2060"/>
      <c r="H307" s="2060"/>
      <c r="I307" s="2060"/>
    </row>
    <row r="308" spans="1:14" ht="18" customHeight="1">
      <c r="C308" s="869"/>
      <c r="D308" s="2060"/>
      <c r="E308" s="2060"/>
      <c r="F308" s="2060"/>
      <c r="G308" s="2060"/>
      <c r="H308" s="2060"/>
      <c r="I308" s="2060"/>
    </row>
    <row r="309" spans="1:14" ht="37.5" customHeight="1" thickBot="1">
      <c r="A309" s="14" t="s">
        <v>926</v>
      </c>
      <c r="B309" s="246" t="s">
        <v>1</v>
      </c>
      <c r="C309" s="459"/>
      <c r="D309" s="459"/>
      <c r="E309" s="459"/>
      <c r="F309" s="459"/>
      <c r="G309" s="459"/>
      <c r="H309" s="459"/>
      <c r="I309" s="459"/>
      <c r="J309" s="461"/>
      <c r="K309" s="462"/>
    </row>
    <row r="310" spans="1:14" ht="30" customHeight="1" thickBot="1">
      <c r="C310" s="591" t="s">
        <v>608</v>
      </c>
      <c r="D310" s="592" t="s">
        <v>609</v>
      </c>
      <c r="E310" s="592" t="s">
        <v>610</v>
      </c>
      <c r="F310" s="592" t="s">
        <v>611</v>
      </c>
      <c r="G310" s="592" t="s">
        <v>612</v>
      </c>
      <c r="H310" s="593" t="s">
        <v>158</v>
      </c>
    </row>
    <row r="311" spans="1:14" ht="13.7" customHeight="1" thickBot="1">
      <c r="C311" s="590" t="s">
        <v>616</v>
      </c>
      <c r="D311" s="608">
        <v>22.173000000000002</v>
      </c>
      <c r="E311" s="609">
        <v>4.32</v>
      </c>
      <c r="F311" s="608">
        <v>356.57299999999998</v>
      </c>
      <c r="G311" s="609">
        <v>13.869</v>
      </c>
      <c r="H311" s="610">
        <v>396.935</v>
      </c>
    </row>
    <row r="312" spans="1:14" ht="13.7" customHeight="1" thickBot="1">
      <c r="C312" s="590" t="s">
        <v>617</v>
      </c>
      <c r="D312" s="608">
        <v>22.469000000000001</v>
      </c>
      <c r="E312" s="609">
        <v>4.5449999999999999</v>
      </c>
      <c r="F312" s="608">
        <v>393.60599999999999</v>
      </c>
      <c r="G312" s="609">
        <v>8</v>
      </c>
      <c r="H312" s="610">
        <v>428.62</v>
      </c>
    </row>
    <row r="313" spans="1:14" ht="13.7" customHeight="1" thickBot="1">
      <c r="C313" s="590" t="s">
        <v>618</v>
      </c>
      <c r="D313" s="608">
        <v>25.725999999999999</v>
      </c>
      <c r="E313" s="609">
        <v>4.1890000000000001</v>
      </c>
      <c r="F313" s="608">
        <v>424.5</v>
      </c>
      <c r="G313" s="609">
        <v>0.318</v>
      </c>
      <c r="H313" s="610">
        <v>454.73300000000006</v>
      </c>
      <c r="J313" s="691"/>
    </row>
    <row r="314" spans="1:14" ht="13.7" customHeight="1">
      <c r="C314" s="238" t="s">
        <v>439</v>
      </c>
      <c r="D314" s="603">
        <v>5.3087999999999997</v>
      </c>
      <c r="E314" s="604">
        <v>0.69899999999999995</v>
      </c>
      <c r="F314" s="603">
        <v>111.06780000000001</v>
      </c>
      <c r="G314" s="604">
        <v>7.3599999999999999E-2</v>
      </c>
      <c r="H314" s="605">
        <v>117.14920000000001</v>
      </c>
    </row>
    <row r="315" spans="1:14" ht="13.7" customHeight="1">
      <c r="C315" s="238" t="s">
        <v>593</v>
      </c>
      <c r="D315" s="603">
        <v>7.0039999999999996</v>
      </c>
      <c r="E315" s="604">
        <v>0.83399999999999996</v>
      </c>
      <c r="F315" s="603">
        <v>119.026</v>
      </c>
      <c r="G315" s="604">
        <v>0.2868</v>
      </c>
      <c r="H315" s="605">
        <v>127.15079999999999</v>
      </c>
    </row>
    <row r="316" spans="1:14" ht="13.7" customHeight="1">
      <c r="C316" s="238" t="s">
        <v>440</v>
      </c>
      <c r="D316" s="603">
        <v>4.0709999999999997</v>
      </c>
      <c r="E316" s="604">
        <v>0.82599999999999996</v>
      </c>
      <c r="F316" s="603">
        <v>123.307</v>
      </c>
      <c r="G316" s="604">
        <v>0.3</v>
      </c>
      <c r="H316" s="605">
        <v>128.50400000000002</v>
      </c>
    </row>
    <row r="317" spans="1:14" ht="13.7" customHeight="1">
      <c r="C317" s="239" t="s">
        <v>496</v>
      </c>
      <c r="D317" s="2893">
        <v>6.1689999999999996</v>
      </c>
      <c r="E317" s="2894">
        <v>0.83199999999999996</v>
      </c>
      <c r="F317" s="2893">
        <v>105.907</v>
      </c>
      <c r="G317" s="2894">
        <v>0.51380000000000003</v>
      </c>
      <c r="H317" s="607">
        <v>113.4218</v>
      </c>
      <c r="I317" s="581" t="s">
        <v>102</v>
      </c>
      <c r="J317" s="691"/>
    </row>
    <row r="318" spans="1:14" ht="13.7" customHeight="1" thickBot="1">
      <c r="C318" s="436" t="s">
        <v>546</v>
      </c>
      <c r="D318" s="688">
        <v>22.552800000000001</v>
      </c>
      <c r="E318" s="689">
        <v>3.1909999999999998</v>
      </c>
      <c r="F318" s="688">
        <v>459.30779999999999</v>
      </c>
      <c r="G318" s="689">
        <v>1.1741999999999999</v>
      </c>
      <c r="H318" s="690">
        <v>486.22580000000005</v>
      </c>
      <c r="I318" s="581"/>
      <c r="J318" s="734"/>
      <c r="K318" s="734" t="s">
        <v>102</v>
      </c>
      <c r="L318" s="734" t="s">
        <v>102</v>
      </c>
      <c r="M318" s="734" t="s">
        <v>102</v>
      </c>
      <c r="N318" s="734" t="s">
        <v>102</v>
      </c>
    </row>
    <row r="319" spans="1:14" ht="13.7" customHeight="1">
      <c r="C319" s="446" t="s">
        <v>544</v>
      </c>
      <c r="D319" s="680">
        <v>7.2220000000000004</v>
      </c>
      <c r="E319" s="680">
        <v>0.78739999999999999</v>
      </c>
      <c r="F319" s="601">
        <v>112.7595</v>
      </c>
      <c r="G319" s="680">
        <v>0.1231</v>
      </c>
      <c r="H319" s="602">
        <v>120.892</v>
      </c>
      <c r="I319" s="581"/>
      <c r="J319" s="734"/>
      <c r="K319" s="734"/>
      <c r="L319" s="734"/>
      <c r="M319" s="734"/>
      <c r="N319" s="734"/>
    </row>
    <row r="320" spans="1:14" ht="13.7" customHeight="1">
      <c r="C320" s="238" t="s">
        <v>501</v>
      </c>
      <c r="D320" s="621">
        <v>7.3559999999999999</v>
      </c>
      <c r="E320" s="621">
        <v>1.026</v>
      </c>
      <c r="F320" s="603">
        <v>126.096</v>
      </c>
      <c r="G320" s="621">
        <v>0.51429999999999998</v>
      </c>
      <c r="H320" s="605">
        <v>134.9923</v>
      </c>
      <c r="I320" s="581"/>
      <c r="J320" s="734"/>
      <c r="K320" s="734"/>
      <c r="L320" s="734"/>
      <c r="M320" s="734"/>
      <c r="N320" s="734"/>
    </row>
    <row r="321" spans="3:14" ht="13.7" customHeight="1">
      <c r="C321" s="238" t="s">
        <v>516</v>
      </c>
      <c r="D321" s="621">
        <v>4.5039999999999996</v>
      </c>
      <c r="E321" s="621">
        <v>1.28</v>
      </c>
      <c r="F321" s="603">
        <v>113.568</v>
      </c>
      <c r="G321" s="621">
        <v>0.46600000000000003</v>
      </c>
      <c r="H321" s="605">
        <v>119.818</v>
      </c>
      <c r="I321" s="581"/>
      <c r="J321" s="734"/>
      <c r="K321" s="734"/>
      <c r="L321" s="734"/>
      <c r="M321" s="734"/>
      <c r="N321" s="734"/>
    </row>
    <row r="322" spans="3:14" ht="13.7" customHeight="1">
      <c r="C322" s="239" t="s">
        <v>444</v>
      </c>
      <c r="D322" s="2881">
        <v>4.242</v>
      </c>
      <c r="E322" s="2881">
        <v>1.0840000000000001</v>
      </c>
      <c r="F322" s="2893">
        <v>122.18300000000001</v>
      </c>
      <c r="G322" s="2881">
        <v>0.20380000000000001</v>
      </c>
      <c r="H322" s="607">
        <v>127.71280000000002</v>
      </c>
      <c r="I322" s="581"/>
      <c r="J322" s="734"/>
      <c r="K322" s="734"/>
      <c r="L322" s="734"/>
      <c r="M322" s="734"/>
      <c r="N322" s="734"/>
    </row>
    <row r="323" spans="3:14" ht="13.7" customHeight="1" thickBot="1">
      <c r="C323" s="590" t="s">
        <v>498</v>
      </c>
      <c r="D323" s="624">
        <v>23.324000000000002</v>
      </c>
      <c r="E323" s="624">
        <v>4.1774000000000004</v>
      </c>
      <c r="F323" s="624">
        <v>474.60649999999998</v>
      </c>
      <c r="G323" s="624">
        <v>1.3071999999999999</v>
      </c>
      <c r="H323" s="610">
        <v>503.4151</v>
      </c>
      <c r="I323" s="581"/>
      <c r="J323" s="1643"/>
      <c r="K323" s="1643"/>
      <c r="L323" s="1643"/>
      <c r="M323" s="1643"/>
    </row>
    <row r="324" spans="3:14" ht="13.7" customHeight="1">
      <c r="C324" s="446" t="s">
        <v>430</v>
      </c>
      <c r="D324" s="680">
        <v>3.6388769999999999</v>
      </c>
      <c r="E324" s="829">
        <v>0.38435900000000001</v>
      </c>
      <c r="F324" s="601">
        <v>100.92188299999999</v>
      </c>
      <c r="G324" s="680">
        <v>0.116452</v>
      </c>
      <c r="H324" s="602">
        <f>SUM(D324:G324)</f>
        <v>105.06157099999999</v>
      </c>
      <c r="I324" s="604"/>
      <c r="J324" s="1643"/>
      <c r="K324" s="1643"/>
      <c r="L324" s="1643"/>
      <c r="M324" s="1643"/>
    </row>
    <row r="325" spans="3:14" ht="13.7" customHeight="1">
      <c r="C325" s="152" t="s">
        <v>213</v>
      </c>
      <c r="D325" s="621">
        <v>4.4943080000000002</v>
      </c>
      <c r="E325" s="908">
        <v>0.828129</v>
      </c>
      <c r="F325" s="603">
        <v>98.558788000000007</v>
      </c>
      <c r="G325" s="621">
        <v>0.189051</v>
      </c>
      <c r="H325" s="605">
        <f>SUM(D325:G325)</f>
        <v>104.07027600000001</v>
      </c>
      <c r="I325" s="604"/>
      <c r="J325" s="1643"/>
      <c r="K325" s="1643"/>
      <c r="L325" s="1643"/>
      <c r="M325" s="1643"/>
    </row>
    <row r="326" spans="3:14" ht="13.7" customHeight="1">
      <c r="C326" s="982" t="s">
        <v>335</v>
      </c>
      <c r="D326" s="621">
        <v>3.5202209999999998</v>
      </c>
      <c r="E326" s="908">
        <v>0.89153000000000004</v>
      </c>
      <c r="F326" s="603">
        <v>99.038454999999999</v>
      </c>
      <c r="G326" s="621">
        <v>0.53526899999999999</v>
      </c>
      <c r="H326" s="605">
        <f>SUM(D326:G326)</f>
        <v>103.98547499999999</v>
      </c>
      <c r="I326" s="604"/>
      <c r="J326" s="1643"/>
      <c r="K326" s="1643"/>
      <c r="L326" s="1643"/>
      <c r="M326" s="1643"/>
    </row>
    <row r="327" spans="3:14" ht="13.7" customHeight="1">
      <c r="C327" s="239" t="s">
        <v>569</v>
      </c>
      <c r="D327" s="2881">
        <v>4.5566199999999997</v>
      </c>
      <c r="E327" s="2895">
        <v>1.2636890000000001</v>
      </c>
      <c r="F327" s="2893">
        <v>97.503888000000003</v>
      </c>
      <c r="G327" s="2881">
        <v>0.19486300000000001</v>
      </c>
      <c r="H327" s="607">
        <f>SUM(D327:G327)</f>
        <v>103.51906</v>
      </c>
      <c r="I327" s="604"/>
      <c r="J327" s="1643"/>
      <c r="K327" s="1643"/>
      <c r="L327" s="1643"/>
      <c r="M327" s="1643"/>
    </row>
    <row r="328" spans="3:14" ht="13.7" customHeight="1" thickBot="1">
      <c r="C328" s="679" t="s">
        <v>626</v>
      </c>
      <c r="D328" s="2883">
        <f>SUM(D324:D327)</f>
        <v>16.210025999999999</v>
      </c>
      <c r="E328" s="2885">
        <f>SUM(E324:E327)</f>
        <v>3.3677070000000002</v>
      </c>
      <c r="F328" s="1382">
        <f>SUM(F324:F327)</f>
        <v>396.02301400000005</v>
      </c>
      <c r="G328" s="1382">
        <f>SUM(G324:G327)</f>
        <v>1.0356350000000001</v>
      </c>
      <c r="H328" s="2886">
        <f>SUM(H324:H327)</f>
        <v>416.63638200000003</v>
      </c>
      <c r="I328" s="604"/>
      <c r="J328" s="1643"/>
      <c r="K328" s="1643"/>
      <c r="L328" s="1643"/>
      <c r="M328" s="1643"/>
    </row>
    <row r="329" spans="3:14" ht="13.7" customHeight="1">
      <c r="C329" s="628" t="s">
        <v>623</v>
      </c>
      <c r="D329" s="601">
        <v>4.3335819999999998</v>
      </c>
      <c r="E329" s="1415">
        <v>0.89040799999999998</v>
      </c>
      <c r="F329" s="601">
        <v>90.533451999999997</v>
      </c>
      <c r="G329" s="1415">
        <v>0.12012299999999999</v>
      </c>
      <c r="H329" s="613">
        <f>SUM(D329:G329)</f>
        <v>95.877565000000004</v>
      </c>
      <c r="I329" s="604"/>
      <c r="J329" s="1643"/>
      <c r="K329" s="1643"/>
      <c r="L329" s="1643"/>
      <c r="M329" s="1643"/>
    </row>
    <row r="330" spans="3:14" ht="12.2" customHeight="1">
      <c r="C330" s="434" t="s">
        <v>663</v>
      </c>
      <c r="D330" s="603">
        <v>5.4183770000000004</v>
      </c>
      <c r="E330" s="604">
        <v>0.70446200000000003</v>
      </c>
      <c r="F330" s="603">
        <v>111.257817</v>
      </c>
      <c r="G330" s="604">
        <v>0.35894999999999999</v>
      </c>
      <c r="H330" s="49">
        <f>SUM(D330:G330)</f>
        <v>117.73960599999999</v>
      </c>
      <c r="I330" s="604"/>
      <c r="J330" s="1643"/>
      <c r="K330" s="1643"/>
      <c r="L330" s="1643"/>
      <c r="M330" s="1643"/>
    </row>
    <row r="331" spans="3:14" ht="12.2" customHeight="1">
      <c r="C331" s="238" t="s">
        <v>676</v>
      </c>
      <c r="D331" s="603">
        <v>4.7837519999999998</v>
      </c>
      <c r="E331" s="870">
        <v>0.67663200000000001</v>
      </c>
      <c r="F331" s="603">
        <v>105.196748</v>
      </c>
      <c r="G331" s="604">
        <v>0.54832099999999995</v>
      </c>
      <c r="H331" s="49">
        <f>SUM(D331:G331)</f>
        <v>111.20545300000001</v>
      </c>
      <c r="I331" s="604"/>
      <c r="J331" s="691"/>
    </row>
    <row r="332" spans="3:14" ht="12.2" customHeight="1">
      <c r="C332" s="238" t="s">
        <v>677</v>
      </c>
      <c r="D332" s="603">
        <v>5.8968210000000001</v>
      </c>
      <c r="E332" s="870">
        <v>0.73259799999999997</v>
      </c>
      <c r="F332" s="2893">
        <v>111.883263</v>
      </c>
      <c r="G332" s="2896">
        <v>0.65754500000000005</v>
      </c>
      <c r="H332" s="49">
        <f>SUM(D332:G332)</f>
        <v>119.170227</v>
      </c>
      <c r="I332" s="604"/>
      <c r="J332" s="691"/>
    </row>
    <row r="333" spans="3:14" ht="12.2" customHeight="1" thickBot="1">
      <c r="C333" s="590" t="s">
        <v>724</v>
      </c>
      <c r="D333" s="624">
        <f>SUM(D329:D332)</f>
        <v>20.432531999999998</v>
      </c>
      <c r="E333" s="608">
        <f>SUM(E329:E332)</f>
        <v>3.0040999999999998</v>
      </c>
      <c r="F333" s="830">
        <f>SUM(F329:F332)</f>
        <v>418.87128000000001</v>
      </c>
      <c r="G333" s="830">
        <f>SUM(G329:G332)</f>
        <v>1.684939</v>
      </c>
      <c r="H333" s="610">
        <f>SUM(H329:H332)</f>
        <v>443.99285100000003</v>
      </c>
      <c r="I333" s="604"/>
    </row>
    <row r="334" spans="3:14" ht="12.75" customHeight="1">
      <c r="C334" s="628" t="s">
        <v>728</v>
      </c>
      <c r="D334" s="680">
        <v>6.3966589999999997</v>
      </c>
      <c r="E334" s="601">
        <v>0.55188700000000002</v>
      </c>
      <c r="F334" s="680">
        <v>107.717114</v>
      </c>
      <c r="G334" s="680">
        <v>0.25915899999999997</v>
      </c>
      <c r="H334" s="613">
        <f>SUM(D334:G334)</f>
        <v>114.92481899999999</v>
      </c>
      <c r="I334" s="581"/>
    </row>
    <row r="335" spans="3:14" ht="12.75" customHeight="1">
      <c r="C335" s="1890" t="s">
        <v>745</v>
      </c>
      <c r="D335" s="621">
        <v>6.1986230000000004</v>
      </c>
      <c r="E335" s="603">
        <v>0.94860500000000003</v>
      </c>
      <c r="F335" s="621">
        <v>126.277005</v>
      </c>
      <c r="G335" s="621">
        <v>0.72658900000000004</v>
      </c>
      <c r="H335" s="49">
        <f>SUM(D335:G335)</f>
        <v>134.15082200000001</v>
      </c>
      <c r="I335" s="581"/>
    </row>
    <row r="336" spans="3:14" ht="12.75" customHeight="1">
      <c r="C336" s="434" t="s">
        <v>746</v>
      </c>
      <c r="D336" s="621">
        <v>4.137276</v>
      </c>
      <c r="E336" s="603">
        <v>1.1807799999999999</v>
      </c>
      <c r="F336" s="621">
        <v>106.85602900000001</v>
      </c>
      <c r="G336" s="621">
        <v>0.84355400000000003</v>
      </c>
      <c r="H336" s="49">
        <f>SUM(D336:G336)</f>
        <v>113.017639</v>
      </c>
      <c r="I336" s="581"/>
    </row>
    <row r="337" spans="2:14" s="219" customFormat="1" ht="12.75" customHeight="1">
      <c r="B337" s="294"/>
      <c r="C337" s="152" t="s">
        <v>747</v>
      </c>
      <c r="D337" s="2958">
        <v>5.7780149999999999</v>
      </c>
      <c r="E337" s="2975">
        <v>0.97226199999999996</v>
      </c>
      <c r="F337" s="2971">
        <v>94.068068999999994</v>
      </c>
      <c r="G337" s="2976">
        <v>1.0893040000000001</v>
      </c>
      <c r="H337" s="215">
        <f>SUM(D337:G337)</f>
        <v>101.90764999999999</v>
      </c>
      <c r="I337" s="2977"/>
    </row>
    <row r="338" spans="2:14" s="219" customFormat="1" ht="12.75" customHeight="1" thickBot="1">
      <c r="B338" s="294"/>
      <c r="C338" s="2978" t="s">
        <v>778</v>
      </c>
      <c r="D338" s="2964">
        <f>SUM(D334:D337)</f>
        <v>22.510573000000001</v>
      </c>
      <c r="E338" s="2965">
        <f>SUM(E334:E337)</f>
        <v>3.6535339999999996</v>
      </c>
      <c r="F338" s="2964">
        <f>SUM(F334:F337)</f>
        <v>434.91821699999997</v>
      </c>
      <c r="G338" s="2964">
        <f>SUM(G334:G337)</f>
        <v>2.9186060000000005</v>
      </c>
      <c r="H338" s="2967">
        <f>SUM(H334:H337)</f>
        <v>464.00092999999998</v>
      </c>
      <c r="I338" s="2977"/>
      <c r="J338" s="2980"/>
    </row>
    <row r="339" spans="2:14" s="219" customFormat="1" ht="13.15" customHeight="1">
      <c r="B339" s="294"/>
      <c r="C339" s="428" t="s">
        <v>769</v>
      </c>
      <c r="D339" s="2951">
        <v>5.0644470000000004</v>
      </c>
      <c r="E339" s="2952">
        <v>0.73702800000000002</v>
      </c>
      <c r="F339" s="2951">
        <v>85.627491000000006</v>
      </c>
      <c r="G339" s="2951">
        <v>0.71540599999999988</v>
      </c>
      <c r="H339" s="2979">
        <f>SUM(D339:G339)</f>
        <v>92.144372000000004</v>
      </c>
      <c r="I339" s="2977"/>
      <c r="J339" s="2980"/>
      <c r="K339" s="2980"/>
      <c r="N339" s="2985"/>
    </row>
    <row r="340" spans="2:14" s="219" customFormat="1" ht="13.5" customHeight="1">
      <c r="B340" s="294"/>
      <c r="C340" s="2956" t="s">
        <v>770</v>
      </c>
      <c r="D340" s="2957">
        <v>5.9890030000000003</v>
      </c>
      <c r="E340" s="2958">
        <v>0.72761500000000001</v>
      </c>
      <c r="F340" s="2957">
        <v>97.0715</v>
      </c>
      <c r="G340" s="2957">
        <v>1.4317359999999999</v>
      </c>
      <c r="H340" s="215">
        <f>SUM(D340:G340)</f>
        <v>105.219854</v>
      </c>
      <c r="I340" s="2977"/>
      <c r="J340" s="2980"/>
      <c r="K340" s="2980"/>
      <c r="N340" s="2985"/>
    </row>
    <row r="341" spans="2:14" s="219" customFormat="1" ht="13.5" customHeight="1">
      <c r="B341" s="294"/>
      <c r="C341" s="2960" t="s">
        <v>771</v>
      </c>
      <c r="D341" s="2957">
        <v>5.3902720000000004</v>
      </c>
      <c r="E341" s="2958">
        <v>0.89525999999999994</v>
      </c>
      <c r="F341" s="2957">
        <v>86.581331000000006</v>
      </c>
      <c r="G341" s="2957">
        <v>1.261015</v>
      </c>
      <c r="H341" s="215">
        <v>94.127877999999995</v>
      </c>
      <c r="I341" s="2977"/>
      <c r="J341" s="2980"/>
      <c r="K341" s="2980"/>
      <c r="N341" s="2985"/>
    </row>
    <row r="342" spans="2:14" s="219" customFormat="1" ht="13.5" customHeight="1">
      <c r="B342" s="294"/>
      <c r="C342" s="1066" t="s">
        <v>772</v>
      </c>
      <c r="D342" s="2961">
        <v>5.1884360000000003</v>
      </c>
      <c r="E342" s="2962">
        <v>0.86980000000000002</v>
      </c>
      <c r="F342" s="2962">
        <v>92.289979000000002</v>
      </c>
      <c r="G342" s="2962">
        <v>1.5656890000000001</v>
      </c>
      <c r="H342" s="215">
        <f>SUM(D342:G342)</f>
        <v>99.913904000000002</v>
      </c>
      <c r="I342" s="2977"/>
      <c r="J342" s="2980"/>
      <c r="K342" s="2980"/>
      <c r="N342" s="2985"/>
    </row>
    <row r="343" spans="2:14" s="219" customFormat="1" ht="13.5" customHeight="1" thickBot="1">
      <c r="B343" s="294"/>
      <c r="C343" s="2963" t="s">
        <v>846</v>
      </c>
      <c r="D343" s="2964">
        <f>SUM(D339:D342)</f>
        <v>21.632158</v>
      </c>
      <c r="E343" s="2965">
        <f>SUM(E339:E342)</f>
        <v>3.2297030000000002</v>
      </c>
      <c r="F343" s="2964">
        <f>SUM(F339:F342)</f>
        <v>361.57030100000003</v>
      </c>
      <c r="G343" s="2964">
        <f>SUM(G339:G342)</f>
        <v>4.973846</v>
      </c>
      <c r="H343" s="2967">
        <f>SUM(H339:H342)</f>
        <v>391.40600799999999</v>
      </c>
      <c r="I343" s="2977"/>
      <c r="J343" s="2980"/>
      <c r="K343" s="2980"/>
      <c r="N343" s="2985"/>
    </row>
    <row r="344" spans="2:14" s="219" customFormat="1" ht="13.5" customHeight="1">
      <c r="B344" s="294"/>
      <c r="C344" s="428" t="s">
        <v>837</v>
      </c>
      <c r="D344" s="2951">
        <v>4.9035000000000002</v>
      </c>
      <c r="E344" s="2952">
        <v>0.63497400000000004</v>
      </c>
      <c r="F344" s="2951">
        <v>86.611489000000006</v>
      </c>
      <c r="G344" s="2951">
        <f>0.485892+0.032474+0.0152+0.00234</f>
        <v>0.53590599999999999</v>
      </c>
      <c r="H344" s="2979">
        <f>SUM(D344:G344)</f>
        <v>92.685868999999997</v>
      </c>
      <c r="I344" s="2977"/>
      <c r="J344" s="2980"/>
      <c r="K344" s="2980"/>
      <c r="L344" s="2980"/>
      <c r="N344" s="3002"/>
    </row>
    <row r="345" spans="2:14" s="2955" customFormat="1" ht="13.5" customHeight="1">
      <c r="B345" s="294"/>
      <c r="C345" s="2968" t="s">
        <v>844</v>
      </c>
      <c r="D345" s="2957">
        <v>6.7874129999999999</v>
      </c>
      <c r="E345" s="2958">
        <v>2.6391269999999998</v>
      </c>
      <c r="F345" s="2957">
        <v>88.775812999999999</v>
      </c>
      <c r="G345" s="2957">
        <v>1.3882650000000001</v>
      </c>
      <c r="H345" s="215">
        <v>99.590618000000006</v>
      </c>
      <c r="I345" s="2977"/>
      <c r="J345" s="3198"/>
      <c r="K345" s="3003"/>
      <c r="L345" s="3003"/>
      <c r="N345" s="737"/>
    </row>
    <row r="346" spans="2:14" s="219" customFormat="1" ht="13.5" customHeight="1">
      <c r="B346" s="294"/>
      <c r="C346" s="2969" t="s">
        <v>824</v>
      </c>
      <c r="D346" s="2957">
        <v>7.1527469999999997</v>
      </c>
      <c r="E346" s="2958">
        <v>2.160193</v>
      </c>
      <c r="F346" s="2957">
        <v>90.843356</v>
      </c>
      <c r="G346" s="2957">
        <v>0.97799999999999998</v>
      </c>
      <c r="H346" s="215">
        <v>101.13427900000001</v>
      </c>
      <c r="I346" s="2977"/>
      <c r="J346" s="2980"/>
      <c r="K346" s="2980"/>
      <c r="L346" s="2980"/>
      <c r="M346" s="2"/>
      <c r="N346" s="2985"/>
    </row>
    <row r="347" spans="2:14" s="219" customFormat="1" ht="13.5" customHeight="1">
      <c r="B347" s="294"/>
      <c r="C347" s="2969" t="s">
        <v>845</v>
      </c>
      <c r="D347" s="2957">
        <v>7.3122420000000004</v>
      </c>
      <c r="E347" s="2958">
        <v>0.87476399999999999</v>
      </c>
      <c r="F347" s="2957">
        <v>93.162816000000007</v>
      </c>
      <c r="G347" s="2957">
        <v>1.1279999999999999</v>
      </c>
      <c r="H347" s="215">
        <v>102.47799500000001</v>
      </c>
      <c r="I347" s="2977"/>
      <c r="J347" s="2980"/>
      <c r="K347" s="2980"/>
      <c r="L347" s="2980"/>
      <c r="N347" s="2985"/>
    </row>
    <row r="348" spans="2:14" s="219" customFormat="1" ht="13.5" customHeight="1" thickBot="1">
      <c r="B348" s="294"/>
      <c r="C348" s="2981" t="s">
        <v>891</v>
      </c>
      <c r="D348" s="2964">
        <f>SUM(D344:D347)</f>
        <v>26.155902000000001</v>
      </c>
      <c r="E348" s="2965">
        <f>SUM(E344:E347)</f>
        <v>6.3090579999999994</v>
      </c>
      <c r="F348" s="2964">
        <f>SUM(F344:F347)</f>
        <v>359.39347400000003</v>
      </c>
      <c r="G348" s="2964">
        <f>SUM(G344:G347)</f>
        <v>4.0301710000000002</v>
      </c>
      <c r="H348" s="2967">
        <f>SUM(H344:H347)</f>
        <v>395.88876100000004</v>
      </c>
      <c r="I348" s="2977"/>
      <c r="J348" s="2980"/>
      <c r="K348" s="2980"/>
      <c r="L348" s="2980"/>
    </row>
    <row r="349" spans="2:14" s="219" customFormat="1" ht="13.5" customHeight="1">
      <c r="B349" s="294"/>
      <c r="C349" s="152" t="s">
        <v>894</v>
      </c>
      <c r="D349" s="2952">
        <v>10.343289</v>
      </c>
      <c r="E349" s="2958">
        <v>0.49135200000000001</v>
      </c>
      <c r="F349" s="2957">
        <v>91.644304000000005</v>
      </c>
      <c r="G349" s="2957">
        <f>H349-(F349+E349+D349)</f>
        <v>0.67552199999998663</v>
      </c>
      <c r="H349" s="2959">
        <v>103.154467</v>
      </c>
      <c r="I349" s="2977"/>
      <c r="J349" s="2980"/>
      <c r="K349" s="2980"/>
      <c r="L349" s="2980"/>
    </row>
    <row r="350" spans="2:14" s="219" customFormat="1" ht="13.5" customHeight="1">
      <c r="B350" s="294"/>
      <c r="C350" s="152" t="s">
        <v>900</v>
      </c>
      <c r="D350" s="2957">
        <v>7.2885150000000003</v>
      </c>
      <c r="E350" s="2958">
        <v>2.4078599999999999</v>
      </c>
      <c r="F350" s="2958">
        <v>85.894968000000006</v>
      </c>
      <c r="G350" s="2958">
        <f>H350-(F350+E350+D350)</f>
        <v>1.3358689999999882</v>
      </c>
      <c r="H350" s="2959">
        <v>96.927211999999997</v>
      </c>
      <c r="I350" s="2977"/>
      <c r="J350" s="2980"/>
      <c r="K350" s="2980"/>
      <c r="L350" s="2980"/>
    </row>
    <row r="351" spans="2:14" s="219" customFormat="1" ht="13.5" customHeight="1">
      <c r="B351" s="294"/>
      <c r="C351" s="2969" t="s">
        <v>888</v>
      </c>
      <c r="D351" s="2957">
        <v>7.8331999999999997</v>
      </c>
      <c r="E351" s="2958">
        <v>0.81563699999999995</v>
      </c>
      <c r="F351" s="2957">
        <v>91.549183999999997</v>
      </c>
      <c r="G351" s="2957">
        <f t="shared" ref="G351:G352" si="79">H351-(F351+E351+D351)</f>
        <v>1.053600000000003</v>
      </c>
      <c r="H351" s="215">
        <v>101.251621</v>
      </c>
      <c r="I351" s="2977"/>
      <c r="J351" s="2980"/>
      <c r="K351" s="2980"/>
      <c r="L351" s="2980"/>
      <c r="M351" s="2"/>
    </row>
    <row r="352" spans="2:14" s="219" customFormat="1" ht="13.5" customHeight="1">
      <c r="B352" s="294"/>
      <c r="C352" s="2969" t="s">
        <v>901</v>
      </c>
      <c r="D352" s="2957">
        <v>8.5871399999999998</v>
      </c>
      <c r="E352" s="2958">
        <v>0.71123800000000004</v>
      </c>
      <c r="F352" s="2957">
        <v>83.918334000000002</v>
      </c>
      <c r="G352" s="2957">
        <f t="shared" si="79"/>
        <v>0.80339700000000391</v>
      </c>
      <c r="H352" s="215">
        <v>94.020109000000005</v>
      </c>
      <c r="I352" s="2977"/>
      <c r="J352" s="2980"/>
      <c r="K352" s="2980"/>
      <c r="L352" s="2980"/>
    </row>
    <row r="353" spans="2:15" s="219" customFormat="1" ht="13.5" customHeight="1" thickBot="1">
      <c r="B353" s="294"/>
      <c r="C353" s="2981" t="s">
        <v>940</v>
      </c>
      <c r="D353" s="2964">
        <f>SUM(D349:D352)</f>
        <v>34.052143999999998</v>
      </c>
      <c r="E353" s="2965">
        <f>SUM(E349:E352)</f>
        <v>4.4260869999999999</v>
      </c>
      <c r="F353" s="2964">
        <f>SUM(F349:F352)</f>
        <v>353.00679000000002</v>
      </c>
      <c r="G353" s="2964">
        <f>SUM(G349:G352)</f>
        <v>3.8683879999999817</v>
      </c>
      <c r="H353" s="2967">
        <f>SUM(H349:H352)</f>
        <v>395.353409</v>
      </c>
      <c r="I353" s="2977"/>
      <c r="J353" s="2980"/>
      <c r="K353" s="2980"/>
      <c r="L353" s="2980"/>
      <c r="O353" s="2980"/>
    </row>
    <row r="354" spans="2:15" s="219" customFormat="1" ht="13.5" customHeight="1" thickBot="1">
      <c r="B354" s="294"/>
      <c r="C354" s="3515" t="s">
        <v>939</v>
      </c>
      <c r="D354" s="3516">
        <v>8.5933720000000005</v>
      </c>
      <c r="E354" s="3516">
        <v>0.54142999999999997</v>
      </c>
      <c r="F354" s="3517">
        <v>88.237924000000007</v>
      </c>
      <c r="G354" s="3517">
        <f>H354-(F354+E354+D354)</f>
        <v>0.71589799999998149</v>
      </c>
      <c r="H354" s="3518">
        <v>98.088623999999996</v>
      </c>
      <c r="I354" s="2977"/>
      <c r="J354" s="2980"/>
      <c r="K354" s="2954"/>
      <c r="L354" s="2980"/>
      <c r="N354" s="2980"/>
      <c r="O354" s="2980"/>
    </row>
    <row r="355" spans="2:15" s="219" customFormat="1" ht="20.25" customHeight="1">
      <c r="B355" s="294"/>
      <c r="C355" s="2982" t="s">
        <v>401</v>
      </c>
      <c r="D355" s="164"/>
      <c r="E355" s="164"/>
      <c r="F355" s="164"/>
      <c r="G355" s="164"/>
      <c r="H355" s="164"/>
      <c r="I355" s="2"/>
      <c r="J355" s="2803"/>
      <c r="N355" s="3003"/>
    </row>
    <row r="356" spans="2:15" s="219" customFormat="1" ht="23.25" customHeight="1">
      <c r="B356" s="294"/>
      <c r="C356" s="4217" t="s">
        <v>614</v>
      </c>
      <c r="D356" s="4218"/>
      <c r="E356" s="4218"/>
      <c r="F356" s="4218"/>
      <c r="G356" s="4218"/>
      <c r="H356" s="4218"/>
      <c r="I356" s="2980"/>
    </row>
    <row r="357" spans="2:15" ht="12.75" customHeight="1">
      <c r="D357" s="23"/>
      <c r="E357" s="23"/>
      <c r="F357" s="23"/>
      <c r="G357" s="23"/>
      <c r="H357" s="23"/>
    </row>
    <row r="358" spans="2:15" ht="40.700000000000003" customHeight="1" thickBot="1">
      <c r="C358" s="580" t="s">
        <v>442</v>
      </c>
      <c r="H358" s="3"/>
    </row>
    <row r="359" spans="2:15" ht="30" customHeight="1" thickBot="1">
      <c r="C359" s="591" t="s">
        <v>608</v>
      </c>
      <c r="D359" s="592" t="s">
        <v>609</v>
      </c>
      <c r="E359" s="592" t="s">
        <v>610</v>
      </c>
      <c r="F359" s="592" t="s">
        <v>611</v>
      </c>
      <c r="G359" s="592" t="s">
        <v>615</v>
      </c>
      <c r="H359" s="594" t="s">
        <v>607</v>
      </c>
    </row>
    <row r="360" spans="2:15" ht="13.7" customHeight="1" thickBot="1">
      <c r="C360" s="590" t="s">
        <v>617</v>
      </c>
      <c r="D360" s="614">
        <v>1.3349569295990591</v>
      </c>
      <c r="E360" s="615">
        <v>5.2083333333333286</v>
      </c>
      <c r="F360" s="614">
        <v>10.38581160099055</v>
      </c>
      <c r="G360" s="615">
        <v>-42.317398514673009</v>
      </c>
      <c r="H360" s="616">
        <v>7.9824152569060374</v>
      </c>
    </row>
    <row r="361" spans="2:15" ht="12.2" customHeight="1" thickBot="1">
      <c r="C361" s="590" t="s">
        <v>618</v>
      </c>
      <c r="D361" s="614">
        <v>14.495527170768611</v>
      </c>
      <c r="E361" s="615">
        <v>-7.832783278327824</v>
      </c>
      <c r="F361" s="614">
        <v>7.8489657169860294</v>
      </c>
      <c r="G361" s="615">
        <v>-96.025000000000006</v>
      </c>
      <c r="H361" s="616">
        <v>6.0923428678083269</v>
      </c>
    </row>
    <row r="362" spans="2:15" ht="12.2" customHeight="1">
      <c r="C362" s="238" t="s">
        <v>439</v>
      </c>
      <c r="D362" s="32">
        <v>3.1155956806401264E-3</v>
      </c>
      <c r="E362" s="2825">
        <v>26.466380543633775</v>
      </c>
      <c r="F362" s="32">
        <v>7.6123587273988278</v>
      </c>
      <c r="G362" s="2825">
        <v>-78.260869565217391</v>
      </c>
      <c r="H362" s="49">
        <v>7.3020088813702415</v>
      </c>
    </row>
    <row r="363" spans="2:15" ht="12.2" customHeight="1">
      <c r="C363" s="238" t="s">
        <v>593</v>
      </c>
      <c r="D363" s="32">
        <v>-10.5834290820886</v>
      </c>
      <c r="E363" s="2825">
        <v>-14.549180327868854</v>
      </c>
      <c r="F363" s="32">
        <v>14.431572369369803</v>
      </c>
      <c r="G363" s="2825">
        <v>1493.3333333333335</v>
      </c>
      <c r="H363" s="49">
        <v>12.680384963045668</v>
      </c>
    </row>
    <row r="364" spans="2:15" ht="12.2" customHeight="1">
      <c r="C364" s="238" t="s">
        <v>440</v>
      </c>
      <c r="D364" s="32">
        <v>-32.420318725099605</v>
      </c>
      <c r="E364" s="2825">
        <v>-29.761904761904773</v>
      </c>
      <c r="F364" s="32">
        <v>25.399924743976968</v>
      </c>
      <c r="G364" s="2825">
        <v>1664.705882352941</v>
      </c>
      <c r="H364" s="49">
        <v>21.749346268996121</v>
      </c>
    </row>
    <row r="365" spans="2:15" ht="13.7" customHeight="1">
      <c r="C365" s="239" t="s">
        <v>496</v>
      </c>
      <c r="D365" s="2888">
        <v>-0.8199356913183351</v>
      </c>
      <c r="E365" s="2826">
        <v>-37.817638266068762</v>
      </c>
      <c r="F365" s="2888">
        <v>-11.582805286314198</v>
      </c>
      <c r="G365" s="2826">
        <v>116.7932489451477</v>
      </c>
      <c r="H365" s="46">
        <v>-11.094720010033228</v>
      </c>
      <c r="I365" s="581" t="s">
        <v>102</v>
      </c>
    </row>
    <row r="366" spans="2:15" ht="12.75" customHeight="1" thickBot="1">
      <c r="C366" s="436" t="s">
        <v>546</v>
      </c>
      <c r="D366" s="614">
        <v>-12.334603125242936</v>
      </c>
      <c r="E366" s="615">
        <v>-23.824301742659344</v>
      </c>
      <c r="F366" s="614">
        <v>8.1997173144876285</v>
      </c>
      <c r="G366" s="615">
        <v>269.24528301886789</v>
      </c>
      <c r="H366" s="616">
        <v>6.9255585145568972</v>
      </c>
      <c r="I366" s="581"/>
    </row>
    <row r="367" spans="2:15" ht="12.75" customHeight="1">
      <c r="C367" s="446" t="s">
        <v>544</v>
      </c>
      <c r="D367" s="611">
        <v>36.038276069921636</v>
      </c>
      <c r="E367" s="612">
        <v>12.646638054363393</v>
      </c>
      <c r="F367" s="611">
        <v>1.5231237136235762</v>
      </c>
      <c r="G367" s="612">
        <v>67.255434782608688</v>
      </c>
      <c r="H367" s="613">
        <v>3.1949001785756934</v>
      </c>
      <c r="I367" s="581"/>
    </row>
    <row r="368" spans="2:15" ht="12.75" customHeight="1">
      <c r="C368" s="238" t="s">
        <v>501</v>
      </c>
      <c r="D368" s="32">
        <v>5.0256996002284495</v>
      </c>
      <c r="E368" s="2825">
        <v>23.021582733812963</v>
      </c>
      <c r="F368" s="32">
        <v>5.9398786819686507</v>
      </c>
      <c r="G368" s="2825">
        <v>79.32357043235703</v>
      </c>
      <c r="H368" s="49">
        <v>6.1670866404301137</v>
      </c>
      <c r="I368" s="581"/>
    </row>
    <row r="369" spans="1:12" ht="12.75" customHeight="1">
      <c r="C369" s="238" t="s">
        <v>516</v>
      </c>
      <c r="D369" s="32">
        <v>10.636207320068777</v>
      </c>
      <c r="E369" s="32">
        <v>54.963680387409227</v>
      </c>
      <c r="F369" s="2824">
        <v>-7.898172853122702</v>
      </c>
      <c r="G369" s="32">
        <v>55.333333333333343</v>
      </c>
      <c r="H369" s="2828">
        <v>-6.7593226669987132</v>
      </c>
      <c r="I369" s="581"/>
    </row>
    <row r="370" spans="1:12" ht="13.7" customHeight="1">
      <c r="C370" s="239" t="s">
        <v>444</v>
      </c>
      <c r="D370" s="2888">
        <v>-31.236829307829467</v>
      </c>
      <c r="E370" s="2888">
        <v>30.288461538461576</v>
      </c>
      <c r="F370" s="2826">
        <v>15.368200402239722</v>
      </c>
      <c r="G370" s="2888">
        <v>-60.33476060724017</v>
      </c>
      <c r="H370" s="2830">
        <v>12.59987057161851</v>
      </c>
      <c r="I370" s="581"/>
    </row>
    <row r="371" spans="1:12" ht="13.7" customHeight="1" thickBot="1">
      <c r="C371" s="436" t="s">
        <v>498</v>
      </c>
      <c r="D371" s="685">
        <v>3.4195310560107828</v>
      </c>
      <c r="E371" s="685">
        <v>30.91193983077406</v>
      </c>
      <c r="F371" s="686">
        <v>3.3308165025719205</v>
      </c>
      <c r="G371" s="685">
        <v>11.326860841423951</v>
      </c>
      <c r="H371" s="687">
        <v>3.5352504947289844</v>
      </c>
      <c r="I371" s="581"/>
    </row>
    <row r="372" spans="1:12" ht="13.15" customHeight="1">
      <c r="C372" s="446" t="s">
        <v>430</v>
      </c>
      <c r="D372" s="32">
        <f t="shared" ref="D372:H382" si="80">SUM(D324/D319)*100-100</f>
        <v>-49.613998892273614</v>
      </c>
      <c r="E372" s="32">
        <f t="shared" si="80"/>
        <v>-51.186309372618744</v>
      </c>
      <c r="F372" s="2825">
        <f t="shared" si="80"/>
        <v>-10.498110580483242</v>
      </c>
      <c r="G372" s="32">
        <f t="shared" si="80"/>
        <v>-5.4004874086108856</v>
      </c>
      <c r="H372" s="2828">
        <f t="shared" si="80"/>
        <v>-13.094686993349441</v>
      </c>
      <c r="I372" s="604"/>
    </row>
    <row r="373" spans="1:12" ht="13.15" customHeight="1">
      <c r="C373" s="152" t="s">
        <v>213</v>
      </c>
      <c r="D373" s="32">
        <f t="shared" si="80"/>
        <v>-38.902827623708532</v>
      </c>
      <c r="E373" s="32">
        <f t="shared" si="80"/>
        <v>-19.28567251461989</v>
      </c>
      <c r="F373" s="2825">
        <f t="shared" si="80"/>
        <v>-21.838291460474551</v>
      </c>
      <c r="G373" s="32">
        <f t="shared" si="80"/>
        <v>-63.241104413766287</v>
      </c>
      <c r="H373" s="2828">
        <f t="shared" si="80"/>
        <v>-22.906509482392693</v>
      </c>
      <c r="I373" s="604"/>
    </row>
    <row r="374" spans="1:12" ht="13.15" customHeight="1">
      <c r="C374" s="981" t="s">
        <v>335</v>
      </c>
      <c r="D374" s="32">
        <f t="shared" si="80"/>
        <v>-21.842340142095907</v>
      </c>
      <c r="E374" s="32">
        <f t="shared" si="80"/>
        <v>-30.349218749999991</v>
      </c>
      <c r="F374" s="2825">
        <f t="shared" si="80"/>
        <v>-12.793696287686672</v>
      </c>
      <c r="G374" s="32">
        <f t="shared" si="80"/>
        <v>14.864592274678117</v>
      </c>
      <c r="H374" s="2828">
        <f t="shared" si="80"/>
        <v>-13.213811781201485</v>
      </c>
      <c r="I374" s="604"/>
    </row>
    <row r="375" spans="1:12" ht="13.15" customHeight="1">
      <c r="C375" s="983" t="s">
        <v>569</v>
      </c>
      <c r="D375" s="2888">
        <f t="shared" si="80"/>
        <v>7.4167845355964062</v>
      </c>
      <c r="E375" s="2888">
        <f t="shared" si="80"/>
        <v>16.576476014760161</v>
      </c>
      <c r="F375" s="2826">
        <f t="shared" si="80"/>
        <v>-20.198482603962901</v>
      </c>
      <c r="G375" s="2888">
        <f t="shared" si="80"/>
        <v>-4.3851815505397411</v>
      </c>
      <c r="H375" s="2830">
        <f t="shared" si="80"/>
        <v>-18.943864671356366</v>
      </c>
      <c r="I375" s="604"/>
    </row>
    <row r="376" spans="1:12" ht="13.15" customHeight="1" thickBot="1">
      <c r="C376" s="679" t="s">
        <v>626</v>
      </c>
      <c r="D376" s="1119">
        <f t="shared" si="80"/>
        <v>-30.500660264105647</v>
      </c>
      <c r="E376" s="1119">
        <f t="shared" si="80"/>
        <v>-19.382702159237809</v>
      </c>
      <c r="F376" s="871">
        <f t="shared" si="80"/>
        <v>-16.557608460903921</v>
      </c>
      <c r="G376" s="1119">
        <f t="shared" si="80"/>
        <v>-20.774556303549559</v>
      </c>
      <c r="H376" s="1120">
        <f t="shared" si="80"/>
        <v>-17.238004581110104</v>
      </c>
      <c r="I376" s="604"/>
      <c r="L376" s="20"/>
    </row>
    <row r="377" spans="1:12" ht="13.15" customHeight="1">
      <c r="C377" s="628" t="s">
        <v>623</v>
      </c>
      <c r="D377" s="782">
        <f t="shared" si="80"/>
        <v>19.091192145268991</v>
      </c>
      <c r="E377" s="611">
        <f t="shared" si="80"/>
        <v>131.66050489256139</v>
      </c>
      <c r="F377" s="611">
        <f t="shared" si="80"/>
        <v>-10.293536635657105</v>
      </c>
      <c r="G377" s="782">
        <f t="shared" si="80"/>
        <v>3.1523717926699391</v>
      </c>
      <c r="H377" s="613">
        <f t="shared" si="80"/>
        <v>-8.7415464213836884</v>
      </c>
      <c r="I377" s="604"/>
    </row>
    <row r="378" spans="1:12" ht="13.15" customHeight="1">
      <c r="C378" s="434" t="s">
        <v>663</v>
      </c>
      <c r="D378" s="2824">
        <f t="shared" si="80"/>
        <v>20.560873887592933</v>
      </c>
      <c r="E378" s="32">
        <f t="shared" si="80"/>
        <v>-14.933301454242027</v>
      </c>
      <c r="F378" s="2824">
        <f t="shared" si="80"/>
        <v>12.884725205833504</v>
      </c>
      <c r="G378" s="2824">
        <f t="shared" si="80"/>
        <v>89.869400320548408</v>
      </c>
      <c r="H378" s="49">
        <f t="shared" si="80"/>
        <v>13.134711010087045</v>
      </c>
      <c r="I378" s="604"/>
    </row>
    <row r="379" spans="1:12" ht="13.15" customHeight="1">
      <c r="C379" s="238" t="s">
        <v>676</v>
      </c>
      <c r="D379" s="2824">
        <f t="shared" si="80"/>
        <v>35.893513503839671</v>
      </c>
      <c r="E379" s="32">
        <f t="shared" si="80"/>
        <v>-24.104404787275811</v>
      </c>
      <c r="F379" s="2824">
        <f t="shared" si="80"/>
        <v>6.2180826629413701</v>
      </c>
      <c r="G379" s="2824">
        <f t="shared" si="80"/>
        <v>2.4384001315226556</v>
      </c>
      <c r="H379" s="49">
        <f t="shared" si="80"/>
        <v>6.9432562576648564</v>
      </c>
      <c r="I379" s="604"/>
    </row>
    <row r="380" spans="1:12" ht="13.15" customHeight="1">
      <c r="C380" s="239" t="s">
        <v>677</v>
      </c>
      <c r="D380" s="2829">
        <f t="shared" si="80"/>
        <v>29.412173935943741</v>
      </c>
      <c r="E380" s="2888">
        <f t="shared" si="80"/>
        <v>-42.027033550185223</v>
      </c>
      <c r="F380" s="2829">
        <f t="shared" si="80"/>
        <v>14.747488838598926</v>
      </c>
      <c r="G380" s="2829">
        <f t="shared" si="80"/>
        <v>237.43963707835763</v>
      </c>
      <c r="H380" s="46">
        <f t="shared" si="80"/>
        <v>15.119116228451077</v>
      </c>
      <c r="I380" s="604"/>
    </row>
    <row r="381" spans="1:12" ht="13.15" customHeight="1" thickBot="1">
      <c r="A381" s="20"/>
      <c r="C381" s="436" t="s">
        <v>724</v>
      </c>
      <c r="D381" s="685">
        <f t="shared" si="80"/>
        <v>26.048730581925028</v>
      </c>
      <c r="E381" s="685">
        <f>SUM(E333/E328)*100-100</f>
        <v>-10.796871580573978</v>
      </c>
      <c r="F381" s="686">
        <f t="shared" si="80"/>
        <v>5.7694288443549908</v>
      </c>
      <c r="G381" s="685">
        <f t="shared" si="80"/>
        <v>62.696220193407896</v>
      </c>
      <c r="H381" s="687">
        <f t="shared" si="80"/>
        <v>6.5660298000571657</v>
      </c>
      <c r="I381" s="581"/>
    </row>
    <row r="382" spans="1:12" ht="13.15" customHeight="1">
      <c r="C382" s="628" t="s">
        <v>728</v>
      </c>
      <c r="D382" s="782">
        <f t="shared" si="80"/>
        <v>47.606737336457456</v>
      </c>
      <c r="E382" s="611">
        <f t="shared" si="80"/>
        <v>-38.018638646553036</v>
      </c>
      <c r="F382" s="611">
        <f t="shared" si="80"/>
        <v>18.98045597554372</v>
      </c>
      <c r="G382" s="611">
        <f>SUM(G334/G329)*100-100</f>
        <v>115.74469502093686</v>
      </c>
      <c r="H382" s="613">
        <f t="shared" si="80"/>
        <v>19.86622626471582</v>
      </c>
      <c r="I382" s="581"/>
    </row>
    <row r="383" spans="1:12" ht="13.15" customHeight="1">
      <c r="C383" s="1890" t="s">
        <v>745</v>
      </c>
      <c r="D383" s="2824">
        <f t="shared" ref="D383:H399" si="81">SUM(D335/D330)*100-100</f>
        <v>14.399994684755228</v>
      </c>
      <c r="E383" s="2824">
        <f t="shared" ref="E383:H384" si="82">SUM(E335/E330)*100-100</f>
        <v>34.656659975981654</v>
      </c>
      <c r="F383" s="2824">
        <f t="shared" si="82"/>
        <v>13.499445167075308</v>
      </c>
      <c r="G383" s="2824">
        <f t="shared" si="82"/>
        <v>102.42067140270231</v>
      </c>
      <c r="H383" s="49">
        <f t="shared" si="82"/>
        <v>13.938568810906332</v>
      </c>
      <c r="I383" s="581"/>
    </row>
    <row r="384" spans="1:12" ht="13.15" customHeight="1">
      <c r="C384" s="434" t="s">
        <v>746</v>
      </c>
      <c r="D384" s="2824">
        <f t="shared" si="81"/>
        <v>-13.513994872643892</v>
      </c>
      <c r="E384" s="2824">
        <f t="shared" si="82"/>
        <v>74.508447723430152</v>
      </c>
      <c r="F384" s="2824">
        <f t="shared" si="82"/>
        <v>1.5773120667190312</v>
      </c>
      <c r="G384" s="2824">
        <f t="shared" si="82"/>
        <v>53.843095558988267</v>
      </c>
      <c r="H384" s="49">
        <f t="shared" si="82"/>
        <v>1.6295837579115755</v>
      </c>
      <c r="I384" s="581"/>
    </row>
    <row r="385" spans="3:13" ht="13.15" customHeight="1">
      <c r="C385" s="238" t="s">
        <v>747</v>
      </c>
      <c r="D385" s="2888">
        <f t="shared" si="81"/>
        <v>-2.0147465897302936</v>
      </c>
      <c r="E385" s="2888">
        <f t="shared" ref="E385:H388" si="83">SUM(E337/E332)*100-100</f>
        <v>32.714258024182413</v>
      </c>
      <c r="F385" s="2888">
        <f t="shared" si="83"/>
        <v>-15.923019692409227</v>
      </c>
      <c r="G385" s="2888">
        <f t="shared" si="83"/>
        <v>65.662274064892898</v>
      </c>
      <c r="H385" s="46">
        <f t="shared" si="83"/>
        <v>-14.485645814872882</v>
      </c>
      <c r="I385" s="581"/>
    </row>
    <row r="386" spans="3:13" ht="13.15" customHeight="1" thickBot="1">
      <c r="C386" s="590" t="s">
        <v>778</v>
      </c>
      <c r="D386" s="685">
        <f t="shared" si="81"/>
        <v>10.170256921658066</v>
      </c>
      <c r="E386" s="685">
        <f t="shared" si="83"/>
        <v>21.618255051429713</v>
      </c>
      <c r="F386" s="685">
        <f t="shared" si="83"/>
        <v>3.8309948106253415</v>
      </c>
      <c r="G386" s="685">
        <f t="shared" si="83"/>
        <v>73.217309350664948</v>
      </c>
      <c r="H386" s="1927">
        <f t="shared" si="83"/>
        <v>4.5063966581750066</v>
      </c>
      <c r="I386" s="581"/>
    </row>
    <row r="387" spans="3:13" ht="13.15" customHeight="1">
      <c r="C387" s="628" t="s">
        <v>769</v>
      </c>
      <c r="D387" s="782">
        <f t="shared" si="81"/>
        <v>-20.82668468023698</v>
      </c>
      <c r="E387" s="611">
        <f t="shared" si="83"/>
        <v>33.546903623386669</v>
      </c>
      <c r="F387" s="611">
        <f t="shared" ref="F387:G399" si="84">SUM(F339/F334)*100-100</f>
        <v>-20.507069099530455</v>
      </c>
      <c r="G387" s="611">
        <f t="shared" si="84"/>
        <v>176.04906640325049</v>
      </c>
      <c r="H387" s="613">
        <f t="shared" si="83"/>
        <v>-19.822042965323249</v>
      </c>
      <c r="I387" s="581"/>
    </row>
    <row r="388" spans="3:13" ht="14.25" customHeight="1">
      <c r="C388" s="1890" t="s">
        <v>770</v>
      </c>
      <c r="D388" s="2824">
        <f t="shared" si="81"/>
        <v>-3.3817188107745864</v>
      </c>
      <c r="E388" s="2824">
        <f>SUM(E340/E335)*100-100</f>
        <v>-23.296314061174044</v>
      </c>
      <c r="F388" s="2824">
        <f t="shared" si="84"/>
        <v>-23.128126138246628</v>
      </c>
      <c r="G388" s="2824">
        <f t="shared" si="84"/>
        <v>97.04895064472484</v>
      </c>
      <c r="H388" s="49">
        <f t="shared" si="83"/>
        <v>-21.566001287714812</v>
      </c>
      <c r="I388" s="581"/>
    </row>
    <row r="389" spans="3:13" ht="14.25" customHeight="1">
      <c r="C389" s="307" t="s">
        <v>771</v>
      </c>
      <c r="D389" s="2824">
        <f t="shared" si="81"/>
        <v>30.285530866202805</v>
      </c>
      <c r="E389" s="2824">
        <f>SUM(E341/E336)*100-100</f>
        <v>-24.180626365622729</v>
      </c>
      <c r="F389" s="2824">
        <f t="shared" si="84"/>
        <v>-18.973845640473868</v>
      </c>
      <c r="G389" s="2824">
        <f t="shared" si="84"/>
        <v>49.488355220886859</v>
      </c>
      <c r="H389" s="49">
        <f>SUM(H341/H336)*100-100</f>
        <v>-16.71399364483274</v>
      </c>
      <c r="I389" s="581"/>
    </row>
    <row r="390" spans="3:13" ht="14.25" customHeight="1">
      <c r="C390" s="2377" t="s">
        <v>772</v>
      </c>
      <c r="D390" s="2829">
        <f>SUM(D342/D337)*100-100</f>
        <v>-10.203832977242172</v>
      </c>
      <c r="E390" s="2829">
        <f>SUM(E342/E337)*100-100</f>
        <v>-10.538517395516848</v>
      </c>
      <c r="F390" s="2829">
        <f t="shared" si="84"/>
        <v>-1.8902163283483446</v>
      </c>
      <c r="G390" s="2829">
        <f t="shared" si="84"/>
        <v>43.732970777670886</v>
      </c>
      <c r="H390" s="46">
        <f>SUM(H342/H337)*100-100</f>
        <v>-1.9564242723681531</v>
      </c>
      <c r="I390" s="581"/>
    </row>
    <row r="391" spans="3:13" ht="14.25" customHeight="1" thickBot="1">
      <c r="C391" s="2376" t="s">
        <v>846</v>
      </c>
      <c r="D391" s="685">
        <f t="shared" si="81"/>
        <v>-3.902232964038717</v>
      </c>
      <c r="E391" s="685">
        <f t="shared" si="81"/>
        <v>-11.600576318709486</v>
      </c>
      <c r="F391" s="685">
        <f t="shared" si="81"/>
        <v>-16.864760576354513</v>
      </c>
      <c r="G391" s="685">
        <f t="shared" si="81"/>
        <v>70.418549129276073</v>
      </c>
      <c r="H391" s="1927">
        <f t="shared" si="81"/>
        <v>-15.645425969297094</v>
      </c>
      <c r="I391" s="581"/>
    </row>
    <row r="392" spans="3:13" ht="14.25" customHeight="1">
      <c r="C392" s="628" t="s">
        <v>837</v>
      </c>
      <c r="D392" s="782">
        <f t="shared" si="81"/>
        <v>-3.1779777732889727</v>
      </c>
      <c r="E392" s="611">
        <f t="shared" si="81"/>
        <v>-13.846692391605202</v>
      </c>
      <c r="F392" s="611">
        <f t="shared" si="84"/>
        <v>1.1491613131581886</v>
      </c>
      <c r="G392" s="611">
        <f t="shared" si="84"/>
        <v>-25.09064782794664</v>
      </c>
      <c r="H392" s="613">
        <f>SUM(H344/H339)*100-100</f>
        <v>0.5876615014533968</v>
      </c>
      <c r="I392" s="581"/>
      <c r="M392" s="20"/>
    </row>
    <row r="393" spans="3:13" ht="14.25" customHeight="1">
      <c r="C393" s="1891" t="s">
        <v>844</v>
      </c>
      <c r="D393" s="2824">
        <f t="shared" si="81"/>
        <v>13.331267324461166</v>
      </c>
      <c r="E393" s="2824">
        <f t="shared" si="81"/>
        <v>262.70926245335784</v>
      </c>
      <c r="F393" s="2824">
        <f t="shared" si="84"/>
        <v>-8.5459553009894762</v>
      </c>
      <c r="G393" s="2824">
        <f t="shared" si="84"/>
        <v>-3.0362441120429793</v>
      </c>
      <c r="H393" s="49">
        <f>SUM(H345/H340)*100-100</f>
        <v>-5.3499751102106643</v>
      </c>
      <c r="I393" s="581"/>
    </row>
    <row r="394" spans="3:13" ht="14.25" customHeight="1">
      <c r="C394" s="1889" t="s">
        <v>824</v>
      </c>
      <c r="D394" s="2824">
        <f t="shared" si="81"/>
        <v>32.697329559621465</v>
      </c>
      <c r="E394" s="2824">
        <f t="shared" si="81"/>
        <v>141.2922502960034</v>
      </c>
      <c r="F394" s="2824">
        <f t="shared" si="84"/>
        <v>4.922568122682236</v>
      </c>
      <c r="G394" s="2824">
        <f t="shared" si="84"/>
        <v>-22.443428507987619</v>
      </c>
      <c r="H394" s="49">
        <f>SUM(H346/H341)*100-100</f>
        <v>7.4434919270144633</v>
      </c>
      <c r="I394" s="581"/>
    </row>
    <row r="395" spans="3:13" ht="14.25" customHeight="1">
      <c r="C395" s="2533" t="s">
        <v>845</v>
      </c>
      <c r="D395" s="2829">
        <f t="shared" si="81"/>
        <v>40.933452778448071</v>
      </c>
      <c r="E395" s="2829">
        <f t="shared" si="81"/>
        <v>0.57070590940446664</v>
      </c>
      <c r="F395" s="2829">
        <f t="shared" si="84"/>
        <v>0.94575490151535746</v>
      </c>
      <c r="G395" s="2829">
        <f t="shared" si="84"/>
        <v>-27.955040879766045</v>
      </c>
      <c r="H395" s="46">
        <f>SUM(H347/H342)*100-100</f>
        <v>2.5663004820630277</v>
      </c>
      <c r="I395" s="581"/>
      <c r="K395" s="20"/>
    </row>
    <row r="396" spans="3:13" ht="14.25" customHeight="1" thickBot="1">
      <c r="C396" s="2376" t="s">
        <v>891</v>
      </c>
      <c r="D396" s="685">
        <f t="shared" si="81"/>
        <v>20.912125364468963</v>
      </c>
      <c r="E396" s="685">
        <f t="shared" si="81"/>
        <v>95.344835113321523</v>
      </c>
      <c r="F396" s="685">
        <f t="shared" si="81"/>
        <v>-0.60204806478284922</v>
      </c>
      <c r="G396" s="685">
        <f t="shared" si="81"/>
        <v>-18.972742622107717</v>
      </c>
      <c r="H396" s="1927">
        <f t="shared" si="81"/>
        <v>1.1452948877575864</v>
      </c>
      <c r="I396" s="581"/>
    </row>
    <row r="397" spans="3:13" ht="14.25" customHeight="1">
      <c r="C397" s="238" t="s">
        <v>894</v>
      </c>
      <c r="D397" s="611">
        <f t="shared" si="81"/>
        <v>110.9368614255124</v>
      </c>
      <c r="E397" s="611">
        <f t="shared" si="81"/>
        <v>-22.618563909703397</v>
      </c>
      <c r="F397" s="611">
        <f t="shared" si="84"/>
        <v>5.8107937620146544</v>
      </c>
      <c r="G397" s="611">
        <f t="shared" si="84"/>
        <v>26.052330072808786</v>
      </c>
      <c r="H397" s="613">
        <f>SUM(H349/H344)*100-100</f>
        <v>11.294707718605949</v>
      </c>
      <c r="I397" s="581"/>
    </row>
    <row r="398" spans="3:13" ht="14.25" customHeight="1">
      <c r="C398" s="238" t="s">
        <v>900</v>
      </c>
      <c r="D398" s="32">
        <f t="shared" si="81"/>
        <v>7.3828128625737151</v>
      </c>
      <c r="E398" s="32">
        <f t="shared" si="81"/>
        <v>-8.7630114049077577</v>
      </c>
      <c r="F398" s="32">
        <f t="shared" si="84"/>
        <v>-3.2450787017855731</v>
      </c>
      <c r="G398" s="32">
        <f t="shared" si="84"/>
        <v>-3.7742073739532316</v>
      </c>
      <c r="H398" s="49">
        <f>SUM(H350/H345)*100-100</f>
        <v>-2.674354325223689</v>
      </c>
      <c r="I398" s="581"/>
    </row>
    <row r="399" spans="3:13" ht="14.25" customHeight="1">
      <c r="C399" s="1889" t="s">
        <v>888</v>
      </c>
      <c r="D399" s="2945">
        <f t="shared" si="81"/>
        <v>9.5131702547287063</v>
      </c>
      <c r="E399" s="2945">
        <f t="shared" si="81"/>
        <v>-62.242401489126202</v>
      </c>
      <c r="F399" s="2945">
        <f t="shared" si="84"/>
        <v>0.77697261646740401</v>
      </c>
      <c r="G399" s="2945">
        <f t="shared" si="84"/>
        <v>7.7300613496935568</v>
      </c>
      <c r="H399" s="49">
        <f>SUM(H351/H346)*100-100</f>
        <v>0.11602594210415873</v>
      </c>
      <c r="I399" s="581"/>
    </row>
    <row r="400" spans="3:13" ht="14.25" customHeight="1">
      <c r="C400" s="2533" t="s">
        <v>901</v>
      </c>
      <c r="D400" s="2946">
        <f t="shared" ref="D400:G400" si="85">SUM(D352/D347)*100-100</f>
        <v>17.435117710819739</v>
      </c>
      <c r="E400" s="2946">
        <f t="shared" si="85"/>
        <v>-18.693727679694177</v>
      </c>
      <c r="F400" s="2946">
        <f t="shared" si="85"/>
        <v>-9.9229310543811948</v>
      </c>
      <c r="G400" s="2946">
        <f t="shared" si="85"/>
        <v>-28.776861702127306</v>
      </c>
      <c r="H400" s="46">
        <f>SUM(H352/H347)*100-100</f>
        <v>-8.2533679547497059</v>
      </c>
      <c r="I400" s="581"/>
      <c r="K400" s="20"/>
    </row>
    <row r="401" spans="1:11" ht="14.25" customHeight="1" thickBot="1">
      <c r="C401" s="2376" t="s">
        <v>940</v>
      </c>
      <c r="D401" s="685">
        <f t="shared" ref="D401:H401" si="86">SUM(D353/D348)*100-100</f>
        <v>30.189140485386417</v>
      </c>
      <c r="E401" s="685">
        <f t="shared" si="86"/>
        <v>-29.845517349816717</v>
      </c>
      <c r="F401" s="685">
        <f t="shared" si="86"/>
        <v>-1.7770728914237424</v>
      </c>
      <c r="G401" s="685">
        <f t="shared" si="86"/>
        <v>-4.0142961675824296</v>
      </c>
      <c r="H401" s="1927">
        <f t="shared" si="86"/>
        <v>-0.13522788539077624</v>
      </c>
      <c r="I401" s="581"/>
    </row>
    <row r="402" spans="1:11" ht="14.25" customHeight="1" thickBot="1">
      <c r="C402" s="3519" t="s">
        <v>939</v>
      </c>
      <c r="D402" s="3520">
        <f t="shared" ref="D402:G402" si="87">SUM(D354/D349)*100-100</f>
        <v>-16.918380604080568</v>
      </c>
      <c r="E402" s="3520">
        <f t="shared" si="87"/>
        <v>10.19187873459353</v>
      </c>
      <c r="F402" s="3520">
        <f t="shared" si="87"/>
        <v>-3.7169576845714261</v>
      </c>
      <c r="G402" s="3520">
        <f t="shared" si="87"/>
        <v>5.9770074105648234</v>
      </c>
      <c r="H402" s="3521">
        <f>SUM(H354/H349)*100-100</f>
        <v>-4.91092935413063</v>
      </c>
      <c r="I402" s="581"/>
    </row>
    <row r="403" spans="1:11" ht="12.2" customHeight="1">
      <c r="C403" s="999" t="s">
        <v>401</v>
      </c>
      <c r="D403" s="64"/>
      <c r="E403" s="64"/>
      <c r="F403" s="64"/>
      <c r="G403" s="64"/>
      <c r="H403" s="64"/>
      <c r="I403" s="581"/>
    </row>
    <row r="404" spans="1:11" ht="12.2" customHeight="1">
      <c r="C404" s="56" t="s">
        <v>619</v>
      </c>
      <c r="D404" s="2060"/>
      <c r="E404" s="2060"/>
      <c r="F404" s="2060"/>
      <c r="G404" s="2060"/>
      <c r="H404" s="2060"/>
      <c r="I404" s="581"/>
    </row>
    <row r="405" spans="1:11" ht="12.2" customHeight="1">
      <c r="C405" s="999"/>
      <c r="D405" s="2060"/>
      <c r="E405" s="2060"/>
      <c r="F405" s="2060"/>
      <c r="G405" s="2060"/>
      <c r="H405" s="2060"/>
      <c r="I405" s="581"/>
    </row>
    <row r="406" spans="1:11" ht="27" customHeight="1" thickBot="1">
      <c r="A406" s="14" t="s">
        <v>927</v>
      </c>
      <c r="B406" s="246" t="s">
        <v>2</v>
      </c>
      <c r="C406" s="405"/>
      <c r="D406" s="405"/>
      <c r="E406" s="405"/>
      <c r="F406" s="405"/>
      <c r="G406" s="405"/>
      <c r="H406" s="405"/>
      <c r="I406" s="405"/>
      <c r="J406" s="461"/>
      <c r="K406" s="462"/>
    </row>
    <row r="407" spans="1:11" ht="30" customHeight="1">
      <c r="C407" s="597" t="s">
        <v>608</v>
      </c>
      <c r="D407" s="595" t="s">
        <v>609</v>
      </c>
      <c r="E407" s="595" t="s">
        <v>610</v>
      </c>
      <c r="F407" s="595" t="s">
        <v>611</v>
      </c>
      <c r="G407" s="595" t="s">
        <v>612</v>
      </c>
      <c r="H407" s="596" t="s">
        <v>158</v>
      </c>
    </row>
    <row r="408" spans="1:11" ht="13.7" customHeight="1" thickBot="1">
      <c r="C408" s="590" t="s">
        <v>616</v>
      </c>
      <c r="D408" s="608">
        <v>4.8150000000000004</v>
      </c>
      <c r="E408" s="609">
        <v>18.569000000000003</v>
      </c>
      <c r="F408" s="608">
        <v>422.95299999999997</v>
      </c>
      <c r="G408" s="609">
        <v>2.8000000000000001E-2</v>
      </c>
      <c r="H408" s="610">
        <v>446.36500000000001</v>
      </c>
      <c r="I408" s="567"/>
    </row>
    <row r="409" spans="1:11" ht="13.7" customHeight="1" thickBot="1">
      <c r="C409" s="590" t="s">
        <v>617</v>
      </c>
      <c r="D409" s="608">
        <v>4.9239999999999995</v>
      </c>
      <c r="E409" s="609">
        <v>18.847999999999999</v>
      </c>
      <c r="F409" s="608">
        <v>488.024</v>
      </c>
      <c r="G409" s="609">
        <v>7.400000000000001E-2</v>
      </c>
      <c r="H409" s="610">
        <v>511.87</v>
      </c>
      <c r="I409" s="567"/>
    </row>
    <row r="410" spans="1:11" ht="13.7" customHeight="1" thickBot="1">
      <c r="C410" s="590" t="s">
        <v>618</v>
      </c>
      <c r="D410" s="608">
        <v>4.8479999999999999</v>
      </c>
      <c r="E410" s="609">
        <v>19.888999999999999</v>
      </c>
      <c r="F410" s="608">
        <v>534.726</v>
      </c>
      <c r="G410" s="609">
        <v>1.3000000000000001E-2</v>
      </c>
      <c r="H410" s="610">
        <v>559.476</v>
      </c>
      <c r="I410" s="567"/>
    </row>
    <row r="411" spans="1:11" ht="13.7" customHeight="1">
      <c r="C411" s="238" t="s">
        <v>439</v>
      </c>
      <c r="D411" s="603">
        <v>0.66100000000000003</v>
      </c>
      <c r="E411" s="604">
        <v>5.3849999999999998</v>
      </c>
      <c r="F411" s="603">
        <v>151.15350000000001</v>
      </c>
      <c r="G411" s="604">
        <v>0.23899999999999999</v>
      </c>
      <c r="H411" s="605">
        <v>157.4385</v>
      </c>
      <c r="I411" s="567"/>
    </row>
    <row r="412" spans="1:11" ht="13.7" customHeight="1">
      <c r="C412" s="238" t="s">
        <v>593</v>
      </c>
      <c r="D412" s="603">
        <v>0.50700000000000001</v>
      </c>
      <c r="E412" s="604">
        <v>5.4180000000000001</v>
      </c>
      <c r="F412" s="603">
        <v>158.95349999999999</v>
      </c>
      <c r="G412" s="604">
        <v>0.10680000000000001</v>
      </c>
      <c r="H412" s="605">
        <v>164.9853</v>
      </c>
      <c r="I412" s="567"/>
    </row>
    <row r="413" spans="1:11" ht="13.7" customHeight="1">
      <c r="C413" s="238" t="s">
        <v>440</v>
      </c>
      <c r="D413" s="603">
        <v>2.1509999999999998</v>
      </c>
      <c r="E413" s="604">
        <v>4.9405999999999999</v>
      </c>
      <c r="F413" s="603">
        <v>128.50149999999999</v>
      </c>
      <c r="G413" s="604">
        <v>0.16470000000000001</v>
      </c>
      <c r="H413" s="605">
        <v>135.7578</v>
      </c>
      <c r="I413" s="567"/>
    </row>
    <row r="414" spans="1:11" ht="13.7" customHeight="1">
      <c r="C414" s="239" t="s">
        <v>496</v>
      </c>
      <c r="D414" s="2893">
        <v>1.4668000000000001</v>
      </c>
      <c r="E414" s="2894">
        <v>5.3949999999999996</v>
      </c>
      <c r="F414" s="2893">
        <v>129.15770000000001</v>
      </c>
      <c r="G414" s="2894">
        <v>0.28889999999999999</v>
      </c>
      <c r="H414" s="607">
        <v>136.30840000000001</v>
      </c>
      <c r="I414" s="567"/>
    </row>
    <row r="415" spans="1:11" ht="13.7" customHeight="1" thickBot="1">
      <c r="C415" s="436" t="s">
        <v>546</v>
      </c>
      <c r="D415" s="688">
        <v>4.7858000000000001</v>
      </c>
      <c r="E415" s="689">
        <v>21.1386</v>
      </c>
      <c r="F415" s="688">
        <v>567.76619999999991</v>
      </c>
      <c r="G415" s="689">
        <v>0.79939999999999989</v>
      </c>
      <c r="H415" s="690">
        <v>594.4899999999999</v>
      </c>
      <c r="I415" s="567"/>
    </row>
    <row r="416" spans="1:11" ht="13.7" customHeight="1">
      <c r="C416" s="446" t="s">
        <v>544</v>
      </c>
      <c r="D416" s="680">
        <v>0.66780399999999995</v>
      </c>
      <c r="E416" s="680">
        <v>5.53</v>
      </c>
      <c r="F416" s="601">
        <v>154.05779999999999</v>
      </c>
      <c r="G416" s="680">
        <v>0.2195</v>
      </c>
      <c r="H416" s="602">
        <v>160.47510399999999</v>
      </c>
      <c r="I416" s="567"/>
    </row>
    <row r="417" spans="3:13" ht="13.7" customHeight="1">
      <c r="C417" s="238" t="s">
        <v>501</v>
      </c>
      <c r="D417" s="621">
        <v>0.46379999999999999</v>
      </c>
      <c r="E417" s="621">
        <v>5.6029999999999998</v>
      </c>
      <c r="F417" s="603">
        <v>184.75360000000001</v>
      </c>
      <c r="G417" s="621">
        <v>0.161</v>
      </c>
      <c r="H417" s="605">
        <v>190.98140000000001</v>
      </c>
      <c r="I417" s="567"/>
    </row>
    <row r="418" spans="3:13" ht="13.7" customHeight="1">
      <c r="C418" s="238" t="s">
        <v>516</v>
      </c>
      <c r="D418" s="621">
        <v>2.5798000000000001</v>
      </c>
      <c r="E418" s="621">
        <v>5.7839</v>
      </c>
      <c r="F418" s="603">
        <v>141.33070000000001</v>
      </c>
      <c r="G418" s="621">
        <v>0.18090000000000001</v>
      </c>
      <c r="H418" s="605">
        <v>149.87530000000001</v>
      </c>
      <c r="I418" s="567"/>
    </row>
    <row r="419" spans="3:13" ht="13.7" customHeight="1">
      <c r="C419" s="239" t="s">
        <v>444</v>
      </c>
      <c r="D419" s="2881">
        <v>1.4359999999999999</v>
      </c>
      <c r="E419" s="2881">
        <v>2.2877999999999998</v>
      </c>
      <c r="F419" s="2893">
        <v>136.25069999999999</v>
      </c>
      <c r="G419" s="2881">
        <v>0.2</v>
      </c>
      <c r="H419" s="607">
        <v>140.17449999999999</v>
      </c>
      <c r="I419" s="567"/>
    </row>
    <row r="420" spans="3:13" ht="13.7" customHeight="1" thickBot="1">
      <c r="C420" s="436" t="s">
        <v>498</v>
      </c>
      <c r="D420" s="830">
        <v>5.1474039999999999</v>
      </c>
      <c r="E420" s="830">
        <v>19.204699999999999</v>
      </c>
      <c r="F420" s="830">
        <v>616.39280000000008</v>
      </c>
      <c r="G420" s="830">
        <v>0.76140000000000008</v>
      </c>
      <c r="H420" s="690">
        <v>641.506304</v>
      </c>
      <c r="I420" s="567"/>
      <c r="J420" s="1644"/>
      <c r="K420" s="1644"/>
      <c r="L420" s="1644"/>
      <c r="M420" s="1644"/>
    </row>
    <row r="421" spans="3:13" ht="13.15" customHeight="1">
      <c r="C421" s="446" t="s">
        <v>430</v>
      </c>
      <c r="D421" s="680">
        <v>1.6817089999999999</v>
      </c>
      <c r="E421" s="829">
        <v>3.5258980000000002</v>
      </c>
      <c r="F421" s="601">
        <v>125.029697</v>
      </c>
      <c r="G421" s="680">
        <v>0.122683</v>
      </c>
      <c r="H421" s="602">
        <f>SUM(D421:G421)</f>
        <v>130.35998699999999</v>
      </c>
      <c r="I421" s="604"/>
      <c r="J421" s="1644"/>
      <c r="K421" s="1644"/>
      <c r="L421" s="1644"/>
      <c r="M421" s="1644"/>
    </row>
    <row r="422" spans="3:13" ht="13.15" customHeight="1">
      <c r="C422" s="152" t="s">
        <v>213</v>
      </c>
      <c r="D422" s="621">
        <v>0.40718100000000002</v>
      </c>
      <c r="E422" s="908">
        <v>4.8103230000000003</v>
      </c>
      <c r="F422" s="603">
        <v>131.93267399999999</v>
      </c>
      <c r="G422" s="621">
        <v>0.116479</v>
      </c>
      <c r="H422" s="605">
        <f>SUM(D422:G422)</f>
        <v>137.26665699999998</v>
      </c>
      <c r="I422" s="604"/>
      <c r="J422" s="1644"/>
      <c r="K422" s="1644"/>
      <c r="L422" s="1644"/>
      <c r="M422" s="1644"/>
    </row>
    <row r="423" spans="3:13" ht="13.15" customHeight="1">
      <c r="C423" s="152" t="s">
        <v>335</v>
      </c>
      <c r="D423" s="621">
        <v>1.8924989999999999</v>
      </c>
      <c r="E423" s="908">
        <v>5.3914249999999999</v>
      </c>
      <c r="F423" s="603">
        <v>103.058561</v>
      </c>
      <c r="G423" s="621">
        <v>0.18266299999999999</v>
      </c>
      <c r="H423" s="605">
        <f>SUM(D423:G423)</f>
        <v>110.525148</v>
      </c>
      <c r="I423" s="604"/>
      <c r="J423" s="1644"/>
      <c r="K423" s="1644"/>
      <c r="L423" s="1644"/>
      <c r="M423" s="1644"/>
    </row>
    <row r="424" spans="3:13" ht="13.15" customHeight="1">
      <c r="C424" s="156" t="s">
        <v>569</v>
      </c>
      <c r="D424" s="2881">
        <v>1.7953730000000001</v>
      </c>
      <c r="E424" s="2895">
        <v>5.2537380000000002</v>
      </c>
      <c r="F424" s="2893">
        <v>121.33332799999999</v>
      </c>
      <c r="G424" s="2881">
        <v>0.120574</v>
      </c>
      <c r="H424" s="607">
        <f>SUM(D424:G424)</f>
        <v>128.50301300000001</v>
      </c>
      <c r="I424" s="604"/>
      <c r="J424" s="1644"/>
      <c r="K424" s="1644"/>
      <c r="L424" s="1644"/>
      <c r="M424" s="1644"/>
    </row>
    <row r="425" spans="3:13" ht="13.15" customHeight="1" thickBot="1">
      <c r="C425" s="1640" t="s">
        <v>626</v>
      </c>
      <c r="D425" s="1382">
        <f>SUM(D421:D424)</f>
        <v>5.7767619999999997</v>
      </c>
      <c r="E425" s="1642">
        <f>SUM(E421:E424)</f>
        <v>18.981383999999998</v>
      </c>
      <c r="F425" s="1382">
        <f>SUM(F421:F424)</f>
        <v>481.35425999999995</v>
      </c>
      <c r="G425" s="1382">
        <f>SUM(G421:G424)</f>
        <v>0.54239899999999996</v>
      </c>
      <c r="H425" s="1641">
        <f>SUM(H421:H424)</f>
        <v>506.65480499999995</v>
      </c>
      <c r="I425" s="604"/>
      <c r="J425" s="1644"/>
      <c r="K425" s="1644"/>
      <c r="L425" s="1644"/>
      <c r="M425" s="1644"/>
    </row>
    <row r="426" spans="3:13" ht="13.15" customHeight="1">
      <c r="C426" s="1632" t="s">
        <v>623</v>
      </c>
      <c r="D426" s="601">
        <v>0.69905700000000004</v>
      </c>
      <c r="E426" s="1415">
        <v>5.1608749999999999</v>
      </c>
      <c r="F426" s="601">
        <v>114.65428</v>
      </c>
      <c r="G426" s="1415">
        <v>0.100881</v>
      </c>
      <c r="H426" s="602">
        <f>SUM(D426:G426)</f>
        <v>120.615093</v>
      </c>
      <c r="I426" s="604"/>
      <c r="J426" s="1644"/>
      <c r="K426" s="1644"/>
      <c r="L426" s="1644"/>
      <c r="M426" s="1644"/>
    </row>
    <row r="427" spans="3:13" ht="13.15" customHeight="1">
      <c r="C427" s="152" t="s">
        <v>663</v>
      </c>
      <c r="D427" s="603">
        <v>0.68308599999999997</v>
      </c>
      <c r="E427" s="604">
        <v>5.816567</v>
      </c>
      <c r="F427" s="603">
        <v>131.802606</v>
      </c>
      <c r="G427" s="604">
        <v>9.8441000000000001E-2</v>
      </c>
      <c r="H427" s="605">
        <f>SUM(D427:G427)</f>
        <v>138.4007</v>
      </c>
      <c r="I427" s="604"/>
      <c r="J427" s="1644"/>
      <c r="K427" s="1644"/>
      <c r="L427" s="1644"/>
      <c r="M427" s="1644"/>
    </row>
    <row r="428" spans="3:13" ht="13.15" customHeight="1">
      <c r="C428" s="152" t="s">
        <v>676</v>
      </c>
      <c r="D428" s="603">
        <v>0.84676200000000001</v>
      </c>
      <c r="E428" s="870">
        <v>5.8570859999999998</v>
      </c>
      <c r="F428" s="603">
        <v>109.235029</v>
      </c>
      <c r="G428" s="604">
        <v>0.123367</v>
      </c>
      <c r="H428" s="605">
        <f>SUM(D428:G428)</f>
        <v>116.06224399999999</v>
      </c>
      <c r="I428" s="604"/>
    </row>
    <row r="429" spans="3:13" ht="13.15" customHeight="1">
      <c r="C429" s="239" t="s">
        <v>677</v>
      </c>
      <c r="D429" s="2893">
        <v>3.0838179999999999</v>
      </c>
      <c r="E429" s="2897">
        <v>5.6386810000000001</v>
      </c>
      <c r="F429" s="2893">
        <v>118.996436</v>
      </c>
      <c r="G429" s="2894">
        <v>0.16833799999999999</v>
      </c>
      <c r="H429" s="607">
        <f>SUM(D429:G429)</f>
        <v>127.88727300000001</v>
      </c>
      <c r="I429" s="604"/>
    </row>
    <row r="430" spans="3:13" ht="13.15" customHeight="1" thickBot="1">
      <c r="C430" s="436" t="s">
        <v>724</v>
      </c>
      <c r="D430" s="830">
        <f>SUM(D426:D429)</f>
        <v>5.3127230000000001</v>
      </c>
      <c r="E430" s="1639">
        <f>SUM(E426:E429)</f>
        <v>22.473208999999997</v>
      </c>
      <c r="F430" s="830">
        <f>SUM(F426:F429)</f>
        <v>474.68835100000001</v>
      </c>
      <c r="G430" s="830">
        <f>SUM(G426:G429)</f>
        <v>0.49102699999999999</v>
      </c>
      <c r="H430" s="690">
        <f>SUM(H426:H429)</f>
        <v>502.96530999999999</v>
      </c>
      <c r="I430" s="604"/>
    </row>
    <row r="431" spans="3:13" ht="13.15" customHeight="1">
      <c r="C431" s="628" t="s">
        <v>728</v>
      </c>
      <c r="D431" s="680">
        <v>1.3145450000000001</v>
      </c>
      <c r="E431" s="601">
        <v>5.5570069999999996</v>
      </c>
      <c r="F431" s="680">
        <v>119.762439</v>
      </c>
      <c r="G431" s="680">
        <v>0.534327</v>
      </c>
      <c r="H431" s="602">
        <f>SUM(D431:G431)</f>
        <v>127.168318</v>
      </c>
      <c r="I431" s="604"/>
    </row>
    <row r="432" spans="3:13" ht="13.15" customHeight="1">
      <c r="C432" s="1890" t="s">
        <v>745</v>
      </c>
      <c r="D432" s="621">
        <v>0.83018999999999998</v>
      </c>
      <c r="E432" s="621">
        <v>6.4981850000000003</v>
      </c>
      <c r="F432" s="621">
        <v>134.51014000000001</v>
      </c>
      <c r="G432" s="603">
        <v>0.12083199999999999</v>
      </c>
      <c r="H432" s="605">
        <f>SUM(D432:G432)</f>
        <v>141.95934700000001</v>
      </c>
      <c r="I432" s="604"/>
    </row>
    <row r="433" spans="2:11" ht="13.15" customHeight="1">
      <c r="C433" s="434" t="s">
        <v>746</v>
      </c>
      <c r="D433" s="621">
        <v>1.619143</v>
      </c>
      <c r="E433" s="621">
        <v>5.8707560000000001</v>
      </c>
      <c r="F433" s="621">
        <v>127.116302</v>
      </c>
      <c r="G433" s="603">
        <v>0.24413099999999999</v>
      </c>
      <c r="H433" s="605">
        <f>SUM(D433:G433)</f>
        <v>134.85033200000001</v>
      </c>
      <c r="I433" s="604"/>
    </row>
    <row r="434" spans="2:11" ht="13.15" customHeight="1">
      <c r="C434" s="238" t="s">
        <v>747</v>
      </c>
      <c r="D434" s="603">
        <v>1.449894</v>
      </c>
      <c r="E434" s="870">
        <v>5.990424</v>
      </c>
      <c r="F434" s="2893">
        <v>130.909694</v>
      </c>
      <c r="G434" s="2896">
        <v>0.18759899999999999</v>
      </c>
      <c r="H434" s="49">
        <f>SUM(D434:G434)</f>
        <v>138.537611</v>
      </c>
      <c r="I434" s="604"/>
    </row>
    <row r="435" spans="2:11" ht="13.15" customHeight="1" thickBot="1">
      <c r="C435" s="590" t="s">
        <v>778</v>
      </c>
      <c r="D435" s="624">
        <f>SUM(D431:D434)</f>
        <v>5.2137720000000005</v>
      </c>
      <c r="E435" s="608">
        <f>SUM(E431:E434)</f>
        <v>23.916371999999999</v>
      </c>
      <c r="F435" s="830">
        <f>SUM(F431:F434)</f>
        <v>512.29857500000003</v>
      </c>
      <c r="G435" s="830">
        <f>SUM(G431:G434)</f>
        <v>1.086889</v>
      </c>
      <c r="H435" s="610">
        <f>SUM(H431:H434)</f>
        <v>542.51560799999993</v>
      </c>
      <c r="I435" s="604"/>
    </row>
    <row r="436" spans="2:11" s="2955" customFormat="1" ht="13.15" customHeight="1">
      <c r="B436" s="294"/>
      <c r="C436" s="428" t="s">
        <v>769</v>
      </c>
      <c r="D436" s="2951">
        <v>0.91434599999999999</v>
      </c>
      <c r="E436" s="2952">
        <v>6.9014889999999998</v>
      </c>
      <c r="F436" s="2951">
        <v>134.77517800000001</v>
      </c>
      <c r="G436" s="2951">
        <v>0.472302</v>
      </c>
      <c r="H436" s="2953">
        <f>SUM(D436:G436)</f>
        <v>143.06331500000002</v>
      </c>
      <c r="I436" s="2954"/>
      <c r="J436" s="2980"/>
      <c r="K436" s="2980"/>
    </row>
    <row r="437" spans="2:11" s="2955" customFormat="1" ht="14.25" customHeight="1">
      <c r="B437" s="294"/>
      <c r="C437" s="2956" t="s">
        <v>770</v>
      </c>
      <c r="D437" s="2957">
        <v>1.1620919999999999</v>
      </c>
      <c r="E437" s="2957">
        <v>6.7195460000000002</v>
      </c>
      <c r="F437" s="2957">
        <v>144.543363</v>
      </c>
      <c r="G437" s="2958">
        <v>0.20844799999999999</v>
      </c>
      <c r="H437" s="2959">
        <f>SUM(D437:G437)</f>
        <v>152.63344900000001</v>
      </c>
      <c r="I437" s="2954"/>
      <c r="J437" s="2980"/>
      <c r="K437" s="2980"/>
    </row>
    <row r="438" spans="2:11" s="2955" customFormat="1" ht="14.25" customHeight="1">
      <c r="B438" s="294"/>
      <c r="C438" s="2960" t="s">
        <v>771</v>
      </c>
      <c r="D438" s="2957">
        <v>1.9213439999999999</v>
      </c>
      <c r="E438" s="2957">
        <v>6.4296389999999999</v>
      </c>
      <c r="F438" s="2957">
        <v>127.91179099999999</v>
      </c>
      <c r="G438" s="2958">
        <v>0.16576299999999999</v>
      </c>
      <c r="H438" s="2959">
        <f>SUM(D438:G438)</f>
        <v>136.42853699999998</v>
      </c>
      <c r="I438" s="2954"/>
      <c r="J438" s="2980"/>
      <c r="K438" s="2980"/>
    </row>
    <row r="439" spans="2:11" s="2955" customFormat="1" ht="14.25" customHeight="1">
      <c r="B439" s="294"/>
      <c r="C439" s="1066" t="s">
        <v>772</v>
      </c>
      <c r="D439" s="2961">
        <v>1.7579050000000001</v>
      </c>
      <c r="E439" s="2962">
        <v>5.830063</v>
      </c>
      <c r="F439" s="2962">
        <v>141.28563199999999</v>
      </c>
      <c r="G439" s="2962">
        <v>0.36879200000000001</v>
      </c>
      <c r="H439" s="2959">
        <f>SUM(D439:G439)</f>
        <v>149.242392</v>
      </c>
      <c r="I439" s="2954"/>
      <c r="J439" s="2980"/>
      <c r="K439" s="2980"/>
    </row>
    <row r="440" spans="2:11" s="2955" customFormat="1" ht="14.25" customHeight="1" thickBot="1">
      <c r="B440" s="294"/>
      <c r="C440" s="2963" t="s">
        <v>846</v>
      </c>
      <c r="D440" s="2964">
        <f>SUM(D436:D439)</f>
        <v>5.755687</v>
      </c>
      <c r="E440" s="2965">
        <f>SUM(E436:E439)</f>
        <v>25.880737</v>
      </c>
      <c r="F440" s="2966">
        <f>SUM(F436:F439)</f>
        <v>548.51596399999994</v>
      </c>
      <c r="G440" s="2966">
        <f>SUM(G436:G439)</f>
        <v>1.2153049999999999</v>
      </c>
      <c r="H440" s="2967">
        <f>SUM(H436:H439)</f>
        <v>581.36769300000003</v>
      </c>
      <c r="I440" s="2954"/>
      <c r="K440" s="2980"/>
    </row>
    <row r="441" spans="2:11" s="2955" customFormat="1" ht="14.25" customHeight="1">
      <c r="B441" s="294"/>
      <c r="C441" s="428" t="s">
        <v>837</v>
      </c>
      <c r="D441" s="2951">
        <v>1.490521</v>
      </c>
      <c r="E441" s="2952">
        <v>6.2655760000000003</v>
      </c>
      <c r="F441" s="2951">
        <v>129.93297699999999</v>
      </c>
      <c r="G441" s="2951">
        <v>1.0420550000000002</v>
      </c>
      <c r="H441" s="2953">
        <f>SUM(D441:G441)</f>
        <v>138.73112900000001</v>
      </c>
      <c r="I441" s="2954"/>
      <c r="J441" s="2980"/>
      <c r="K441" s="2980"/>
    </row>
    <row r="442" spans="2:11" s="2955" customFormat="1" ht="14.25" customHeight="1">
      <c r="B442" s="294"/>
      <c r="C442" s="2968" t="s">
        <v>844</v>
      </c>
      <c r="D442" s="2957">
        <v>0.84351600000000004</v>
      </c>
      <c r="E442" s="2957">
        <v>6.9778859999999998</v>
      </c>
      <c r="F442" s="2957">
        <v>132.76106999999999</v>
      </c>
      <c r="G442" s="2958">
        <v>0.34854800000000002</v>
      </c>
      <c r="H442" s="2959">
        <f>SUM(D442:G442)</f>
        <v>140.93101999999999</v>
      </c>
      <c r="I442" s="2954"/>
      <c r="J442" s="2980"/>
      <c r="K442" s="2980"/>
    </row>
    <row r="443" spans="2:11" s="2955" customFormat="1" ht="14.25" customHeight="1">
      <c r="B443" s="294"/>
      <c r="C443" s="2969" t="s">
        <v>824</v>
      </c>
      <c r="D443" s="2957">
        <v>1.346751</v>
      </c>
      <c r="E443" s="2957">
        <v>7.653969</v>
      </c>
      <c r="F443" s="2957">
        <v>129.00266099999999</v>
      </c>
      <c r="G443" s="2958">
        <v>0.15626399999999999</v>
      </c>
      <c r="H443" s="2959">
        <v>138.15964500000001</v>
      </c>
      <c r="I443" s="2954"/>
      <c r="J443" s="2980"/>
      <c r="K443" s="2980"/>
    </row>
    <row r="444" spans="2:11" s="2955" customFormat="1" ht="14.25" customHeight="1">
      <c r="B444" s="294"/>
      <c r="C444" s="2970" t="s">
        <v>845</v>
      </c>
      <c r="D444" s="2962">
        <v>2.2891659999999998</v>
      </c>
      <c r="E444" s="2962">
        <v>7.290025</v>
      </c>
      <c r="F444" s="2962">
        <v>135.66913500000001</v>
      </c>
      <c r="G444" s="2971">
        <v>0.12870300000000001</v>
      </c>
      <c r="H444" s="2972">
        <v>145.37702899999999</v>
      </c>
      <c r="I444" s="2954"/>
      <c r="J444" s="2980"/>
      <c r="K444" s="2980"/>
    </row>
    <row r="445" spans="2:11" s="2955" customFormat="1" ht="14.25" customHeight="1" thickBot="1">
      <c r="B445" s="294"/>
      <c r="C445" s="2963" t="s">
        <v>891</v>
      </c>
      <c r="D445" s="2966">
        <f>SUM(D441:D444)</f>
        <v>5.9699539999999995</v>
      </c>
      <c r="E445" s="2973">
        <f>SUM(E441:E444)</f>
        <v>28.187456000000001</v>
      </c>
      <c r="F445" s="2966">
        <f>SUM(F441:F444)</f>
        <v>527.36584299999993</v>
      </c>
      <c r="G445" s="2966">
        <f>SUM(G441:G444)</f>
        <v>1.6755700000000002</v>
      </c>
      <c r="H445" s="2974">
        <f>SUM(H441:H444)</f>
        <v>563.19882299999995</v>
      </c>
      <c r="I445" s="2954"/>
      <c r="J445" s="2980"/>
      <c r="K445" s="2980"/>
    </row>
    <row r="446" spans="2:11" s="2955" customFormat="1" ht="14.25" customHeight="1">
      <c r="B446" s="294"/>
      <c r="C446" s="152" t="s">
        <v>894</v>
      </c>
      <c r="D446" s="2952">
        <v>1.4403779999999999</v>
      </c>
      <c r="E446" s="2958">
        <v>7.4736419999999999</v>
      </c>
      <c r="F446" s="2957">
        <v>125.90088</v>
      </c>
      <c r="G446" s="2957">
        <f>H446-SUM(D446:F446)</f>
        <v>0.10872800000001348</v>
      </c>
      <c r="H446" s="2959">
        <v>134.92362800000001</v>
      </c>
      <c r="I446" s="2954"/>
      <c r="J446" s="2980"/>
      <c r="K446" s="2980"/>
    </row>
    <row r="447" spans="2:11" s="2955" customFormat="1" ht="14.25" customHeight="1">
      <c r="B447" s="294"/>
      <c r="C447" s="152" t="s">
        <v>900</v>
      </c>
      <c r="D447" s="2958">
        <v>1.206367</v>
      </c>
      <c r="E447" s="2958">
        <v>8.4709509999999995</v>
      </c>
      <c r="F447" s="2958">
        <v>153.60824400000001</v>
      </c>
      <c r="G447" s="2958">
        <f>H447-SUM(D447:F447)</f>
        <v>9.7643999999974085E-2</v>
      </c>
      <c r="H447" s="2959">
        <v>163.383206</v>
      </c>
      <c r="I447" s="2954"/>
      <c r="J447" s="3003"/>
      <c r="K447" s="2980"/>
    </row>
    <row r="448" spans="2:11" s="2955" customFormat="1" ht="14.25" customHeight="1">
      <c r="B448" s="294"/>
      <c r="C448" s="2969" t="s">
        <v>888</v>
      </c>
      <c r="D448" s="2957">
        <v>2.2553589999999999</v>
      </c>
      <c r="E448" s="2957">
        <v>8.7211529999999993</v>
      </c>
      <c r="F448" s="2957">
        <v>131.923359</v>
      </c>
      <c r="G448" s="2958">
        <f>H448-SUM(D448:F448)</f>
        <v>0.15245499999997492</v>
      </c>
      <c r="H448" s="2959">
        <v>143.05232599999999</v>
      </c>
      <c r="I448" s="2954"/>
      <c r="J448" s="2980"/>
      <c r="K448" s="2980"/>
    </row>
    <row r="449" spans="2:11" s="2955" customFormat="1" ht="14.25" customHeight="1">
      <c r="B449" s="294"/>
      <c r="C449" s="2970" t="s">
        <v>901</v>
      </c>
      <c r="D449" s="2962">
        <v>3.172736</v>
      </c>
      <c r="E449" s="2962">
        <v>7.9288460000000001</v>
      </c>
      <c r="F449" s="2962">
        <v>151.990635</v>
      </c>
      <c r="G449" s="2971">
        <f>H449-SUM(D449:F449)</f>
        <v>0.53767199999998638</v>
      </c>
      <c r="H449" s="2972">
        <v>163.62988899999999</v>
      </c>
      <c r="I449" s="2954"/>
      <c r="J449" s="2980"/>
      <c r="K449" s="2980"/>
    </row>
    <row r="450" spans="2:11" s="2955" customFormat="1" ht="14.25" customHeight="1" thickBot="1">
      <c r="B450" s="294"/>
      <c r="C450" s="2963" t="s">
        <v>940</v>
      </c>
      <c r="D450" s="2966">
        <f>SUM(D446:D449)</f>
        <v>8.07484</v>
      </c>
      <c r="E450" s="2973">
        <f>SUM(E446:E449)</f>
        <v>32.594591999999999</v>
      </c>
      <c r="F450" s="2966">
        <f>SUM(F446:F449)</f>
        <v>563.42311800000004</v>
      </c>
      <c r="G450" s="2966">
        <f>SUM(G446:G449)</f>
        <v>0.89649899999994886</v>
      </c>
      <c r="H450" s="2974">
        <f>SUM(H446:H449)</f>
        <v>604.98904900000002</v>
      </c>
      <c r="I450" s="2954"/>
      <c r="J450" s="2980"/>
      <c r="K450" s="2980"/>
    </row>
    <row r="451" spans="2:11" s="2955" customFormat="1" ht="14.25" customHeight="1" thickBot="1">
      <c r="B451" s="294"/>
      <c r="C451" s="3515" t="s">
        <v>939</v>
      </c>
      <c r="D451" s="3516">
        <v>2.6708639999999999</v>
      </c>
      <c r="E451" s="3516">
        <v>9.4558520000000001</v>
      </c>
      <c r="F451" s="3517">
        <v>138.67038400000001</v>
      </c>
      <c r="G451" s="3517">
        <f>H451-SUM(D451:F451)</f>
        <v>0.15552299999998809</v>
      </c>
      <c r="H451" s="3518">
        <v>150.95262299999999</v>
      </c>
      <c r="I451" s="2954"/>
      <c r="J451" s="2980"/>
      <c r="K451" s="2980"/>
    </row>
    <row r="452" spans="2:11" s="2955" customFormat="1" ht="18" customHeight="1">
      <c r="B452" s="294"/>
      <c r="C452" s="2982" t="s">
        <v>401</v>
      </c>
      <c r="D452" s="164"/>
      <c r="E452" s="164"/>
      <c r="F452" s="164"/>
      <c r="G452" s="164"/>
      <c r="H452" s="164"/>
      <c r="I452" s="2954"/>
      <c r="J452" s="2980"/>
      <c r="K452" s="2980"/>
    </row>
    <row r="453" spans="2:11" ht="25.5" customHeight="1">
      <c r="C453" s="4217" t="s">
        <v>614</v>
      </c>
      <c r="D453" s="4218"/>
      <c r="E453" s="4218"/>
      <c r="F453" s="4218"/>
      <c r="G453" s="4218"/>
      <c r="H453" s="4218"/>
      <c r="I453" s="23"/>
    </row>
    <row r="454" spans="2:11" ht="25.5" customHeight="1">
      <c r="C454" s="3196"/>
      <c r="D454" s="3197"/>
      <c r="E454" s="3197"/>
      <c r="F454" s="3197"/>
      <c r="G454" s="3197"/>
      <c r="H454" s="3197"/>
      <c r="I454" s="23"/>
    </row>
    <row r="455" spans="2:11" ht="13.5" thickBot="1">
      <c r="C455" s="580" t="s">
        <v>443</v>
      </c>
      <c r="G455"/>
      <c r="H455" s="3"/>
    </row>
    <row r="456" spans="2:11" ht="30" customHeight="1" thickBot="1">
      <c r="C456" s="591" t="s">
        <v>608</v>
      </c>
      <c r="D456" s="592" t="s">
        <v>609</v>
      </c>
      <c r="E456" s="592" t="s">
        <v>610</v>
      </c>
      <c r="F456" s="592" t="s">
        <v>611</v>
      </c>
      <c r="G456" s="592" t="s">
        <v>615</v>
      </c>
      <c r="H456" s="593" t="s">
        <v>158</v>
      </c>
    </row>
    <row r="457" spans="2:11" ht="13.7" customHeight="1" thickBot="1">
      <c r="C457" s="590" t="s">
        <v>617</v>
      </c>
      <c r="D457" s="614">
        <v>2.2637590861889691</v>
      </c>
      <c r="E457" s="615">
        <v>1.5025041736226825</v>
      </c>
      <c r="F457" s="614">
        <v>15.384924566086553</v>
      </c>
      <c r="G457" s="615">
        <v>164.28571428571433</v>
      </c>
      <c r="H457" s="616">
        <v>14.675209749868372</v>
      </c>
    </row>
    <row r="458" spans="2:11" ht="10.5" customHeight="1" thickBot="1">
      <c r="C458" s="590" t="s">
        <v>618</v>
      </c>
      <c r="D458" s="614">
        <v>-1.5434606011372836</v>
      </c>
      <c r="E458" s="615">
        <v>5.5231324278438194</v>
      </c>
      <c r="F458" s="614">
        <v>9.5696113305902912</v>
      </c>
      <c r="G458" s="615">
        <v>-82.432432432432435</v>
      </c>
      <c r="H458" s="616">
        <v>9.3004083067966405</v>
      </c>
    </row>
    <row r="459" spans="2:11" ht="10.5" customHeight="1">
      <c r="C459" s="238" t="s">
        <v>439</v>
      </c>
      <c r="D459" s="32">
        <v>-26.145251396648035</v>
      </c>
      <c r="E459" s="2825">
        <v>60.458879618593556</v>
      </c>
      <c r="F459" s="32">
        <v>13.055917066822232</v>
      </c>
      <c r="G459" s="2825">
        <v>2290</v>
      </c>
      <c r="H459" s="49">
        <v>14.1197747156764</v>
      </c>
    </row>
    <row r="460" spans="2:11" ht="10.5" customHeight="1">
      <c r="C460" s="238" t="s">
        <v>593</v>
      </c>
      <c r="D460" s="32">
        <v>-26.200873362445421</v>
      </c>
      <c r="E460" s="2825">
        <v>-26.773888363292329</v>
      </c>
      <c r="F460" s="32">
        <v>8.9461347077812974</v>
      </c>
      <c r="G460" s="2825">
        <v>3460</v>
      </c>
      <c r="H460" s="49">
        <v>7.1402688486265333</v>
      </c>
    </row>
    <row r="461" spans="2:11" ht="10.5" customHeight="1">
      <c r="C461" s="238" t="s">
        <v>440</v>
      </c>
      <c r="D461" s="32">
        <v>16.711882799782956</v>
      </c>
      <c r="E461" s="2825">
        <v>-7.0617005267118174</v>
      </c>
      <c r="F461" s="32">
        <v>11.921455571620186</v>
      </c>
      <c r="G461" s="2825">
        <v>0</v>
      </c>
      <c r="H461" s="49">
        <v>11.301517548965762</v>
      </c>
    </row>
    <row r="462" spans="2:11" ht="13.7" customHeight="1">
      <c r="C462" s="239" t="s">
        <v>496</v>
      </c>
      <c r="D462" s="2888">
        <v>3.0780042164441284</v>
      </c>
      <c r="E462" s="2826">
        <v>41.304347826086939</v>
      </c>
      <c r="F462" s="2888">
        <v>-7.950296836358703</v>
      </c>
      <c r="G462" s="2826">
        <v>0</v>
      </c>
      <c r="H462" s="46">
        <v>-6.3520068153399905</v>
      </c>
    </row>
    <row r="463" spans="2:11" ht="12.2" customHeight="1" thickBot="1">
      <c r="C463" s="590" t="s">
        <v>546</v>
      </c>
      <c r="D463" s="614">
        <v>-1.2830033003300372</v>
      </c>
      <c r="E463" s="615">
        <v>6.2828699281009648</v>
      </c>
      <c r="F463" s="614">
        <v>6.1789028399591501</v>
      </c>
      <c r="G463" s="615">
        <v>6049.2307692307677</v>
      </c>
      <c r="H463" s="616">
        <v>6.2583560331452901</v>
      </c>
    </row>
    <row r="464" spans="2:11" ht="12.2" customHeight="1">
      <c r="C464" s="446" t="s">
        <v>544</v>
      </c>
      <c r="D464" s="611">
        <v>1.0293494704992412</v>
      </c>
      <c r="E464" s="612">
        <v>2.6926648096564634</v>
      </c>
      <c r="F464" s="611">
        <v>1.9214242475364358</v>
      </c>
      <c r="G464" s="612">
        <v>-8.1589958158995728</v>
      </c>
      <c r="H464" s="613">
        <v>1.9287556728500306</v>
      </c>
    </row>
    <row r="465" spans="3:11" ht="12.2" customHeight="1">
      <c r="C465" s="302" t="s">
        <v>501</v>
      </c>
      <c r="D465" s="2827">
        <v>-8.5207100591716056</v>
      </c>
      <c r="E465" s="2825">
        <v>3.414544112218536</v>
      </c>
      <c r="F465" s="32">
        <v>16.231224855067694</v>
      </c>
      <c r="G465" s="2825">
        <v>50.749063670411999</v>
      </c>
      <c r="H465" s="49">
        <v>15.756615892446192</v>
      </c>
    </row>
    <row r="466" spans="3:11" ht="12.2" customHeight="1">
      <c r="C466" s="238" t="s">
        <v>516</v>
      </c>
      <c r="D466" s="32">
        <v>19.934913993491406</v>
      </c>
      <c r="E466" s="2825">
        <v>17.068777071610739</v>
      </c>
      <c r="F466" s="2824">
        <v>9.9836966883655123</v>
      </c>
      <c r="G466" s="32">
        <v>9.8360655737704832</v>
      </c>
      <c r="H466" s="49">
        <v>10.399034162309647</v>
      </c>
    </row>
    <row r="467" spans="3:11" ht="13.7" customHeight="1">
      <c r="C467" s="239" t="s">
        <v>444</v>
      </c>
      <c r="D467" s="2888">
        <v>-2.0998091082628889</v>
      </c>
      <c r="E467" s="2826">
        <v>-57.594068582020391</v>
      </c>
      <c r="F467" s="2829">
        <v>5.491736071484695</v>
      </c>
      <c r="G467" s="2888">
        <v>0</v>
      </c>
      <c r="H467" s="46">
        <v>2.8362888860847875</v>
      </c>
    </row>
    <row r="468" spans="3:11" ht="13.7" customHeight="1" thickBot="1">
      <c r="C468" s="590" t="s">
        <v>498</v>
      </c>
      <c r="D468" s="614">
        <v>7.5557691504032789</v>
      </c>
      <c r="E468" s="615">
        <v>-9.1486664206711907</v>
      </c>
      <c r="F468" s="831">
        <v>8.5645464629631363</v>
      </c>
      <c r="G468" s="614">
        <v>-4.7535651738803892</v>
      </c>
      <c r="H468" s="616">
        <v>7.908678699389398</v>
      </c>
    </row>
    <row r="469" spans="3:11" ht="13.7" customHeight="1">
      <c r="C469" s="446" t="s">
        <v>430</v>
      </c>
      <c r="D469" s="32">
        <f t="shared" ref="D469:H480" si="88">SUM(D421/D416)*100-100</f>
        <v>151.82673359249122</v>
      </c>
      <c r="E469" s="2825">
        <f t="shared" si="88"/>
        <v>-36.240542495479197</v>
      </c>
      <c r="F469" s="2824">
        <f t="shared" si="88"/>
        <v>-18.842345535247148</v>
      </c>
      <c r="G469" s="32">
        <f t="shared" si="88"/>
        <v>-44.107972665148068</v>
      </c>
      <c r="H469" s="49">
        <f t="shared" si="88"/>
        <v>-18.766223700344199</v>
      </c>
      <c r="I469" s="604"/>
    </row>
    <row r="470" spans="3:11" ht="13.7" customHeight="1">
      <c r="C470" s="152" t="s">
        <v>213</v>
      </c>
      <c r="D470" s="32">
        <f t="shared" si="88"/>
        <v>-12.207632600258719</v>
      </c>
      <c r="E470" s="2825">
        <f t="shared" si="88"/>
        <v>-14.147367481706226</v>
      </c>
      <c r="F470" s="2824">
        <f t="shared" si="88"/>
        <v>-28.589930588632654</v>
      </c>
      <c r="G470" s="32">
        <f t="shared" si="88"/>
        <v>-27.652795031055902</v>
      </c>
      <c r="H470" s="49">
        <f t="shared" si="88"/>
        <v>-28.125641031011412</v>
      </c>
      <c r="I470" s="604"/>
    </row>
    <row r="471" spans="3:11" ht="13.7" customHeight="1">
      <c r="C471" s="152" t="s">
        <v>335</v>
      </c>
      <c r="D471" s="32">
        <f t="shared" si="88"/>
        <v>-26.641638886735407</v>
      </c>
      <c r="E471" s="2825">
        <f t="shared" si="88"/>
        <v>-6.7856463631805468</v>
      </c>
      <c r="F471" s="2824">
        <f t="shared" si="88"/>
        <v>-27.079848185850636</v>
      </c>
      <c r="G471" s="32">
        <f t="shared" si="88"/>
        <v>0.97457158651188536</v>
      </c>
      <c r="H471" s="49">
        <f t="shared" si="88"/>
        <v>-26.255261540760884</v>
      </c>
      <c r="I471" s="604"/>
    </row>
    <row r="472" spans="3:11" ht="13.7" customHeight="1">
      <c r="C472" s="156" t="s">
        <v>569</v>
      </c>
      <c r="D472" s="2888">
        <f t="shared" si="88"/>
        <v>25.025974930362139</v>
      </c>
      <c r="E472" s="2826">
        <f t="shared" si="88"/>
        <v>129.6414896407029</v>
      </c>
      <c r="F472" s="2829">
        <f t="shared" si="88"/>
        <v>-10.948473659217896</v>
      </c>
      <c r="G472" s="2888">
        <f t="shared" si="88"/>
        <v>-39.713000000000001</v>
      </c>
      <c r="H472" s="46">
        <f t="shared" si="88"/>
        <v>-8.3263981679977377</v>
      </c>
      <c r="I472" s="604"/>
    </row>
    <row r="473" spans="3:11" ht="13.7" customHeight="1" thickBot="1">
      <c r="C473" s="2898" t="s">
        <v>626</v>
      </c>
      <c r="D473" s="2889">
        <f t="shared" si="88"/>
        <v>12.226706899244746</v>
      </c>
      <c r="E473" s="2891">
        <f t="shared" si="88"/>
        <v>-1.1628195181387895</v>
      </c>
      <c r="F473" s="2890">
        <f t="shared" si="88"/>
        <v>-21.907871084801783</v>
      </c>
      <c r="G473" s="2890">
        <f t="shared" si="88"/>
        <v>-28.762936695560825</v>
      </c>
      <c r="H473" s="2899">
        <f t="shared" si="88"/>
        <v>-21.021071524809216</v>
      </c>
      <c r="I473" s="604"/>
    </row>
    <row r="474" spans="3:11" ht="13.7" customHeight="1">
      <c r="C474" s="1632" t="s">
        <v>623</v>
      </c>
      <c r="D474" s="611">
        <f t="shared" si="88"/>
        <v>-58.431750082802672</v>
      </c>
      <c r="E474" s="782">
        <f t="shared" si="88"/>
        <v>46.370513270661831</v>
      </c>
      <c r="F474" s="782">
        <f t="shared" si="88"/>
        <v>-8.298362108323758</v>
      </c>
      <c r="G474" s="782">
        <f t="shared" si="88"/>
        <v>-17.771003317493054</v>
      </c>
      <c r="H474" s="613">
        <f t="shared" si="88"/>
        <v>-7.4753720250064077</v>
      </c>
      <c r="I474" s="604"/>
    </row>
    <row r="475" spans="3:11" ht="13.7" customHeight="1">
      <c r="C475" s="152" t="s">
        <v>663</v>
      </c>
      <c r="D475" s="32">
        <f t="shared" si="88"/>
        <v>67.759792328227491</v>
      </c>
      <c r="E475" s="2824">
        <f t="shared" si="88"/>
        <v>20.918428970362271</v>
      </c>
      <c r="F475" s="2824">
        <f t="shared" si="88"/>
        <v>-9.8586647307698172E-2</v>
      </c>
      <c r="G475" s="2824">
        <f t="shared" si="88"/>
        <v>-15.486053279990386</v>
      </c>
      <c r="H475" s="49">
        <f t="shared" si="88"/>
        <v>0.82616057299335921</v>
      </c>
      <c r="I475" s="604"/>
    </row>
    <row r="476" spans="3:11" ht="13.7" customHeight="1">
      <c r="C476" s="152" t="s">
        <v>676</v>
      </c>
      <c r="D476" s="32">
        <f t="shared" si="88"/>
        <v>-55.25693804858021</v>
      </c>
      <c r="E476" s="2824">
        <f t="shared" si="88"/>
        <v>8.6370671946655904</v>
      </c>
      <c r="F476" s="2824">
        <f t="shared" si="88"/>
        <v>5.9931634403472884</v>
      </c>
      <c r="G476" s="2824">
        <f t="shared" si="88"/>
        <v>-32.461965477409223</v>
      </c>
      <c r="H476" s="49">
        <f t="shared" si="88"/>
        <v>5.0098064559931572</v>
      </c>
      <c r="I476" s="604"/>
    </row>
    <row r="477" spans="3:11" ht="13.7" customHeight="1">
      <c r="C477" s="238" t="s">
        <v>677</v>
      </c>
      <c r="D477" s="32">
        <f t="shared" si="88"/>
        <v>71.764753062455526</v>
      </c>
      <c r="E477" s="2824">
        <f t="shared" si="88"/>
        <v>7.3270307731371389</v>
      </c>
      <c r="F477" s="2824">
        <f t="shared" si="88"/>
        <v>-1.9260099747696557</v>
      </c>
      <c r="G477" s="2824">
        <f t="shared" si="88"/>
        <v>39.613847098047671</v>
      </c>
      <c r="H477" s="49">
        <f t="shared" si="88"/>
        <v>-0.47916386209558937</v>
      </c>
      <c r="I477" s="604"/>
    </row>
    <row r="478" spans="3:11" ht="13.5" customHeight="1" thickBot="1">
      <c r="C478" s="590" t="s">
        <v>724</v>
      </c>
      <c r="D478" s="614">
        <f t="shared" si="88"/>
        <v>-8.0328564687276298</v>
      </c>
      <c r="E478" s="615">
        <f t="shared" si="88"/>
        <v>18.396050572497757</v>
      </c>
      <c r="F478" s="831">
        <f t="shared" si="88"/>
        <v>-1.3848239340397583</v>
      </c>
      <c r="G478" s="831">
        <f t="shared" si="88"/>
        <v>-9.4712563998089934</v>
      </c>
      <c r="H478" s="616">
        <f t="shared" si="88"/>
        <v>-0.72820685081630643</v>
      </c>
      <c r="I478" s="604"/>
      <c r="K478" s="20"/>
    </row>
    <row r="479" spans="3:11" ht="13.5" customHeight="1">
      <c r="C479" s="1834" t="s">
        <v>728</v>
      </c>
      <c r="D479" s="611">
        <f t="shared" ref="D479:D484" si="89">SUM(D431/D426)*100-100</f>
        <v>88.045466964782548</v>
      </c>
      <c r="E479" s="611">
        <f t="shared" si="88"/>
        <v>7.6756751519848905</v>
      </c>
      <c r="F479" s="611">
        <f t="shared" si="88"/>
        <v>4.4552710984709876</v>
      </c>
      <c r="G479" s="611">
        <f t="shared" si="88"/>
        <v>429.66068932702888</v>
      </c>
      <c r="H479" s="613">
        <f t="shared" si="88"/>
        <v>5.4331716180826533</v>
      </c>
      <c r="I479" s="604"/>
    </row>
    <row r="480" spans="3:11" ht="13.5" customHeight="1">
      <c r="C480" s="1891" t="s">
        <v>745</v>
      </c>
      <c r="D480" s="32">
        <f t="shared" si="89"/>
        <v>21.535209329425584</v>
      </c>
      <c r="E480" s="32">
        <f t="shared" si="88"/>
        <v>11.718561825214096</v>
      </c>
      <c r="F480" s="32">
        <f t="shared" si="88"/>
        <v>2.054234041472597</v>
      </c>
      <c r="G480" s="32">
        <f t="shared" si="88"/>
        <v>22.745603965827229</v>
      </c>
      <c r="H480" s="49">
        <f t="shared" si="88"/>
        <v>2.5712637291574367</v>
      </c>
      <c r="I480" s="604"/>
    </row>
    <row r="481" spans="3:11" ht="13.5" customHeight="1">
      <c r="C481" s="528" t="s">
        <v>746</v>
      </c>
      <c r="D481" s="32">
        <f t="shared" si="89"/>
        <v>91.215831603213189</v>
      </c>
      <c r="E481" s="32">
        <f>SUM(E433/E428)*100-100</f>
        <v>0.23339250951752888</v>
      </c>
      <c r="F481" s="32">
        <f>SUM(F433/F428)*100-100</f>
        <v>16.369541129521735</v>
      </c>
      <c r="G481" s="32">
        <f>SUM(G433/G428)*100-100</f>
        <v>97.890035422762963</v>
      </c>
      <c r="H481" s="49">
        <f>SUM(H433/H428)*100-100</f>
        <v>16.187941360154994</v>
      </c>
      <c r="I481" s="604"/>
    </row>
    <row r="482" spans="3:11" ht="13.5" customHeight="1">
      <c r="C482" s="238" t="s">
        <v>747</v>
      </c>
      <c r="D482" s="32">
        <f t="shared" si="89"/>
        <v>-52.98380124897124</v>
      </c>
      <c r="E482" s="2824">
        <f t="shared" ref="E482:H496" si="90">SUM(E434/E429)*100-100</f>
        <v>6.238036874226438</v>
      </c>
      <c r="F482" s="2824">
        <f t="shared" si="90"/>
        <v>10.011441014922511</v>
      </c>
      <c r="G482" s="2824">
        <f t="shared" si="90"/>
        <v>11.441861017714359</v>
      </c>
      <c r="H482" s="49">
        <f t="shared" si="90"/>
        <v>8.3279107843671056</v>
      </c>
      <c r="I482" s="604"/>
    </row>
    <row r="483" spans="3:11" ht="13.5" customHeight="1" thickBot="1">
      <c r="C483" s="590" t="s">
        <v>778</v>
      </c>
      <c r="D483" s="614">
        <f t="shared" si="89"/>
        <v>-1.8625288764349222</v>
      </c>
      <c r="E483" s="615">
        <f t="shared" ref="E483:H483" si="91">SUM(E435/E430)*100-100</f>
        <v>6.4217041722880026</v>
      </c>
      <c r="F483" s="831">
        <f t="shared" si="91"/>
        <v>7.9231402921029428</v>
      </c>
      <c r="G483" s="831">
        <f t="shared" si="91"/>
        <v>121.35014978809718</v>
      </c>
      <c r="H483" s="616">
        <f t="shared" si="91"/>
        <v>7.8634246166996888</v>
      </c>
      <c r="I483" s="604"/>
    </row>
    <row r="484" spans="3:11" ht="13.5" customHeight="1">
      <c r="C484" s="1834" t="s">
        <v>769</v>
      </c>
      <c r="D484" s="611">
        <f t="shared" si="89"/>
        <v>-30.443917857509632</v>
      </c>
      <c r="E484" s="611">
        <f>SUM(E436/E431)*100-100</f>
        <v>24.194354982817188</v>
      </c>
      <c r="F484" s="611">
        <f t="shared" si="90"/>
        <v>12.535431914508706</v>
      </c>
      <c r="G484" s="611">
        <f t="shared" si="90"/>
        <v>-11.608060232778811</v>
      </c>
      <c r="H484" s="613">
        <f t="shared" si="90"/>
        <v>12.49918002375405</v>
      </c>
      <c r="I484" s="604"/>
    </row>
    <row r="485" spans="3:11" ht="13.5" customHeight="1">
      <c r="C485" s="1891" t="s">
        <v>770</v>
      </c>
      <c r="D485" s="32">
        <f>SUM(D437/D432)*100-100</f>
        <v>39.979040942434864</v>
      </c>
      <c r="E485" s="32">
        <f>SUM(E437/E432)*100-100</f>
        <v>3.4065050471785696</v>
      </c>
      <c r="F485" s="32">
        <f t="shared" si="90"/>
        <v>7.4590830103960855</v>
      </c>
      <c r="G485" s="32">
        <f t="shared" si="90"/>
        <v>72.51059322033899</v>
      </c>
      <c r="H485" s="49">
        <f t="shared" si="90"/>
        <v>7.5191258804536432</v>
      </c>
      <c r="I485" s="604"/>
    </row>
    <row r="486" spans="3:11" ht="13.5" customHeight="1">
      <c r="C486" s="307" t="s">
        <v>771</v>
      </c>
      <c r="D486" s="32">
        <f>SUM(D438/D433)*100-100</f>
        <v>18.664256338075134</v>
      </c>
      <c r="E486" s="32">
        <f>SUM(E438/E433)*100-100</f>
        <v>9.5197790540094047</v>
      </c>
      <c r="F486" s="32">
        <f t="shared" si="90"/>
        <v>0.62579620983625261</v>
      </c>
      <c r="G486" s="32">
        <f t="shared" si="90"/>
        <v>-32.100798341873826</v>
      </c>
      <c r="H486" s="49">
        <f t="shared" ref="H486:H499" si="92">SUM(H438/H433)*100-100</f>
        <v>1.1703382383960133</v>
      </c>
      <c r="I486" s="604"/>
    </row>
    <row r="487" spans="3:11" ht="13.5" customHeight="1">
      <c r="C487" s="2377" t="s">
        <v>772</v>
      </c>
      <c r="D487" s="32">
        <f>SUM(D439/D434)*100-100</f>
        <v>21.2436909180947</v>
      </c>
      <c r="E487" s="32">
        <f>SUM(E439/E434)*100-100</f>
        <v>-2.6769557547178522</v>
      </c>
      <c r="F487" s="32">
        <f t="shared" si="90"/>
        <v>7.9260272352328514</v>
      </c>
      <c r="G487" s="32">
        <f t="shared" si="90"/>
        <v>96.585269644294499</v>
      </c>
      <c r="H487" s="49">
        <f t="shared" si="92"/>
        <v>7.7269854177000212</v>
      </c>
      <c r="I487" s="604"/>
    </row>
    <row r="488" spans="3:11" ht="13.5" customHeight="1" thickBot="1">
      <c r="C488" s="2376" t="s">
        <v>846</v>
      </c>
      <c r="D488" s="614">
        <f t="shared" ref="D488:G496" si="93">SUM(D440/D435)*100-100</f>
        <v>10.393914425103361</v>
      </c>
      <c r="E488" s="615">
        <f t="shared" si="93"/>
        <v>8.2134740168784788</v>
      </c>
      <c r="F488" s="831">
        <f t="shared" si="93"/>
        <v>7.0695861295339171</v>
      </c>
      <c r="G488" s="831">
        <f t="shared" si="93"/>
        <v>11.815005948169485</v>
      </c>
      <c r="H488" s="616">
        <f t="shared" si="92"/>
        <v>7.161468615295604</v>
      </c>
      <c r="I488" s="604"/>
    </row>
    <row r="489" spans="3:11" ht="13.5" customHeight="1">
      <c r="C489" s="1834" t="s">
        <v>837</v>
      </c>
      <c r="D489" s="611">
        <f t="shared" si="93"/>
        <v>63.014985574388703</v>
      </c>
      <c r="E489" s="611">
        <f>SUM(E441/E436)*100-100</f>
        <v>-9.214142049635953</v>
      </c>
      <c r="F489" s="611">
        <f t="shared" si="90"/>
        <v>-3.5927988164111468</v>
      </c>
      <c r="G489" s="611">
        <f t="shared" si="90"/>
        <v>120.63319655644062</v>
      </c>
      <c r="H489" s="613">
        <f t="shared" si="92"/>
        <v>-3.028159944427415</v>
      </c>
      <c r="I489" s="604"/>
    </row>
    <row r="490" spans="3:11" ht="13.5" customHeight="1">
      <c r="C490" s="1891" t="s">
        <v>844</v>
      </c>
      <c r="D490" s="32">
        <f t="shared" si="93"/>
        <v>-27.414008529445169</v>
      </c>
      <c r="E490" s="32">
        <f>SUM(E442/E437)*100-100</f>
        <v>3.8446049777767684</v>
      </c>
      <c r="F490" s="32">
        <f t="shared" si="90"/>
        <v>-8.1513898358653876</v>
      </c>
      <c r="G490" s="32">
        <f t="shared" si="90"/>
        <v>67.211007061713246</v>
      </c>
      <c r="H490" s="49">
        <f t="shared" si="92"/>
        <v>-7.6670147183793347</v>
      </c>
      <c r="I490" s="604"/>
    </row>
    <row r="491" spans="3:11" ht="13.5" customHeight="1">
      <c r="C491" s="1889" t="s">
        <v>824</v>
      </c>
      <c r="D491" s="32">
        <f t="shared" si="93"/>
        <v>-29.905784700709503</v>
      </c>
      <c r="E491" s="32">
        <f>SUM(E443/E438)*100-100</f>
        <v>19.041971096666543</v>
      </c>
      <c r="F491" s="32">
        <f t="shared" si="90"/>
        <v>0.85282990056796848</v>
      </c>
      <c r="G491" s="32">
        <f t="shared" si="90"/>
        <v>-5.7304706116564006</v>
      </c>
      <c r="H491" s="49">
        <f t="shared" si="92"/>
        <v>1.2688752940303232</v>
      </c>
      <c r="I491" s="604"/>
    </row>
    <row r="492" spans="3:11" ht="13.5" customHeight="1">
      <c r="C492" s="1889" t="s">
        <v>845</v>
      </c>
      <c r="D492" s="32">
        <f t="shared" si="93"/>
        <v>30.221257690261979</v>
      </c>
      <c r="E492" s="32">
        <f>SUM(E444/E439)*100-100</f>
        <v>25.041959237833282</v>
      </c>
      <c r="F492" s="32">
        <f t="shared" si="90"/>
        <v>-3.9752782505159416</v>
      </c>
      <c r="G492" s="32">
        <f t="shared" si="90"/>
        <v>-65.101466409249667</v>
      </c>
      <c r="H492" s="49">
        <f t="shared" si="92"/>
        <v>-2.5899899808628106</v>
      </c>
      <c r="I492" s="604"/>
      <c r="K492" s="20"/>
    </row>
    <row r="493" spans="3:11" ht="13.5" customHeight="1" thickBot="1">
      <c r="C493" s="2382" t="s">
        <v>891</v>
      </c>
      <c r="D493" s="614">
        <f t="shared" si="93"/>
        <v>3.7227006958509037</v>
      </c>
      <c r="E493" s="615">
        <f t="shared" si="93"/>
        <v>8.9128798766434016</v>
      </c>
      <c r="F493" s="831">
        <f t="shared" si="93"/>
        <v>-3.8558806649426884</v>
      </c>
      <c r="G493" s="831">
        <f t="shared" si="93"/>
        <v>37.872385944269155</v>
      </c>
      <c r="H493" s="616">
        <f t="shared" si="92"/>
        <v>-3.1251942993674504</v>
      </c>
      <c r="I493" s="604"/>
    </row>
    <row r="494" spans="3:11" ht="13.5" customHeight="1">
      <c r="C494" s="238" t="s">
        <v>894</v>
      </c>
      <c r="D494" s="611">
        <f t="shared" si="93"/>
        <v>-3.3641256983296444</v>
      </c>
      <c r="E494" s="611">
        <f>SUM(E446/E441)*100-100</f>
        <v>19.281004651447844</v>
      </c>
      <c r="F494" s="611">
        <f t="shared" si="90"/>
        <v>-3.10321297417822</v>
      </c>
      <c r="G494" s="611">
        <f t="shared" si="90"/>
        <v>-89.566001794529711</v>
      </c>
      <c r="H494" s="613">
        <f t="shared" si="92"/>
        <v>-2.7445181391121025</v>
      </c>
      <c r="I494" s="604"/>
      <c r="K494" s="20"/>
    </row>
    <row r="495" spans="3:11" ht="14.25" customHeight="1">
      <c r="C495" s="238" t="s">
        <v>900</v>
      </c>
      <c r="D495" s="32">
        <f t="shared" si="93"/>
        <v>43.016492870318984</v>
      </c>
      <c r="E495" s="32">
        <f>SUM(E447/E442)*100-100</f>
        <v>21.397096484522677</v>
      </c>
      <c r="F495" s="32">
        <f t="shared" si="90"/>
        <v>15.70277642384174</v>
      </c>
      <c r="G495" s="32">
        <f t="shared" si="90"/>
        <v>-71.985494106988398</v>
      </c>
      <c r="H495" s="49">
        <f t="shared" si="92"/>
        <v>15.931330093261238</v>
      </c>
      <c r="I495" s="604"/>
    </row>
    <row r="496" spans="3:11" ht="13.5" customHeight="1">
      <c r="C496" s="1889" t="s">
        <v>888</v>
      </c>
      <c r="D496" s="32">
        <f t="shared" si="93"/>
        <v>67.466666072644443</v>
      </c>
      <c r="E496" s="32">
        <f>SUM(E448/E443)*100-100</f>
        <v>13.942883750901004</v>
      </c>
      <c r="F496" s="32">
        <f t="shared" si="90"/>
        <v>2.2640602739194833</v>
      </c>
      <c r="G496" s="32">
        <f t="shared" si="90"/>
        <v>-2.437541596289023</v>
      </c>
      <c r="H496" s="49">
        <f t="shared" si="92"/>
        <v>3.5413242412427763</v>
      </c>
      <c r="I496" s="604"/>
    </row>
    <row r="497" spans="3:11" ht="13.5" customHeight="1">
      <c r="C497" s="1889" t="s">
        <v>901</v>
      </c>
      <c r="D497" s="32">
        <f>SUM(D449/D444)*100-100</f>
        <v>38.597899846494329</v>
      </c>
      <c r="E497" s="32">
        <f>SUM(E449/E444)*100-100</f>
        <v>8.7629466291267732</v>
      </c>
      <c r="F497" s="32">
        <f>SUM(F449/F444)*100-100</f>
        <v>12.030370798781888</v>
      </c>
      <c r="G497" s="32">
        <f>SUM(G449/G444)*100-100</f>
        <v>317.76182373370193</v>
      </c>
      <c r="H497" s="49">
        <f t="shared" si="92"/>
        <v>12.555532414959458</v>
      </c>
      <c r="I497" s="604"/>
      <c r="K497" s="20"/>
    </row>
    <row r="498" spans="3:11" ht="13.5" customHeight="1" thickBot="1">
      <c r="C498" s="2382" t="s">
        <v>940</v>
      </c>
      <c r="D498" s="614">
        <f>SUM(D450/D445)*100-100</f>
        <v>35.257993612681105</v>
      </c>
      <c r="E498" s="615">
        <f t="shared" ref="E498:G498" si="94">SUM(E450/E445)*100-100</f>
        <v>15.635096689818326</v>
      </c>
      <c r="F498" s="831">
        <f t="shared" si="94"/>
        <v>6.8372412583422033</v>
      </c>
      <c r="G498" s="831">
        <f t="shared" si="94"/>
        <v>-46.495879014308642</v>
      </c>
      <c r="H498" s="616">
        <f t="shared" si="92"/>
        <v>7.4201550666237921</v>
      </c>
      <c r="I498" s="604"/>
    </row>
    <row r="499" spans="3:11" ht="13.5" customHeight="1" thickBot="1">
      <c r="C499" s="3519" t="s">
        <v>939</v>
      </c>
      <c r="D499" s="3520">
        <f>SUM(D451/D446)*100-100</f>
        <v>85.427991818814206</v>
      </c>
      <c r="E499" s="3520">
        <f>SUM(E451/E446)*100-100</f>
        <v>26.522677966110763</v>
      </c>
      <c r="F499" s="3520">
        <f t="shared" ref="F499:G499" si="95">SUM(F451/F446)*100-100</f>
        <v>10.142505755321181</v>
      </c>
      <c r="G499" s="3520">
        <f t="shared" si="95"/>
        <v>43.038591715076905</v>
      </c>
      <c r="H499" s="3521">
        <f t="shared" si="92"/>
        <v>11.880050394138507</v>
      </c>
      <c r="I499" s="604"/>
    </row>
    <row r="500" spans="3:11">
      <c r="C500" s="582" t="s">
        <v>401</v>
      </c>
      <c r="D500" s="23"/>
      <c r="E500" s="23"/>
      <c r="F500" s="23"/>
      <c r="G500" s="23"/>
      <c r="H500" s="23"/>
    </row>
    <row r="501" spans="3:11">
      <c r="C501" s="56" t="s">
        <v>619</v>
      </c>
      <c r="D501" s="3195"/>
      <c r="E501" s="3195"/>
    </row>
    <row r="505" spans="3:11">
      <c r="I505" s="20"/>
    </row>
  </sheetData>
  <mergeCells count="16">
    <mergeCell ref="C3:E3"/>
    <mergeCell ref="F3:H3"/>
    <mergeCell ref="I3:K3"/>
    <mergeCell ref="C453:H453"/>
    <mergeCell ref="C356:H356"/>
    <mergeCell ref="B212:K212"/>
    <mergeCell ref="B116:K116"/>
    <mergeCell ref="B88:K88"/>
    <mergeCell ref="D90:I90"/>
    <mergeCell ref="D94:I94"/>
    <mergeCell ref="AE90:AJ90"/>
    <mergeCell ref="AE94:AJ94"/>
    <mergeCell ref="V90:AA90"/>
    <mergeCell ref="V94:AA94"/>
    <mergeCell ref="M90:R90"/>
    <mergeCell ref="M94:R94"/>
  </mergeCells>
  <phoneticPr fontId="0" type="noConversion"/>
  <pageMargins left="0.59055118110236227" right="0.59055118110236227" top="0.98425196850393704" bottom="0.78740157480314965" header="0.51181102362204722" footer="0.51181102362204722"/>
  <pageSetup paperSize="9" scale="90" orientation="portrait" r:id="rId1"/>
  <headerFooter alignWithMargins="0">
    <oddFooter xml:space="preserve">&amp;R&amp;8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5"/>
  <sheetViews>
    <sheetView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8.42578125" customWidth="1"/>
    <col min="13" max="13" width="7.42578125" customWidth="1"/>
    <col min="14" max="14" width="11.7109375" customWidth="1"/>
  </cols>
  <sheetData>
    <row r="1" spans="1:14" ht="25.5" customHeight="1">
      <c r="A1" s="235" t="s">
        <v>418</v>
      </c>
      <c r="B1" s="246" t="s">
        <v>519</v>
      </c>
      <c r="C1" s="404"/>
      <c r="D1" s="404"/>
      <c r="E1" s="404"/>
      <c r="F1" s="461"/>
      <c r="G1" s="461"/>
      <c r="H1" s="461"/>
      <c r="I1" s="406"/>
      <c r="J1" s="20"/>
      <c r="K1" s="20"/>
      <c r="L1" s="20"/>
      <c r="M1" s="20"/>
      <c r="N1" s="20"/>
    </row>
    <row r="2" spans="1:14" ht="16.5" customHeight="1" thickBot="1">
      <c r="A2" s="464"/>
      <c r="B2" s="22"/>
      <c r="C2" s="23"/>
      <c r="D2" s="23"/>
      <c r="E2" s="23"/>
      <c r="I2" s="24"/>
      <c r="J2" s="20"/>
      <c r="K2" s="20"/>
      <c r="L2" s="20"/>
    </row>
    <row r="3" spans="1:14" ht="18" customHeight="1">
      <c r="B3" s="741"/>
      <c r="C3" s="4233" t="s">
        <v>402</v>
      </c>
      <c r="D3" s="4116"/>
      <c r="E3" s="4234"/>
      <c r="F3" s="742" t="s">
        <v>520</v>
      </c>
      <c r="G3" s="4233" t="s">
        <v>521</v>
      </c>
      <c r="H3" s="4235"/>
      <c r="I3" s="23"/>
    </row>
    <row r="4" spans="1:14" ht="27.75" customHeight="1">
      <c r="B4" s="753" t="s">
        <v>107</v>
      </c>
      <c r="C4" s="752" t="s">
        <v>522</v>
      </c>
      <c r="D4" s="754" t="s">
        <v>523</v>
      </c>
      <c r="E4" s="755" t="s">
        <v>524</v>
      </c>
      <c r="F4" s="756" t="s">
        <v>108</v>
      </c>
      <c r="G4" s="744" t="s">
        <v>525</v>
      </c>
      <c r="H4" s="745" t="s">
        <v>526</v>
      </c>
      <c r="I4" s="268"/>
    </row>
    <row r="5" spans="1:14" ht="12.75" customHeight="1">
      <c r="B5" s="1041" t="s">
        <v>532</v>
      </c>
      <c r="C5" s="730">
        <v>446081</v>
      </c>
      <c r="D5" s="730">
        <v>1931624</v>
      </c>
      <c r="E5" s="761">
        <v>4.3302090875872317</v>
      </c>
      <c r="F5" s="730">
        <v>19192</v>
      </c>
      <c r="G5" s="761">
        <f t="shared" ref="G5:G10" si="0">SUM(D5/(F5*365)*100)</f>
        <v>27.574617277747006</v>
      </c>
      <c r="H5" s="777" t="s">
        <v>151</v>
      </c>
      <c r="I5" s="34"/>
    </row>
    <row r="6" spans="1:14" ht="12.75" customHeight="1">
      <c r="B6" s="1041" t="s">
        <v>533</v>
      </c>
      <c r="C6" s="730">
        <v>428906</v>
      </c>
      <c r="D6" s="730">
        <v>1847915</v>
      </c>
      <c r="E6" s="761">
        <f t="shared" ref="E6:E24" si="1">SUM(D6/C6)</f>
        <v>4.3084382125687215</v>
      </c>
      <c r="F6" s="730">
        <v>19361</v>
      </c>
      <c r="G6" s="761">
        <f t="shared" si="0"/>
        <v>26.149376694994103</v>
      </c>
      <c r="H6" s="777">
        <f>SUM(G6/G5)*100-100</f>
        <v>-5.1686685925577081</v>
      </c>
      <c r="I6" s="34"/>
    </row>
    <row r="7" spans="1:14" ht="12.75" customHeight="1">
      <c r="B7" s="1041" t="s">
        <v>534</v>
      </c>
      <c r="C7" s="730">
        <v>483173</v>
      </c>
      <c r="D7" s="730">
        <v>2003983</v>
      </c>
      <c r="E7" s="761">
        <f t="shared" si="1"/>
        <v>4.1475475657787166</v>
      </c>
      <c r="F7" s="730">
        <v>19314</v>
      </c>
      <c r="G7" s="761">
        <f t="shared" si="0"/>
        <v>28.426863330028183</v>
      </c>
      <c r="H7" s="777">
        <f>SUM(G7/G6)*100-100</f>
        <v>8.709525514120827</v>
      </c>
      <c r="I7" s="34"/>
    </row>
    <row r="8" spans="1:14" ht="12.75" customHeight="1">
      <c r="B8" s="1041" t="s">
        <v>535</v>
      </c>
      <c r="C8" s="730">
        <v>475048</v>
      </c>
      <c r="D8" s="730">
        <v>1969918</v>
      </c>
      <c r="E8" s="761">
        <f>SUM(D8/C8)</f>
        <v>4.1467767467708523</v>
      </c>
      <c r="F8" s="730">
        <v>19620</v>
      </c>
      <c r="G8" s="761">
        <f t="shared" si="0"/>
        <v>27.50782679122506</v>
      </c>
      <c r="H8" s="777">
        <f>SUM(G8/G7)*100-100</f>
        <v>-3.2329860953470586</v>
      </c>
      <c r="I8" s="34"/>
    </row>
    <row r="9" spans="1:14" ht="12.75" customHeight="1">
      <c r="B9" s="1041" t="s">
        <v>536</v>
      </c>
      <c r="C9" s="730">
        <v>484711</v>
      </c>
      <c r="D9" s="730">
        <v>1958622</v>
      </c>
      <c r="E9" s="761">
        <f t="shared" si="1"/>
        <v>4.0408036953978765</v>
      </c>
      <c r="F9" s="730">
        <v>19297</v>
      </c>
      <c r="G9" s="761">
        <f t="shared" si="0"/>
        <v>27.807885532636554</v>
      </c>
      <c r="H9" s="777">
        <f>SUM(G9/G8)*100-100</f>
        <v>1.0908122393267945</v>
      </c>
      <c r="I9" s="34"/>
    </row>
    <row r="10" spans="1:14" ht="12.75" customHeight="1" thickBot="1">
      <c r="B10" s="1091" t="s">
        <v>537</v>
      </c>
      <c r="C10" s="766">
        <v>490083</v>
      </c>
      <c r="D10" s="766">
        <v>1888991</v>
      </c>
      <c r="E10" s="767">
        <f t="shared" si="1"/>
        <v>3.8544307800923518</v>
      </c>
      <c r="F10" s="766">
        <v>18698</v>
      </c>
      <c r="G10" s="767">
        <f t="shared" si="0"/>
        <v>27.678456563371366</v>
      </c>
      <c r="H10" s="778">
        <f>SUM(G10/G9)*100-100</f>
        <v>-0.46543980883869551</v>
      </c>
      <c r="I10" s="34"/>
      <c r="L10" s="1000"/>
    </row>
    <row r="11" spans="1:14" ht="12.75" customHeight="1">
      <c r="B11" s="1089" t="s">
        <v>439</v>
      </c>
      <c r="C11" s="762">
        <v>180016</v>
      </c>
      <c r="D11" s="762">
        <v>830982</v>
      </c>
      <c r="E11" s="763">
        <f t="shared" si="1"/>
        <v>4.6161563416585194</v>
      </c>
      <c r="F11" s="765"/>
      <c r="G11" s="763" t="e">
        <f>SUM(D11/(F11*90)*100)</f>
        <v>#DIV/0!</v>
      </c>
      <c r="H11" s="775" t="e">
        <f>SUM(G11/49.69)*100-100</f>
        <v>#DIV/0!</v>
      </c>
      <c r="I11" s="34"/>
      <c r="K11" s="757"/>
      <c r="L11" s="1000"/>
    </row>
    <row r="12" spans="1:14" ht="12.75" customHeight="1">
      <c r="B12" s="1092" t="s">
        <v>593</v>
      </c>
      <c r="C12" s="730">
        <v>79549</v>
      </c>
      <c r="D12" s="730">
        <v>230731</v>
      </c>
      <c r="E12" s="761">
        <f t="shared" si="1"/>
        <v>2.9004890067756981</v>
      </c>
      <c r="F12" s="764">
        <v>18791</v>
      </c>
      <c r="G12" s="761">
        <f>SUM(D12/(F12*90)*100)</f>
        <v>13.643115202904463</v>
      </c>
      <c r="H12" s="777">
        <f>SUM(G12/13.69)*100-100</f>
        <v>-0.3424747779074977</v>
      </c>
      <c r="I12" s="34"/>
      <c r="K12" s="757"/>
      <c r="L12" s="1000"/>
    </row>
    <row r="13" spans="1:14" ht="12.75" customHeight="1">
      <c r="B13" s="1092" t="s">
        <v>440</v>
      </c>
      <c r="C13" s="730">
        <v>148902</v>
      </c>
      <c r="D13" s="730">
        <v>580429</v>
      </c>
      <c r="E13" s="761">
        <f>SUM(D13/C13)</f>
        <v>3.8980604693019569</v>
      </c>
      <c r="F13" s="764">
        <v>18906</v>
      </c>
      <c r="G13" s="761">
        <f>SUM(D13/(F13*90)*100)</f>
        <v>34.11198091140966</v>
      </c>
      <c r="H13" s="777">
        <f>SUM(G13/35.13)*100-100</f>
        <v>-2.8978624781962594</v>
      </c>
      <c r="I13" s="34"/>
      <c r="L13" s="759"/>
    </row>
    <row r="14" spans="1:14" ht="12.75" customHeight="1">
      <c r="B14" s="1093" t="s">
        <v>496</v>
      </c>
      <c r="C14" s="730">
        <v>92034</v>
      </c>
      <c r="D14" s="730">
        <v>266508</v>
      </c>
      <c r="E14" s="761">
        <f t="shared" si="1"/>
        <v>2.8957559162918054</v>
      </c>
      <c r="F14" s="764">
        <v>18906</v>
      </c>
      <c r="G14" s="761">
        <f>SUM(D14/(F14*90)*100)</f>
        <v>15.66275256532318</v>
      </c>
      <c r="H14" s="777">
        <f>SUM(G14/14.03)*100-100</f>
        <v>11.63758065091362</v>
      </c>
      <c r="K14" s="757"/>
      <c r="L14" s="294"/>
    </row>
    <row r="15" spans="1:14" ht="12.75" customHeight="1" thickBot="1">
      <c r="B15" s="1091" t="s">
        <v>550</v>
      </c>
      <c r="C15" s="766">
        <f>SUM(C11:C14)</f>
        <v>500501</v>
      </c>
      <c r="D15" s="766">
        <f>SUM(D11:D14)</f>
        <v>1908650</v>
      </c>
      <c r="E15" s="767">
        <f t="shared" si="1"/>
        <v>3.8134788941480635</v>
      </c>
      <c r="F15" s="768">
        <v>18906</v>
      </c>
      <c r="G15" s="767">
        <f>SUM(D15/(F15*365)*100)</f>
        <v>27.65882832006654</v>
      </c>
      <c r="H15" s="778">
        <f t="shared" ref="H15:H24" si="2">SUM(G15/G10)*100-100</f>
        <v>-7.0915237848922175E-2</v>
      </c>
      <c r="K15" s="757"/>
    </row>
    <row r="16" spans="1:14" ht="12.75" customHeight="1">
      <c r="B16" s="1094" t="s">
        <v>544</v>
      </c>
      <c r="C16" s="859">
        <v>201536</v>
      </c>
      <c r="D16" s="780">
        <v>955069</v>
      </c>
      <c r="E16" s="860">
        <f t="shared" si="1"/>
        <v>4.7389498650365196</v>
      </c>
      <c r="F16" s="862">
        <v>18927</v>
      </c>
      <c r="G16" s="860">
        <f>SUM(D16/(F16*90)*100)</f>
        <v>56.067405176614237</v>
      </c>
      <c r="H16" s="806" t="e">
        <f t="shared" si="2"/>
        <v>#DIV/0!</v>
      </c>
      <c r="K16" s="757"/>
    </row>
    <row r="17" spans="1:13" ht="12.75" customHeight="1">
      <c r="B17" s="1095" t="s">
        <v>501</v>
      </c>
      <c r="C17" s="512">
        <v>79504</v>
      </c>
      <c r="D17" s="730">
        <v>213865</v>
      </c>
      <c r="E17" s="861">
        <f t="shared" si="1"/>
        <v>2.6899904407325419</v>
      </c>
      <c r="F17" s="513">
        <v>18889</v>
      </c>
      <c r="G17" s="861">
        <f>SUM(D17/(F17*90)*100)</f>
        <v>12.580220116352256</v>
      </c>
      <c r="H17" s="777">
        <f t="shared" si="2"/>
        <v>-7.7907066732525152</v>
      </c>
      <c r="K17" s="757"/>
    </row>
    <row r="18" spans="1:13" ht="12.75" customHeight="1">
      <c r="B18" s="1095" t="s">
        <v>516</v>
      </c>
      <c r="C18" s="512">
        <v>151274</v>
      </c>
      <c r="D18" s="730">
        <v>542156</v>
      </c>
      <c r="E18" s="861">
        <f t="shared" si="1"/>
        <v>3.583933789018602</v>
      </c>
      <c r="F18" s="513">
        <v>18960</v>
      </c>
      <c r="G18" s="861">
        <f>SUM(D18/(F18*90)*100)</f>
        <v>31.771917487107359</v>
      </c>
      <c r="H18" s="777">
        <f t="shared" si="2"/>
        <v>-6.8599458658808175</v>
      </c>
      <c r="K18" s="757"/>
    </row>
    <row r="19" spans="1:13" ht="12.75" customHeight="1">
      <c r="B19" s="1095" t="s">
        <v>444</v>
      </c>
      <c r="C19" s="512">
        <v>94736</v>
      </c>
      <c r="D19" s="730">
        <v>293272</v>
      </c>
      <c r="E19" s="861">
        <f t="shared" si="1"/>
        <v>3.0956764060124979</v>
      </c>
      <c r="F19" s="513">
        <v>18927</v>
      </c>
      <c r="G19" s="861">
        <f>SUM(D19/(F19*90)*100)</f>
        <v>17.216557181686362</v>
      </c>
      <c r="H19" s="777">
        <f t="shared" si="2"/>
        <v>9.9203802772397438</v>
      </c>
      <c r="K19" s="757"/>
    </row>
    <row r="20" spans="1:13" ht="12.75" customHeight="1" thickBot="1">
      <c r="B20" s="1096" t="s">
        <v>548</v>
      </c>
      <c r="C20" s="865">
        <f>SUM(C16:C19)</f>
        <v>527050</v>
      </c>
      <c r="D20" s="766">
        <f>SUM(D16:D19)</f>
        <v>2004362</v>
      </c>
      <c r="E20" s="866">
        <f t="shared" si="1"/>
        <v>3.8029826392182904</v>
      </c>
      <c r="F20" s="867">
        <v>18927</v>
      </c>
      <c r="G20" s="866">
        <f>SUM(D20/(F20*365)*100)</f>
        <v>29.013592960987094</v>
      </c>
      <c r="H20" s="778">
        <f>SUM(G20/G15)*100-100</f>
        <v>4.8981273727263073</v>
      </c>
      <c r="K20" s="757"/>
    </row>
    <row r="21" spans="1:13" ht="12.75" customHeight="1">
      <c r="B21" s="1094" t="s">
        <v>430</v>
      </c>
      <c r="C21" s="511">
        <v>183298</v>
      </c>
      <c r="D21" s="729">
        <v>877523</v>
      </c>
      <c r="E21" s="779">
        <f t="shared" si="1"/>
        <v>4.7874117557201936</v>
      </c>
      <c r="F21" s="849">
        <v>18934</v>
      </c>
      <c r="G21" s="860">
        <f>SUM(D21/(F21*90)*100)</f>
        <v>51.496015398518836</v>
      </c>
      <c r="H21" s="806">
        <f t="shared" si="2"/>
        <v>-8.1533821008754899</v>
      </c>
      <c r="L21" s="757"/>
    </row>
    <row r="22" spans="1:13" ht="12.75" customHeight="1">
      <c r="B22" s="1095" t="s">
        <v>161</v>
      </c>
      <c r="C22" s="512">
        <v>85851</v>
      </c>
      <c r="D22" s="730">
        <v>252192</v>
      </c>
      <c r="E22" s="864">
        <f t="shared" si="1"/>
        <v>2.9375546004123425</v>
      </c>
      <c r="F22" s="817">
        <v>18817</v>
      </c>
      <c r="G22" s="864">
        <f>SUM(D22/(F22*90)*100)</f>
        <v>14.891498821987209</v>
      </c>
      <c r="H22" s="775">
        <f>SUM(G22/G17)*100-100</f>
        <v>18.372323252362349</v>
      </c>
      <c r="L22" s="757"/>
    </row>
    <row r="23" spans="1:13" ht="12.75" customHeight="1">
      <c r="A23" s="964"/>
      <c r="B23" s="1097" t="s">
        <v>335</v>
      </c>
      <c r="C23" s="512">
        <v>166556</v>
      </c>
      <c r="D23" s="730">
        <v>570755</v>
      </c>
      <c r="E23" s="861">
        <f t="shared" si="1"/>
        <v>3.4268053987847931</v>
      </c>
      <c r="F23" s="817">
        <v>18892</v>
      </c>
      <c r="G23" s="861">
        <f>SUM(D23/(F23*90)*100)</f>
        <v>33.568294633825019</v>
      </c>
      <c r="H23" s="777">
        <f t="shared" si="2"/>
        <v>5.6539777539287996</v>
      </c>
      <c r="L23" s="757"/>
    </row>
    <row r="24" spans="1:13" ht="12.75" customHeight="1">
      <c r="A24" s="964"/>
      <c r="B24" s="1098" t="s">
        <v>569</v>
      </c>
      <c r="C24" s="1001">
        <v>98093</v>
      </c>
      <c r="D24" s="1002">
        <v>310987</v>
      </c>
      <c r="E24" s="1003">
        <f t="shared" si="1"/>
        <v>3.1703281579725364</v>
      </c>
      <c r="F24" s="817">
        <v>19072</v>
      </c>
      <c r="G24" s="771">
        <f>SUM(D24/(F24*90)*100)</f>
        <v>18.117717654735273</v>
      </c>
      <c r="H24" s="777">
        <f t="shared" si="2"/>
        <v>5.2342664305003836</v>
      </c>
      <c r="L24" s="757"/>
      <c r="M24" s="757"/>
    </row>
    <row r="25" spans="1:13" ht="12.75" customHeight="1" thickBot="1">
      <c r="A25" s="964"/>
      <c r="B25" s="1099" t="s">
        <v>641</v>
      </c>
      <c r="C25" s="865">
        <f>SUM(C21:C24)</f>
        <v>533798</v>
      </c>
      <c r="D25" s="766">
        <f>SUM(D21:D24)</f>
        <v>2011457</v>
      </c>
      <c r="E25" s="866">
        <f t="shared" ref="E25:E31" si="3">SUM(D25/C25)</f>
        <v>3.7681988317678221</v>
      </c>
      <c r="F25" s="1067">
        <v>19072</v>
      </c>
      <c r="G25" s="866">
        <f>SUM(D25/(F25*365)*100)</f>
        <v>28.894930242713983</v>
      </c>
      <c r="H25" s="778">
        <f t="shared" ref="H25:H30" si="4">SUM(G25/G20)*100-100</f>
        <v>-0.40899008417423488</v>
      </c>
      <c r="L25" s="757"/>
    </row>
    <row r="26" spans="1:13" ht="12.75" customHeight="1">
      <c r="A26" s="964"/>
      <c r="B26" s="1115" t="s">
        <v>623</v>
      </c>
      <c r="C26" s="511">
        <v>182640</v>
      </c>
      <c r="D26" s="729">
        <v>855467</v>
      </c>
      <c r="E26" s="860">
        <f t="shared" si="3"/>
        <v>4.6838972842750763</v>
      </c>
      <c r="F26" s="849">
        <v>19004</v>
      </c>
      <c r="G26" s="860">
        <f>SUM(D26/(F26*90)*100)</f>
        <v>50.016780093079817</v>
      </c>
      <c r="H26" s="806">
        <f t="shared" si="4"/>
        <v>-2.8725238137193116</v>
      </c>
      <c r="L26" s="757"/>
    </row>
    <row r="27" spans="1:13" ht="12.75" customHeight="1">
      <c r="A27" s="964"/>
      <c r="B27" s="1380" t="s">
        <v>663</v>
      </c>
      <c r="C27" s="512">
        <v>93040</v>
      </c>
      <c r="D27" s="730">
        <v>252805</v>
      </c>
      <c r="E27" s="861">
        <f t="shared" si="3"/>
        <v>2.717164660361135</v>
      </c>
      <c r="F27" s="817">
        <v>18994</v>
      </c>
      <c r="G27" s="761">
        <f>SUM(D27/(F27*90)*100)</f>
        <v>14.788588209142068</v>
      </c>
      <c r="H27" s="775">
        <f t="shared" si="4"/>
        <v>-0.69106954293408762</v>
      </c>
      <c r="L27" s="757"/>
    </row>
    <row r="28" spans="1:13" ht="12.75" customHeight="1">
      <c r="A28" s="964"/>
      <c r="B28" s="1380" t="s">
        <v>676</v>
      </c>
      <c r="C28" s="512">
        <v>174024</v>
      </c>
      <c r="D28" s="730">
        <v>596611</v>
      </c>
      <c r="E28" s="861">
        <f t="shared" si="3"/>
        <v>3.4283259780260193</v>
      </c>
      <c r="F28" s="817">
        <v>19018</v>
      </c>
      <c r="G28" s="761">
        <f>SUM(D28/(F28*90)*100)</f>
        <v>34.856510206704762</v>
      </c>
      <c r="H28" s="775">
        <f t="shared" si="4"/>
        <v>3.8375961213760235</v>
      </c>
      <c r="L28" s="757"/>
      <c r="M28" s="757"/>
    </row>
    <row r="29" spans="1:13" ht="12.75" customHeight="1">
      <c r="A29" s="964"/>
      <c r="B29" s="1380" t="s">
        <v>677</v>
      </c>
      <c r="C29" s="512">
        <v>95855</v>
      </c>
      <c r="D29" s="730">
        <v>293704</v>
      </c>
      <c r="E29" s="861">
        <f t="shared" si="3"/>
        <v>3.0640446507746075</v>
      </c>
      <c r="F29" s="817">
        <v>19036</v>
      </c>
      <c r="G29" s="761">
        <f>SUM(D29/(F29*90)*100)</f>
        <v>17.143190679647919</v>
      </c>
      <c r="H29" s="775">
        <f t="shared" si="4"/>
        <v>-5.3788616958198929</v>
      </c>
      <c r="L29" s="757"/>
      <c r="M29" s="757"/>
    </row>
    <row r="30" spans="1:13" ht="12.75" customHeight="1" thickBot="1">
      <c r="A30" s="964"/>
      <c r="B30" s="948" t="s">
        <v>721</v>
      </c>
      <c r="C30" s="1857">
        <f>SUM(C26:C29)</f>
        <v>545559</v>
      </c>
      <c r="D30" s="819">
        <f>SUM(D26:D29)</f>
        <v>1998587</v>
      </c>
      <c r="E30" s="1858">
        <f t="shared" si="3"/>
        <v>3.6633746304249404</v>
      </c>
      <c r="F30" s="1859">
        <v>19036</v>
      </c>
      <c r="G30" s="820">
        <f>SUM(D30/(F30*365)*100)</f>
        <v>28.764345565863671</v>
      </c>
      <c r="H30" s="1860">
        <f t="shared" si="4"/>
        <v>-0.45192937222348917</v>
      </c>
      <c r="L30" s="757"/>
      <c r="M30" s="757"/>
    </row>
    <row r="31" spans="1:13" ht="12.75" customHeight="1">
      <c r="B31" s="1862" t="s">
        <v>728</v>
      </c>
      <c r="C31" s="729">
        <v>192296</v>
      </c>
      <c r="D31" s="729">
        <v>879526</v>
      </c>
      <c r="E31" s="779">
        <f t="shared" si="3"/>
        <v>4.5738132878479014</v>
      </c>
      <c r="F31" s="849"/>
      <c r="G31" s="779"/>
      <c r="H31" s="806"/>
      <c r="K31" s="757"/>
    </row>
    <row r="32" spans="1:13" ht="12.75" customHeight="1">
      <c r="B32" s="1111" t="s">
        <v>745</v>
      </c>
      <c r="C32" s="730">
        <v>94873</v>
      </c>
      <c r="D32" s="730">
        <v>270219</v>
      </c>
      <c r="E32" s="761">
        <f>SUM(D32/C32)</f>
        <v>2.8482181442560055</v>
      </c>
      <c r="F32" s="817"/>
      <c r="G32" s="761"/>
      <c r="H32" s="777"/>
      <c r="K32" s="757"/>
    </row>
    <row r="33" spans="2:22" ht="12.75" customHeight="1">
      <c r="B33" s="1903" t="s">
        <v>746</v>
      </c>
      <c r="C33" s="774">
        <v>174759</v>
      </c>
      <c r="D33" s="774">
        <v>567118</v>
      </c>
      <c r="E33" s="761">
        <f>SUM(D33/C33)</f>
        <v>3.2451433116463244</v>
      </c>
      <c r="F33" s="1241"/>
      <c r="G33" s="576"/>
      <c r="H33" s="773"/>
      <c r="K33" s="757"/>
    </row>
    <row r="34" spans="2:22" ht="12.75" customHeight="1">
      <c r="B34" s="1406" t="s">
        <v>747</v>
      </c>
      <c r="C34" s="772">
        <v>107048</v>
      </c>
      <c r="D34" s="772">
        <v>306020</v>
      </c>
      <c r="E34" s="576">
        <f>SUM(D34/C34)</f>
        <v>2.8587175846349302</v>
      </c>
      <c r="F34" s="1241"/>
      <c r="G34" s="576"/>
      <c r="H34" s="773"/>
      <c r="K34" s="1950"/>
      <c r="L34" s="1950"/>
    </row>
    <row r="35" spans="2:22" ht="12.75" customHeight="1" thickBot="1">
      <c r="B35" s="1099" t="s">
        <v>779</v>
      </c>
      <c r="C35" s="865">
        <f>SUM(C31:C34)</f>
        <v>568976</v>
      </c>
      <c r="D35" s="766">
        <f>SUM(D31:D34)</f>
        <v>2022883</v>
      </c>
      <c r="E35" s="866">
        <f>SUM(D35/C35)</f>
        <v>3.5553046174179577</v>
      </c>
      <c r="F35" s="1067"/>
      <c r="G35" s="767"/>
      <c r="H35" s="1952"/>
      <c r="K35" s="757"/>
    </row>
    <row r="36" spans="2:22" ht="6" customHeight="1" thickBot="1">
      <c r="B36" s="1901"/>
      <c r="C36" s="1902"/>
      <c r="D36" s="1902"/>
      <c r="E36" s="824"/>
      <c r="F36" s="1951"/>
      <c r="G36" s="1906"/>
      <c r="H36" s="735"/>
      <c r="K36" s="757"/>
    </row>
    <row r="37" spans="2:22" ht="5.25" customHeight="1">
      <c r="B37" s="814"/>
      <c r="C37" s="749"/>
      <c r="D37" s="749"/>
      <c r="E37" s="736"/>
      <c r="F37" s="815"/>
      <c r="G37" s="736"/>
      <c r="H37" s="736"/>
      <c r="K37" s="757"/>
    </row>
    <row r="38" spans="2:22" ht="12.75" customHeight="1">
      <c r="B38" s="56" t="s">
        <v>527</v>
      </c>
      <c r="E38" s="56" t="s">
        <v>766</v>
      </c>
      <c r="K38" s="757"/>
    </row>
    <row r="39" spans="2:22" ht="10.5" customHeight="1">
      <c r="B39" s="56"/>
      <c r="E39" s="56"/>
      <c r="K39" s="757"/>
    </row>
    <row r="40" spans="2:22" ht="12.75" customHeight="1">
      <c r="B40" s="56"/>
      <c r="E40" s="56"/>
      <c r="K40" s="757"/>
      <c r="Q40" s="627" t="s">
        <v>661</v>
      </c>
      <c r="R40" s="627" t="s">
        <v>662</v>
      </c>
    </row>
    <row r="41" spans="2:22" ht="12.75" customHeight="1" thickBot="1">
      <c r="B41" s="56"/>
      <c r="E41" s="56"/>
      <c r="K41" s="757"/>
      <c r="Q41" s="627"/>
      <c r="R41" s="627"/>
    </row>
    <row r="42" spans="2:22" ht="12.75" customHeight="1">
      <c r="B42" s="56"/>
      <c r="E42" s="56"/>
      <c r="K42" s="757"/>
      <c r="P42" s="1094" t="s">
        <v>430</v>
      </c>
      <c r="Q42" s="511">
        <v>183298</v>
      </c>
      <c r="R42" s="729">
        <v>877523</v>
      </c>
      <c r="S42" s="736"/>
      <c r="T42" s="815"/>
      <c r="U42" s="736"/>
      <c r="V42" s="736"/>
    </row>
    <row r="43" spans="2:22" ht="12.75" customHeight="1">
      <c r="B43" s="56"/>
      <c r="E43" s="56"/>
      <c r="K43" s="757"/>
      <c r="P43" s="1095" t="s">
        <v>161</v>
      </c>
      <c r="Q43" s="512">
        <v>85851</v>
      </c>
      <c r="R43" s="730">
        <v>252192</v>
      </c>
      <c r="S43" s="736"/>
      <c r="T43" s="815"/>
      <c r="U43" s="736"/>
      <c r="V43" s="736"/>
    </row>
    <row r="44" spans="2:22" ht="12.75" customHeight="1">
      <c r="B44" s="56"/>
      <c r="E44" s="56"/>
      <c r="K44" s="757"/>
      <c r="P44" s="1097" t="s">
        <v>335</v>
      </c>
      <c r="Q44" s="512">
        <v>166556</v>
      </c>
      <c r="R44" s="730">
        <v>570755</v>
      </c>
      <c r="S44" s="736"/>
      <c r="T44" s="815"/>
      <c r="U44" s="736"/>
      <c r="V44" s="736"/>
    </row>
    <row r="45" spans="2:22" ht="12.75" customHeight="1" thickBot="1">
      <c r="B45" s="56"/>
      <c r="E45" s="56"/>
      <c r="K45" s="757"/>
      <c r="P45" s="1098" t="s">
        <v>569</v>
      </c>
      <c r="Q45" s="1001">
        <v>98093</v>
      </c>
      <c r="R45" s="1002">
        <v>310987</v>
      </c>
      <c r="S45" s="736"/>
      <c r="T45" s="815"/>
      <c r="U45" s="736"/>
      <c r="V45" s="736"/>
    </row>
    <row r="46" spans="2:22" ht="12.75" customHeight="1">
      <c r="B46" s="56"/>
      <c r="E46" s="56"/>
      <c r="K46" s="757"/>
      <c r="P46" s="1115" t="s">
        <v>623</v>
      </c>
      <c r="Q46" s="511">
        <v>182640</v>
      </c>
      <c r="R46" s="729">
        <v>855467</v>
      </c>
      <c r="S46" s="736"/>
      <c r="T46" s="1116"/>
      <c r="U46" s="736"/>
      <c r="V46" s="858"/>
    </row>
    <row r="47" spans="2:22" ht="12.75" customHeight="1">
      <c r="B47" s="56"/>
      <c r="E47" s="56"/>
      <c r="K47" s="757"/>
      <c r="P47" s="1380" t="s">
        <v>663</v>
      </c>
      <c r="Q47" s="512">
        <v>93040</v>
      </c>
      <c r="R47" s="730">
        <v>252805</v>
      </c>
      <c r="V47" s="736"/>
    </row>
    <row r="48" spans="2:22" ht="12.75" customHeight="1">
      <c r="B48" s="56"/>
      <c r="E48" s="56"/>
      <c r="K48" s="757"/>
      <c r="P48" s="1380" t="s">
        <v>676</v>
      </c>
      <c r="Q48" s="512">
        <v>174024</v>
      </c>
      <c r="R48" s="730">
        <v>596611</v>
      </c>
      <c r="V48" s="20"/>
    </row>
    <row r="49" spans="2:22" ht="12.75" customHeight="1" thickBot="1">
      <c r="B49" s="56"/>
      <c r="E49" s="56"/>
      <c r="K49" s="757"/>
      <c r="P49" s="1380" t="s">
        <v>677</v>
      </c>
      <c r="Q49" s="512">
        <v>95855</v>
      </c>
      <c r="R49" s="730">
        <v>293704</v>
      </c>
      <c r="V49" s="20"/>
    </row>
    <row r="50" spans="2:22" ht="12.75" customHeight="1">
      <c r="B50" s="56"/>
      <c r="E50" s="56"/>
      <c r="K50" s="757"/>
      <c r="P50" s="1862" t="s">
        <v>728</v>
      </c>
      <c r="Q50" s="729">
        <v>192296</v>
      </c>
      <c r="R50" s="729">
        <v>879526</v>
      </c>
    </row>
    <row r="51" spans="2:22" ht="12.75" customHeight="1">
      <c r="B51" s="56"/>
      <c r="E51" s="56"/>
      <c r="K51" s="757"/>
      <c r="P51" s="1111" t="s">
        <v>745</v>
      </c>
      <c r="Q51" s="730">
        <v>94873</v>
      </c>
      <c r="R51" s="730">
        <v>270219</v>
      </c>
    </row>
    <row r="52" spans="2:22" ht="12.75" customHeight="1">
      <c r="B52" s="56"/>
      <c r="E52" s="56"/>
      <c r="K52" s="757"/>
      <c r="P52" s="1903" t="s">
        <v>746</v>
      </c>
      <c r="Q52" s="774">
        <v>174759</v>
      </c>
      <c r="R52" s="774">
        <v>567118</v>
      </c>
    </row>
    <row r="53" spans="2:22" ht="12.75" customHeight="1">
      <c r="B53" s="56"/>
      <c r="E53" s="56"/>
      <c r="K53" s="757"/>
      <c r="P53" s="1406" t="s">
        <v>747</v>
      </c>
      <c r="Q53" s="772">
        <v>107048</v>
      </c>
      <c r="R53" s="772">
        <v>306020</v>
      </c>
    </row>
    <row r="54" spans="2:22" ht="12.75" customHeight="1">
      <c r="B54" s="56"/>
      <c r="E54" s="56"/>
      <c r="K54" s="757"/>
    </row>
    <row r="55" spans="2:22" ht="12.75" customHeight="1">
      <c r="B55" s="56"/>
      <c r="E55" s="56"/>
      <c r="K55" s="757"/>
    </row>
    <row r="56" spans="2:22" ht="12.75" customHeight="1">
      <c r="B56" s="56"/>
      <c r="E56" s="56"/>
      <c r="K56" s="757"/>
    </row>
    <row r="57" spans="2:22" ht="12.75" customHeight="1">
      <c r="B57" s="56"/>
      <c r="E57" s="56"/>
      <c r="K57" s="757"/>
    </row>
    <row r="58" spans="2:22" ht="12.75" customHeight="1">
      <c r="B58" s="56"/>
      <c r="E58" s="56"/>
      <c r="K58" s="757"/>
    </row>
    <row r="59" spans="2:22" ht="12.75" customHeight="1">
      <c r="B59" s="56"/>
      <c r="E59" s="56"/>
      <c r="K59" s="757"/>
    </row>
    <row r="60" spans="2:22" ht="12.75" customHeight="1">
      <c r="B60" s="56"/>
      <c r="E60" s="56"/>
      <c r="K60" s="757"/>
    </row>
    <row r="61" spans="2:22" ht="12.75" customHeight="1">
      <c r="B61" s="56"/>
      <c r="E61" s="56"/>
      <c r="K61" s="757"/>
    </row>
    <row r="62" spans="2:22" ht="12.75" customHeight="1">
      <c r="B62" s="56"/>
      <c r="E62" s="56"/>
      <c r="K62" s="757"/>
    </row>
    <row r="63" spans="2:22" ht="12.75" customHeight="1">
      <c r="B63" s="56"/>
      <c r="E63" s="56"/>
      <c r="K63" s="757"/>
    </row>
    <row r="64" spans="2:22" ht="12.75" customHeight="1">
      <c r="B64" s="56"/>
      <c r="E64" s="56"/>
      <c r="K64" s="757"/>
    </row>
    <row r="65" spans="1:12" ht="24" customHeight="1">
      <c r="A65" s="235" t="s">
        <v>3</v>
      </c>
      <c r="B65" s="246" t="s">
        <v>528</v>
      </c>
      <c r="C65" s="404"/>
      <c r="D65" s="404"/>
      <c r="E65" s="404"/>
      <c r="F65" s="461"/>
      <c r="G65" s="461"/>
      <c r="H65" s="461"/>
      <c r="I65" s="406"/>
      <c r="J65" s="20"/>
      <c r="K65" s="20"/>
    </row>
    <row r="66" spans="1:12" ht="6" customHeight="1" thickBot="1">
      <c r="A66" s="464"/>
    </row>
    <row r="67" spans="1:12" ht="17.45" customHeight="1">
      <c r="A67" s="747" t="s">
        <v>102</v>
      </c>
      <c r="B67" s="4228" t="s">
        <v>529</v>
      </c>
      <c r="C67" s="4229"/>
      <c r="D67" s="4229"/>
      <c r="E67" s="4229"/>
      <c r="F67" s="4229"/>
      <c r="G67" s="4229"/>
      <c r="H67" s="4230"/>
      <c r="I67" s="23"/>
      <c r="J67" s="20"/>
      <c r="K67" s="20"/>
    </row>
    <row r="68" spans="1:12" ht="15.75" customHeight="1">
      <c r="B68" s="4236" t="s">
        <v>107</v>
      </c>
      <c r="C68" s="4231" t="s">
        <v>651</v>
      </c>
      <c r="D68" s="4226"/>
      <c r="E68" s="4232"/>
      <c r="F68" s="4225" t="s">
        <v>650</v>
      </c>
      <c r="G68" s="4226"/>
      <c r="H68" s="4227"/>
    </row>
    <row r="69" spans="1:12" ht="20.25" customHeight="1">
      <c r="B69" s="4237"/>
      <c r="C69" s="748" t="s">
        <v>530</v>
      </c>
      <c r="D69" s="769" t="s">
        <v>514</v>
      </c>
      <c r="E69" s="743" t="s">
        <v>515</v>
      </c>
      <c r="F69" s="748" t="s">
        <v>530</v>
      </c>
      <c r="G69" s="769" t="s">
        <v>514</v>
      </c>
      <c r="H69" s="770" t="s">
        <v>531</v>
      </c>
      <c r="L69" s="20"/>
    </row>
    <row r="70" spans="1:12" s="20" customFormat="1" ht="12.75" customHeight="1" thickBot="1">
      <c r="B70" s="1100" t="s">
        <v>537</v>
      </c>
      <c r="C70" s="766">
        <v>593912</v>
      </c>
      <c r="D70" s="767">
        <f t="shared" ref="D70:D95" si="5">SUM(C70/D10)*100</f>
        <v>31.44070035272799</v>
      </c>
      <c r="E70" s="1053" t="s">
        <v>652</v>
      </c>
      <c r="F70" s="766">
        <v>1295079</v>
      </c>
      <c r="G70" s="767">
        <f t="shared" ref="G70:G95" si="6">SUM(F70/D10)*100</f>
        <v>68.559299647272013</v>
      </c>
      <c r="H70" s="778">
        <v>-0.61644739669345938</v>
      </c>
      <c r="L70" s="749"/>
    </row>
    <row r="71" spans="1:12" s="20" customFormat="1" ht="12.75" customHeight="1">
      <c r="B71" s="1101" t="s">
        <v>439</v>
      </c>
      <c r="C71" s="749">
        <v>430908</v>
      </c>
      <c r="D71" s="576">
        <f t="shared" si="5"/>
        <v>51.855274843498414</v>
      </c>
      <c r="E71" s="576">
        <v>9.5393281848178191</v>
      </c>
      <c r="F71" s="772">
        <v>400074</v>
      </c>
      <c r="G71" s="736">
        <f t="shared" si="6"/>
        <v>48.144725156501586</v>
      </c>
      <c r="H71" s="773">
        <v>-9.6280300069799551</v>
      </c>
      <c r="L71" s="749"/>
    </row>
    <row r="72" spans="1:12" s="20" customFormat="1" ht="12.75" customHeight="1">
      <c r="B72" s="1093" t="s">
        <v>593</v>
      </c>
      <c r="C72" s="730">
        <v>81649</v>
      </c>
      <c r="D72" s="761">
        <f t="shared" si="5"/>
        <v>35.387095795536794</v>
      </c>
      <c r="E72" s="761">
        <v>6.2750559691778989</v>
      </c>
      <c r="F72" s="730">
        <v>149082</v>
      </c>
      <c r="G72" s="761">
        <f t="shared" si="6"/>
        <v>64.612904204463206</v>
      </c>
      <c r="H72" s="777">
        <v>0.36961483306738785</v>
      </c>
      <c r="L72" s="749"/>
    </row>
    <row r="73" spans="1:12" s="20" customFormat="1" ht="12.75" customHeight="1">
      <c r="B73" s="1093" t="s">
        <v>440</v>
      </c>
      <c r="C73" s="730">
        <v>64191</v>
      </c>
      <c r="D73" s="761">
        <f t="shared" si="5"/>
        <v>11.059233773639843</v>
      </c>
      <c r="E73" s="761">
        <v>-0.14001026741961198</v>
      </c>
      <c r="F73" s="730">
        <v>516238</v>
      </c>
      <c r="G73" s="761">
        <f t="shared" si="6"/>
        <v>88.940766226360154</v>
      </c>
      <c r="H73" s="777">
        <v>-2.0497456554613507</v>
      </c>
      <c r="L73" s="749"/>
    </row>
    <row r="74" spans="1:12" s="20" customFormat="1" ht="12.75" customHeight="1">
      <c r="B74" s="1093" t="s">
        <v>496</v>
      </c>
      <c r="C74" s="730">
        <v>76949</v>
      </c>
      <c r="D74" s="761">
        <f t="shared" si="5"/>
        <v>28.87305446740811</v>
      </c>
      <c r="E74" s="761">
        <v>29.497988926473795</v>
      </c>
      <c r="F74" s="730">
        <v>189559</v>
      </c>
      <c r="G74" s="761">
        <f t="shared" si="6"/>
        <v>71.12694553259189</v>
      </c>
      <c r="H74" s="777">
        <v>7.2117777476132403</v>
      </c>
      <c r="L74" s="749"/>
    </row>
    <row r="75" spans="1:12" s="20" customFormat="1" ht="12.75" customHeight="1" thickBot="1">
      <c r="B75" s="1091" t="s">
        <v>550</v>
      </c>
      <c r="C75" s="766">
        <v>653697</v>
      </c>
      <c r="D75" s="767">
        <f t="shared" si="5"/>
        <v>34.249181358551859</v>
      </c>
      <c r="E75" s="767">
        <f t="shared" ref="E75:E82" si="7">SUM(C75/C70)*100-100</f>
        <v>10.066306119425093</v>
      </c>
      <c r="F75" s="766">
        <v>1254953</v>
      </c>
      <c r="G75" s="767">
        <f t="shared" si="6"/>
        <v>65.750818641448134</v>
      </c>
      <c r="H75" s="778">
        <f t="shared" ref="H75:H82" si="8">SUM(F75/F70)*100-100</f>
        <v>-3.0983438075978427</v>
      </c>
      <c r="L75" s="749"/>
    </row>
    <row r="76" spans="1:12" s="20" customFormat="1" ht="12.75" customHeight="1">
      <c r="B76" s="1102" t="s">
        <v>544</v>
      </c>
      <c r="C76" s="511">
        <v>548670</v>
      </c>
      <c r="D76" s="779">
        <f t="shared" si="5"/>
        <v>57.448205312914567</v>
      </c>
      <c r="E76" s="860">
        <f t="shared" si="7"/>
        <v>27.328803364059141</v>
      </c>
      <c r="F76" s="729">
        <v>406399</v>
      </c>
      <c r="G76" s="860">
        <f t="shared" si="6"/>
        <v>42.55179468708544</v>
      </c>
      <c r="H76" s="806">
        <f t="shared" si="8"/>
        <v>1.5809575228582702</v>
      </c>
      <c r="L76" s="749"/>
    </row>
    <row r="77" spans="1:12" s="20" customFormat="1" ht="12.75" customHeight="1">
      <c r="B77" s="1103" t="s">
        <v>501</v>
      </c>
      <c r="C77" s="512">
        <v>73375</v>
      </c>
      <c r="D77" s="761">
        <f t="shared" si="5"/>
        <v>34.309026722465106</v>
      </c>
      <c r="E77" s="864">
        <f t="shared" si="7"/>
        <v>-10.133620742446325</v>
      </c>
      <c r="F77" s="730">
        <v>140490</v>
      </c>
      <c r="G77" s="864">
        <f t="shared" si="6"/>
        <v>65.690973277534894</v>
      </c>
      <c r="H77" s="775">
        <f t="shared" si="8"/>
        <v>-5.7632712198655724</v>
      </c>
      <c r="L77" s="749"/>
    </row>
    <row r="78" spans="1:12" s="20" customFormat="1" ht="12.75" customHeight="1">
      <c r="B78" s="1104" t="s">
        <v>516</v>
      </c>
      <c r="C78" s="863">
        <v>68688</v>
      </c>
      <c r="D78" s="761">
        <f t="shared" si="5"/>
        <v>12.669416182796095</v>
      </c>
      <c r="E78" s="864">
        <f t="shared" si="7"/>
        <v>7.0056549983642498</v>
      </c>
      <c r="F78" s="816">
        <v>473468</v>
      </c>
      <c r="G78" s="864">
        <f t="shared" si="6"/>
        <v>87.330583817203902</v>
      </c>
      <c r="H78" s="775">
        <f t="shared" si="8"/>
        <v>-8.284938342392465</v>
      </c>
      <c r="L78" s="749"/>
    </row>
    <row r="79" spans="1:12" s="20" customFormat="1" ht="12.75" customHeight="1">
      <c r="B79" s="1104" t="s">
        <v>444</v>
      </c>
      <c r="C79" s="863">
        <v>105098</v>
      </c>
      <c r="D79" s="761">
        <f t="shared" si="5"/>
        <v>35.836356692763033</v>
      </c>
      <c r="E79" s="864">
        <f t="shared" si="7"/>
        <v>36.581372077609842</v>
      </c>
      <c r="F79" s="816">
        <v>188174</v>
      </c>
      <c r="G79" s="864">
        <f t="shared" si="6"/>
        <v>64.163643307236967</v>
      </c>
      <c r="H79" s="775">
        <f t="shared" si="8"/>
        <v>-0.73064322981235819</v>
      </c>
      <c r="L79" s="749"/>
    </row>
    <row r="80" spans="1:12" s="20" customFormat="1" ht="12.75" customHeight="1" thickBot="1">
      <c r="B80" s="1105" t="s">
        <v>548</v>
      </c>
      <c r="C80" s="865">
        <f>SUM(C76:C79)</f>
        <v>795831</v>
      </c>
      <c r="D80" s="767">
        <f t="shared" si="5"/>
        <v>39.704953496424302</v>
      </c>
      <c r="E80" s="866">
        <f t="shared" si="7"/>
        <v>21.743101161547315</v>
      </c>
      <c r="F80" s="766">
        <f>SUM(F76:F79)</f>
        <v>1208531</v>
      </c>
      <c r="G80" s="866">
        <f t="shared" si="6"/>
        <v>60.295046503575698</v>
      </c>
      <c r="H80" s="778">
        <f t="shared" si="8"/>
        <v>-3.6991026755583647</v>
      </c>
    </row>
    <row r="81" spans="2:13" s="20" customFormat="1" ht="12.75" customHeight="1">
      <c r="B81" s="1102" t="s">
        <v>430</v>
      </c>
      <c r="C81" s="868">
        <v>496656</v>
      </c>
      <c r="D81" s="763">
        <f t="shared" si="5"/>
        <v>56.597490891976619</v>
      </c>
      <c r="E81" s="864">
        <f t="shared" si="7"/>
        <v>-9.4800153097490352</v>
      </c>
      <c r="F81" s="774">
        <v>380867</v>
      </c>
      <c r="G81" s="864">
        <f t="shared" si="6"/>
        <v>43.402509108023381</v>
      </c>
      <c r="H81" s="775">
        <f t="shared" si="8"/>
        <v>-6.2824957738577041</v>
      </c>
    </row>
    <row r="82" spans="2:13" s="20" customFormat="1" ht="12.75" customHeight="1">
      <c r="B82" s="1103" t="s">
        <v>213</v>
      </c>
      <c r="C82" s="512">
        <v>99306</v>
      </c>
      <c r="D82" s="763">
        <f t="shared" si="5"/>
        <v>39.377141225732778</v>
      </c>
      <c r="E82" s="864">
        <f t="shared" si="7"/>
        <v>35.340374787052809</v>
      </c>
      <c r="F82" s="730">
        <v>152886</v>
      </c>
      <c r="G82" s="864">
        <f t="shared" si="6"/>
        <v>60.622858774267229</v>
      </c>
      <c r="H82" s="775">
        <f t="shared" si="8"/>
        <v>8.8234038009822768</v>
      </c>
    </row>
    <row r="83" spans="2:13" s="20" customFormat="1" ht="12.75" customHeight="1">
      <c r="B83" s="1106" t="s">
        <v>335</v>
      </c>
      <c r="C83" s="512">
        <v>76718</v>
      </c>
      <c r="D83" s="761">
        <f t="shared" si="5"/>
        <v>13.441494161242565</v>
      </c>
      <c r="E83" s="861">
        <f t="shared" ref="E83:E89" si="9">SUM(C83/C78)*100-100</f>
        <v>11.690542744001846</v>
      </c>
      <c r="F83" s="730">
        <v>494037</v>
      </c>
      <c r="G83" s="861">
        <f t="shared" si="6"/>
        <v>86.558505838757441</v>
      </c>
      <c r="H83" s="777">
        <f t="shared" ref="H83:H89" si="10">SUM(F83/F78)*100-100</f>
        <v>4.3443273885457927</v>
      </c>
    </row>
    <row r="84" spans="2:13" s="20" customFormat="1" ht="12.75" customHeight="1">
      <c r="B84" s="1098" t="s">
        <v>569</v>
      </c>
      <c r="C84" s="730">
        <v>116941</v>
      </c>
      <c r="D84" s="761">
        <f t="shared" si="5"/>
        <v>37.603179554129277</v>
      </c>
      <c r="E84" s="761">
        <f t="shared" si="9"/>
        <v>11.268530324078483</v>
      </c>
      <c r="F84" s="749">
        <v>194046</v>
      </c>
      <c r="G84" s="861">
        <f t="shared" si="6"/>
        <v>62.396820445870723</v>
      </c>
      <c r="H84" s="777">
        <f t="shared" si="10"/>
        <v>3.120516118060948</v>
      </c>
    </row>
    <row r="85" spans="2:13" s="20" customFormat="1" ht="12.75" customHeight="1" thickBot="1">
      <c r="B85" s="1099" t="s">
        <v>641</v>
      </c>
      <c r="C85" s="865">
        <f>SUM(C81:C84)</f>
        <v>789621</v>
      </c>
      <c r="D85" s="767">
        <f t="shared" si="5"/>
        <v>39.256171024287369</v>
      </c>
      <c r="E85" s="866">
        <f t="shared" si="9"/>
        <v>-0.78031642396439338</v>
      </c>
      <c r="F85" s="766">
        <f>SUM(F81:F84)</f>
        <v>1221836</v>
      </c>
      <c r="G85" s="866">
        <f t="shared" si="6"/>
        <v>60.743828975712631</v>
      </c>
      <c r="H85" s="778">
        <f t="shared" si="10"/>
        <v>1.1009233524005566</v>
      </c>
    </row>
    <row r="86" spans="2:13" s="20" customFormat="1" ht="12.75" customHeight="1">
      <c r="B86" s="1115" t="s">
        <v>623</v>
      </c>
      <c r="C86" s="511">
        <v>486658</v>
      </c>
      <c r="D86" s="779">
        <f t="shared" si="5"/>
        <v>56.887992172696322</v>
      </c>
      <c r="E86" s="860">
        <f t="shared" si="9"/>
        <v>-2.0130633678038663</v>
      </c>
      <c r="F86" s="729">
        <v>368809</v>
      </c>
      <c r="G86" s="860">
        <f t="shared" si="6"/>
        <v>43.112007827303685</v>
      </c>
      <c r="H86" s="806">
        <f t="shared" si="10"/>
        <v>-3.1659345650843989</v>
      </c>
    </row>
    <row r="87" spans="2:13" s="20" customFormat="1" ht="12.75" customHeight="1">
      <c r="B87" s="1380" t="s">
        <v>663</v>
      </c>
      <c r="C87" s="512">
        <v>94491</v>
      </c>
      <c r="D87" s="761">
        <f t="shared" si="5"/>
        <v>37.377029726469019</v>
      </c>
      <c r="E87" s="861">
        <f t="shared" si="9"/>
        <v>-4.8486496284212421</v>
      </c>
      <c r="F87" s="730">
        <v>158314</v>
      </c>
      <c r="G87" s="761">
        <f t="shared" si="6"/>
        <v>62.622970273530989</v>
      </c>
      <c r="H87" s="777">
        <f t="shared" si="10"/>
        <v>3.5503577829232285</v>
      </c>
    </row>
    <row r="88" spans="2:13" s="20" customFormat="1" ht="12.75" customHeight="1">
      <c r="B88" s="1380" t="s">
        <v>676</v>
      </c>
      <c r="C88" s="868">
        <v>84459</v>
      </c>
      <c r="D88" s="763">
        <f t="shared" si="5"/>
        <v>14.156460407200001</v>
      </c>
      <c r="E88" s="864">
        <f t="shared" si="9"/>
        <v>10.090200474464922</v>
      </c>
      <c r="F88" s="774">
        <v>512152</v>
      </c>
      <c r="G88" s="763">
        <f t="shared" si="6"/>
        <v>85.843539592799999</v>
      </c>
      <c r="H88" s="775">
        <f t="shared" si="10"/>
        <v>3.6667294150033172</v>
      </c>
    </row>
    <row r="89" spans="2:13" s="20" customFormat="1" ht="12.75" customHeight="1">
      <c r="B89" s="1380" t="s">
        <v>677</v>
      </c>
      <c r="C89" s="1425">
        <v>113328</v>
      </c>
      <c r="D89" s="763">
        <f t="shared" si="5"/>
        <v>38.585787050908401</v>
      </c>
      <c r="E89" s="864">
        <f t="shared" si="9"/>
        <v>-3.089592187513361</v>
      </c>
      <c r="F89" s="772">
        <v>180376</v>
      </c>
      <c r="G89" s="763">
        <f t="shared" si="6"/>
        <v>61.414212949091606</v>
      </c>
      <c r="H89" s="775">
        <f t="shared" si="10"/>
        <v>-7.0447213547303278</v>
      </c>
    </row>
    <row r="90" spans="2:13" s="20" customFormat="1" ht="12.75" customHeight="1" thickBot="1">
      <c r="B90" s="1864" t="s">
        <v>721</v>
      </c>
      <c r="C90" s="1857">
        <f>SUM(C86:C89)</f>
        <v>778936</v>
      </c>
      <c r="D90" s="820">
        <f t="shared" si="5"/>
        <v>38.974335367937449</v>
      </c>
      <c r="E90" s="1858">
        <f t="shared" ref="E90:E95" si="11">SUM(C90/C85)*100-100</f>
        <v>-1.3531808297904888</v>
      </c>
      <c r="F90" s="819">
        <f>SUM(F86:F89)</f>
        <v>1219651</v>
      </c>
      <c r="G90" s="1858">
        <f t="shared" si="6"/>
        <v>61.025664632062551</v>
      </c>
      <c r="H90" s="822">
        <f t="shared" ref="H90:H95" si="12">SUM(F90/F85)*100-100</f>
        <v>-0.17882923731171729</v>
      </c>
    </row>
    <row r="91" spans="2:13" s="20" customFormat="1" ht="12.75" customHeight="1">
      <c r="B91" s="1867" t="s">
        <v>728</v>
      </c>
      <c r="C91" s="1866">
        <v>501940</v>
      </c>
      <c r="D91" s="779">
        <f t="shared" si="5"/>
        <v>57.069376004802585</v>
      </c>
      <c r="E91" s="779">
        <f t="shared" si="11"/>
        <v>3.1401929075449289</v>
      </c>
      <c r="F91" s="729">
        <v>377586</v>
      </c>
      <c r="G91" s="779">
        <f t="shared" si="6"/>
        <v>42.930623995197415</v>
      </c>
      <c r="H91" s="806">
        <f t="shared" si="12"/>
        <v>2.3798226182115911</v>
      </c>
    </row>
    <row r="92" spans="2:13" s="20" customFormat="1" ht="12.75" customHeight="1">
      <c r="B92" s="1907" t="s">
        <v>745</v>
      </c>
      <c r="C92" s="1908">
        <v>122991</v>
      </c>
      <c r="D92" s="761">
        <f t="shared" si="5"/>
        <v>45.51530425321684</v>
      </c>
      <c r="E92" s="761">
        <f t="shared" si="11"/>
        <v>30.161602692319917</v>
      </c>
      <c r="F92" s="730">
        <v>147228</v>
      </c>
      <c r="G92" s="761">
        <f t="shared" si="6"/>
        <v>54.48469574678316</v>
      </c>
      <c r="H92" s="777">
        <f t="shared" si="12"/>
        <v>-7.0025392574251271</v>
      </c>
    </row>
    <row r="93" spans="2:13" s="20" customFormat="1" ht="12.75" customHeight="1">
      <c r="B93" s="1903" t="s">
        <v>746</v>
      </c>
      <c r="C93" s="1908">
        <v>93298</v>
      </c>
      <c r="D93" s="761">
        <f t="shared" si="5"/>
        <v>16.451250004408255</v>
      </c>
      <c r="E93" s="761">
        <f t="shared" si="11"/>
        <v>10.465432931955149</v>
      </c>
      <c r="F93" s="730">
        <v>473820</v>
      </c>
      <c r="G93" s="761">
        <f t="shared" si="6"/>
        <v>83.548749995591749</v>
      </c>
      <c r="H93" s="777">
        <f t="shared" si="12"/>
        <v>-7.4844967900154558</v>
      </c>
    </row>
    <row r="94" spans="2:13" s="20" customFormat="1" ht="12.75" customHeight="1">
      <c r="B94" s="1406" t="s">
        <v>747</v>
      </c>
      <c r="C94" s="1949">
        <v>123442</v>
      </c>
      <c r="D94" s="761">
        <f t="shared" si="5"/>
        <v>40.337886412652765</v>
      </c>
      <c r="E94" s="761">
        <f t="shared" si="11"/>
        <v>8.9245376253000046</v>
      </c>
      <c r="F94" s="772">
        <v>182578</v>
      </c>
      <c r="G94" s="761">
        <f t="shared" si="6"/>
        <v>59.662113587347235</v>
      </c>
      <c r="H94" s="777">
        <f t="shared" si="12"/>
        <v>1.2207832527608957</v>
      </c>
      <c r="L94" s="241"/>
      <c r="M94" s="241"/>
    </row>
    <row r="95" spans="2:13" s="20" customFormat="1" ht="12.75" customHeight="1" thickBot="1">
      <c r="B95" s="1099" t="s">
        <v>779</v>
      </c>
      <c r="C95" s="865">
        <f>SUM(C91:C94)</f>
        <v>841671</v>
      </c>
      <c r="D95" s="767">
        <f t="shared" si="5"/>
        <v>41.607497813763821</v>
      </c>
      <c r="E95" s="866">
        <f t="shared" si="11"/>
        <v>8.0539351114854156</v>
      </c>
      <c r="F95" s="766">
        <f>SUM(F91:F94)</f>
        <v>1181212</v>
      </c>
      <c r="G95" s="866">
        <f t="shared" si="6"/>
        <v>58.392502186236186</v>
      </c>
      <c r="H95" s="778">
        <f t="shared" si="12"/>
        <v>-3.1516392804171005</v>
      </c>
      <c r="L95" s="1953"/>
      <c r="M95" s="1953"/>
    </row>
    <row r="96" spans="2:13" s="20" customFormat="1" ht="4.5" customHeight="1" thickBot="1">
      <c r="B96" s="1904"/>
      <c r="C96" s="1905"/>
      <c r="D96" s="1906"/>
      <c r="E96" s="1906"/>
      <c r="F96" s="1902"/>
      <c r="G96" s="1906"/>
      <c r="H96" s="735"/>
    </row>
    <row r="97" spans="1:12" s="20" customFormat="1">
      <c r="B97" s="50" t="s">
        <v>527</v>
      </c>
      <c r="C97" s="749"/>
      <c r="D97" s="749"/>
      <c r="E97" s="56" t="s">
        <v>766</v>
      </c>
      <c r="J97" s="56"/>
      <c r="L97" s="749"/>
    </row>
    <row r="98" spans="1:12" s="20" customFormat="1" ht="10.5" customHeight="1">
      <c r="B98" s="746"/>
      <c r="C98" s="749"/>
      <c r="D98" s="749"/>
      <c r="E98" s="56">
        <v>748108</v>
      </c>
      <c r="J98" s="56"/>
      <c r="L98" s="749"/>
    </row>
    <row r="99" spans="1:12" ht="24" customHeight="1">
      <c r="A99" s="235" t="s">
        <v>4</v>
      </c>
      <c r="B99" s="246" t="s">
        <v>528</v>
      </c>
      <c r="C99" s="404"/>
      <c r="D99" s="404"/>
      <c r="E99" s="404"/>
      <c r="F99" s="461"/>
      <c r="G99" s="461"/>
      <c r="H99" s="461"/>
      <c r="I99" s="406"/>
      <c r="J99" s="20"/>
      <c r="K99" s="20"/>
    </row>
    <row r="100" spans="1:12" ht="6" customHeight="1" thickBot="1">
      <c r="A100" s="464"/>
    </row>
    <row r="101" spans="1:12" s="20" customFormat="1" ht="17.45" customHeight="1">
      <c r="B101" s="4228" t="s">
        <v>505</v>
      </c>
      <c r="C101" s="4229"/>
      <c r="D101" s="4229"/>
      <c r="E101" s="4229"/>
      <c r="F101" s="4229"/>
      <c r="G101" s="4229"/>
      <c r="H101" s="4230"/>
      <c r="J101" s="56"/>
      <c r="L101" s="749"/>
    </row>
    <row r="102" spans="1:12" s="20" customFormat="1" ht="15.75" customHeight="1">
      <c r="B102" s="4236" t="s">
        <v>107</v>
      </c>
      <c r="C102" s="4231" t="s">
        <v>651</v>
      </c>
      <c r="D102" s="4226"/>
      <c r="E102" s="4232"/>
      <c r="F102" s="4225" t="s">
        <v>650</v>
      </c>
      <c r="G102" s="4226"/>
      <c r="H102" s="4227"/>
      <c r="J102" s="56"/>
      <c r="L102" s="749"/>
    </row>
    <row r="103" spans="1:12" s="20" customFormat="1" ht="21.75" customHeight="1">
      <c r="B103" s="4237"/>
      <c r="C103" s="748" t="s">
        <v>530</v>
      </c>
      <c r="D103" s="769" t="s">
        <v>767</v>
      </c>
      <c r="E103" s="743" t="s">
        <v>515</v>
      </c>
      <c r="F103" s="748" t="s">
        <v>530</v>
      </c>
      <c r="G103" s="769" t="s">
        <v>767</v>
      </c>
      <c r="H103" s="770" t="s">
        <v>531</v>
      </c>
      <c r="J103" s="56"/>
      <c r="L103" s="749"/>
    </row>
    <row r="104" spans="1:12" s="20" customFormat="1" ht="13.7" customHeight="1" thickBot="1">
      <c r="A104" s="2"/>
      <c r="B104" s="1100" t="s">
        <v>537</v>
      </c>
      <c r="C104" s="766">
        <v>128913</v>
      </c>
      <c r="D104" s="767">
        <f t="shared" ref="D104:D129" si="13">SUM(C104/C10)*100</f>
        <v>26.304319880510036</v>
      </c>
      <c r="E104" s="1053" t="s">
        <v>653</v>
      </c>
      <c r="F104" s="766">
        <v>361170</v>
      </c>
      <c r="G104" s="767">
        <f t="shared" ref="G104:G129" si="14">SUM(F104/C10)*100</f>
        <v>73.695680119489964</v>
      </c>
      <c r="H104" s="778">
        <v>-72.284040051814429</v>
      </c>
      <c r="J104" s="56"/>
      <c r="K104" s="241"/>
      <c r="L104" s="749"/>
    </row>
    <row r="105" spans="1:12" s="20" customFormat="1" ht="13.7" customHeight="1">
      <c r="B105" s="1101" t="s">
        <v>439</v>
      </c>
      <c r="C105" s="749">
        <v>72144</v>
      </c>
      <c r="D105" s="763">
        <f t="shared" si="13"/>
        <v>40.076437649986666</v>
      </c>
      <c r="E105" s="771">
        <v>15.01634117178159</v>
      </c>
      <c r="F105" s="780">
        <v>107872</v>
      </c>
      <c r="G105" s="779">
        <f t="shared" si="14"/>
        <v>59.923562350013334</v>
      </c>
      <c r="H105" s="773">
        <v>-2.9736098868481236</v>
      </c>
      <c r="J105" s="56"/>
      <c r="L105" s="749"/>
    </row>
    <row r="106" spans="1:12" s="20" customFormat="1" ht="13.7" customHeight="1">
      <c r="B106" s="1093" t="s">
        <v>593</v>
      </c>
      <c r="C106" s="730">
        <v>17026</v>
      </c>
      <c r="D106" s="761">
        <f t="shared" si="13"/>
        <v>21.403160316283046</v>
      </c>
      <c r="E106" s="761">
        <v>-16.247724924984013</v>
      </c>
      <c r="F106" s="774">
        <v>62523</v>
      </c>
      <c r="G106" s="761">
        <f t="shared" si="14"/>
        <v>78.596839683716951</v>
      </c>
      <c r="H106" s="777">
        <v>4.1737478756373179</v>
      </c>
      <c r="J106" s="56"/>
      <c r="L106" s="749"/>
    </row>
    <row r="107" spans="1:12" s="20" customFormat="1" ht="13.7" customHeight="1">
      <c r="B107" s="1093" t="s">
        <v>440</v>
      </c>
      <c r="C107" s="730">
        <v>29004</v>
      </c>
      <c r="D107" s="761">
        <f t="shared" si="13"/>
        <v>19.478583229238023</v>
      </c>
      <c r="E107" s="761">
        <v>-6.6164396793200098</v>
      </c>
      <c r="F107" s="730">
        <v>119898</v>
      </c>
      <c r="G107" s="761">
        <f t="shared" si="14"/>
        <v>80.521416770761974</v>
      </c>
      <c r="H107" s="777">
        <v>-2.4704111929068233</v>
      </c>
      <c r="J107" s="56"/>
      <c r="L107" s="749"/>
    </row>
    <row r="108" spans="1:12" s="20" customFormat="1" ht="13.7" customHeight="1">
      <c r="B108" s="1093" t="s">
        <v>496</v>
      </c>
      <c r="C108" s="730">
        <v>18563</v>
      </c>
      <c r="D108" s="761">
        <f t="shared" si="13"/>
        <v>20.169719886129041</v>
      </c>
      <c r="E108" s="761">
        <v>25.425675675675691</v>
      </c>
      <c r="F108" s="730">
        <v>73471</v>
      </c>
      <c r="G108" s="761">
        <f t="shared" si="14"/>
        <v>79.83028011387097</v>
      </c>
      <c r="H108" s="777">
        <v>9.5944151911573812</v>
      </c>
      <c r="J108" s="56"/>
      <c r="L108" s="749"/>
    </row>
    <row r="109" spans="1:12" s="20" customFormat="1" ht="13.7" customHeight="1" thickBot="1">
      <c r="B109" s="1091" t="s">
        <v>550</v>
      </c>
      <c r="C109" s="766">
        <v>136737</v>
      </c>
      <c r="D109" s="767">
        <f t="shared" si="13"/>
        <v>27.320025334614716</v>
      </c>
      <c r="E109" s="767">
        <f t="shared" ref="E109:E116" si="15">SUM(C109/C104)*100-100</f>
        <v>6.0692094668497418</v>
      </c>
      <c r="F109" s="766">
        <v>363764</v>
      </c>
      <c r="G109" s="767">
        <f t="shared" si="14"/>
        <v>72.679974665385288</v>
      </c>
      <c r="H109" s="778">
        <f t="shared" ref="H109:H116" si="16">SUM(F109/F104)*100-100</f>
        <v>0.71822133621286355</v>
      </c>
      <c r="J109" s="56"/>
      <c r="L109" s="749"/>
    </row>
    <row r="110" spans="1:12" s="20" customFormat="1" ht="13.7" customHeight="1">
      <c r="B110" s="1107" t="s">
        <v>544</v>
      </c>
      <c r="C110" s="729">
        <v>90285</v>
      </c>
      <c r="D110" s="779">
        <f t="shared" si="13"/>
        <v>44.798447919974592</v>
      </c>
      <c r="E110" s="779">
        <f t="shared" si="15"/>
        <v>25.145542248835667</v>
      </c>
      <c r="F110" s="729">
        <v>111251</v>
      </c>
      <c r="G110" s="779">
        <f t="shared" si="14"/>
        <v>55.201552080025408</v>
      </c>
      <c r="H110" s="806">
        <f t="shared" si="16"/>
        <v>3.1324161969741908</v>
      </c>
      <c r="J110" s="56"/>
      <c r="L110" s="749"/>
    </row>
    <row r="111" spans="1:12" s="20" customFormat="1" ht="13.7" customHeight="1">
      <c r="B111" s="1093" t="s">
        <v>501</v>
      </c>
      <c r="C111" s="730">
        <v>16929</v>
      </c>
      <c r="D111" s="763">
        <f t="shared" si="13"/>
        <v>21.293268263232036</v>
      </c>
      <c r="E111" s="763">
        <f t="shared" si="15"/>
        <v>-0.56971690355925375</v>
      </c>
      <c r="F111" s="730">
        <v>62575</v>
      </c>
      <c r="G111" s="763">
        <f t="shared" si="14"/>
        <v>78.706731736767964</v>
      </c>
      <c r="H111" s="775">
        <f t="shared" si="16"/>
        <v>8.3169393663126812E-2</v>
      </c>
      <c r="J111" s="56"/>
      <c r="L111" s="749"/>
    </row>
    <row r="112" spans="1:12" s="20" customFormat="1" ht="13.7" customHeight="1">
      <c r="B112" s="1108" t="s">
        <v>516</v>
      </c>
      <c r="C112" s="816">
        <v>32980</v>
      </c>
      <c r="D112" s="763">
        <f t="shared" si="13"/>
        <v>21.801499266232135</v>
      </c>
      <c r="E112" s="763">
        <f t="shared" si="15"/>
        <v>13.708454006343956</v>
      </c>
      <c r="F112" s="816">
        <v>118294</v>
      </c>
      <c r="G112" s="763">
        <f t="shared" si="14"/>
        <v>78.198500733767858</v>
      </c>
      <c r="H112" s="775">
        <f t="shared" si="16"/>
        <v>-1.3378037998965766</v>
      </c>
      <c r="J112" s="56"/>
      <c r="L112" s="749"/>
    </row>
    <row r="113" spans="2:13" s="20" customFormat="1" ht="13.7" customHeight="1">
      <c r="B113" s="1108" t="s">
        <v>444</v>
      </c>
      <c r="C113" s="816">
        <v>21919</v>
      </c>
      <c r="D113" s="763">
        <f t="shared" si="13"/>
        <v>23.136927883803413</v>
      </c>
      <c r="E113" s="763">
        <f t="shared" si="15"/>
        <v>18.078974303722447</v>
      </c>
      <c r="F113" s="816">
        <v>72817</v>
      </c>
      <c r="G113" s="763">
        <f t="shared" si="14"/>
        <v>76.863072116196591</v>
      </c>
      <c r="H113" s="775">
        <f t="shared" si="16"/>
        <v>-0.8901471328823618</v>
      </c>
      <c r="J113" s="56"/>
      <c r="K113" s="858"/>
      <c r="L113" s="749"/>
    </row>
    <row r="114" spans="2:13" s="20" customFormat="1" ht="13.7" customHeight="1" thickBot="1">
      <c r="B114" s="1109" t="s">
        <v>548</v>
      </c>
      <c r="C114" s="766">
        <f>SUM(C110:C113)</f>
        <v>162113</v>
      </c>
      <c r="D114" s="767">
        <f t="shared" si="13"/>
        <v>30.758561806280238</v>
      </c>
      <c r="E114" s="767">
        <f>SUM(C114/C109)*100-100</f>
        <v>18.55825416675809</v>
      </c>
      <c r="F114" s="766">
        <f>SUM(F110:F113)</f>
        <v>364937</v>
      </c>
      <c r="G114" s="767">
        <f t="shared" si="14"/>
        <v>69.241438193719759</v>
      </c>
      <c r="H114" s="778">
        <f t="shared" si="16"/>
        <v>0.32246181590261358</v>
      </c>
      <c r="J114" s="56"/>
      <c r="L114" s="749"/>
    </row>
    <row r="115" spans="2:13" s="20" customFormat="1" ht="13.7" customHeight="1">
      <c r="B115" s="1102" t="s">
        <v>430</v>
      </c>
      <c r="C115" s="511">
        <v>80196</v>
      </c>
      <c r="D115" s="779">
        <f t="shared" si="13"/>
        <v>43.751704874030267</v>
      </c>
      <c r="E115" s="860">
        <f t="shared" si="15"/>
        <v>-11.174613723209831</v>
      </c>
      <c r="F115" s="729">
        <v>103102</v>
      </c>
      <c r="G115" s="779">
        <f t="shared" si="14"/>
        <v>56.248295125969726</v>
      </c>
      <c r="H115" s="806">
        <f t="shared" si="16"/>
        <v>-7.3248779786249116</v>
      </c>
      <c r="J115" s="56"/>
      <c r="L115" s="749"/>
    </row>
    <row r="116" spans="2:13" s="20" customFormat="1" ht="13.7" customHeight="1">
      <c r="B116" s="1103" t="s">
        <v>213</v>
      </c>
      <c r="C116" s="512">
        <v>22976</v>
      </c>
      <c r="D116" s="763">
        <f t="shared" si="13"/>
        <v>26.762646911509474</v>
      </c>
      <c r="E116" s="864">
        <f t="shared" si="15"/>
        <v>35.719770807490107</v>
      </c>
      <c r="F116" s="774">
        <v>62875</v>
      </c>
      <c r="G116" s="763">
        <f t="shared" si="14"/>
        <v>73.237353088490522</v>
      </c>
      <c r="H116" s="775">
        <f t="shared" si="16"/>
        <v>0.47942469037154467</v>
      </c>
      <c r="J116" s="56"/>
      <c r="L116" s="749"/>
    </row>
    <row r="117" spans="2:13" s="20" customFormat="1" ht="13.7" customHeight="1">
      <c r="B117" s="1106" t="s">
        <v>335</v>
      </c>
      <c r="C117" s="512">
        <v>37195</v>
      </c>
      <c r="D117" s="761">
        <f t="shared" si="13"/>
        <v>22.331828334013785</v>
      </c>
      <c r="E117" s="861">
        <f t="shared" ref="E117:E124" si="17">SUM(C117/C112)*100-100</f>
        <v>12.780473013947841</v>
      </c>
      <c r="F117" s="730">
        <v>129361</v>
      </c>
      <c r="G117" s="761">
        <f t="shared" si="14"/>
        <v>77.668171665986222</v>
      </c>
      <c r="H117" s="777">
        <f t="shared" ref="H117:H124" si="18">SUM(F117/F112)*100-100</f>
        <v>9.3555040830473217</v>
      </c>
      <c r="J117" s="56"/>
      <c r="L117" s="749"/>
    </row>
    <row r="118" spans="2:13" s="20" customFormat="1" ht="13.7" customHeight="1">
      <c r="B118" s="1098" t="s">
        <v>569</v>
      </c>
      <c r="C118" s="772">
        <v>23971</v>
      </c>
      <c r="D118" s="761">
        <f t="shared" si="13"/>
        <v>24.437013854199584</v>
      </c>
      <c r="E118" s="861">
        <f t="shared" si="17"/>
        <v>9.3617409553355486</v>
      </c>
      <c r="F118" s="772">
        <v>74122</v>
      </c>
      <c r="G118" s="761">
        <f t="shared" si="14"/>
        <v>75.562986145800409</v>
      </c>
      <c r="H118" s="777">
        <f t="shared" si="18"/>
        <v>1.7921639177664588</v>
      </c>
      <c r="J118" s="56"/>
      <c r="L118" s="749"/>
    </row>
    <row r="119" spans="2:13" s="20" customFormat="1" ht="13.7" customHeight="1" thickBot="1">
      <c r="B119" s="1099" t="s">
        <v>641</v>
      </c>
      <c r="C119" s="766">
        <f>SUM(C115:C118)</f>
        <v>164338</v>
      </c>
      <c r="D119" s="767">
        <f t="shared" si="13"/>
        <v>30.78655221638148</v>
      </c>
      <c r="E119" s="767">
        <f t="shared" si="17"/>
        <v>1.3724994294103539</v>
      </c>
      <c r="F119" s="766">
        <f>SUM(F115:F118)</f>
        <v>369460</v>
      </c>
      <c r="G119" s="767">
        <f t="shared" si="14"/>
        <v>69.21344778361852</v>
      </c>
      <c r="H119" s="778">
        <f t="shared" si="18"/>
        <v>1.239392004647371</v>
      </c>
      <c r="J119" s="56"/>
      <c r="L119" s="749"/>
    </row>
    <row r="120" spans="2:13" s="20" customFormat="1" ht="13.7" customHeight="1">
      <c r="B120" s="1115" t="s">
        <v>623</v>
      </c>
      <c r="C120" s="511">
        <v>79928</v>
      </c>
      <c r="D120" s="779">
        <f t="shared" si="13"/>
        <v>43.76259307928165</v>
      </c>
      <c r="E120" s="779">
        <f t="shared" si="17"/>
        <v>-0.3341812559229993</v>
      </c>
      <c r="F120" s="729">
        <v>102712</v>
      </c>
      <c r="G120" s="779">
        <f t="shared" si="14"/>
        <v>56.237406920718357</v>
      </c>
      <c r="H120" s="806">
        <f t="shared" si="18"/>
        <v>-0.37826618300323389</v>
      </c>
      <c r="J120" s="56"/>
      <c r="L120" s="749"/>
    </row>
    <row r="121" spans="2:13" s="20" customFormat="1" ht="13.7" customHeight="1">
      <c r="B121" s="1380" t="s">
        <v>663</v>
      </c>
      <c r="C121" s="512">
        <v>23639</v>
      </c>
      <c r="D121" s="761">
        <f t="shared" si="13"/>
        <v>25.407351676698191</v>
      </c>
      <c r="E121" s="761">
        <f t="shared" si="17"/>
        <v>2.8856197771587802</v>
      </c>
      <c r="F121" s="730">
        <v>69401</v>
      </c>
      <c r="G121" s="761">
        <f t="shared" si="14"/>
        <v>74.592648323301802</v>
      </c>
      <c r="H121" s="777">
        <f t="shared" si="18"/>
        <v>10.37932405566599</v>
      </c>
      <c r="J121" s="56"/>
      <c r="L121" s="749"/>
    </row>
    <row r="122" spans="2:13" s="20" customFormat="1" ht="13.7" customHeight="1">
      <c r="B122" s="1380" t="s">
        <v>676</v>
      </c>
      <c r="C122" s="512">
        <v>40880</v>
      </c>
      <c r="D122" s="761">
        <f t="shared" si="13"/>
        <v>23.491012733875788</v>
      </c>
      <c r="E122" s="761">
        <f t="shared" si="17"/>
        <v>9.9072455975265541</v>
      </c>
      <c r="F122" s="730">
        <v>133144</v>
      </c>
      <c r="G122" s="761">
        <f t="shared" si="14"/>
        <v>76.508987266124223</v>
      </c>
      <c r="H122" s="777">
        <f t="shared" si="18"/>
        <v>2.9243744250585451</v>
      </c>
      <c r="J122" s="56"/>
      <c r="L122" s="749"/>
    </row>
    <row r="123" spans="2:13" s="20" customFormat="1" ht="13.7" customHeight="1">
      <c r="B123" s="1380" t="s">
        <v>677</v>
      </c>
      <c r="C123" s="1425">
        <v>23413</v>
      </c>
      <c r="D123" s="761">
        <f t="shared" si="13"/>
        <v>24.425434249647907</v>
      </c>
      <c r="E123" s="761">
        <f t="shared" si="17"/>
        <v>-2.3278127737683008</v>
      </c>
      <c r="F123" s="772">
        <v>72442</v>
      </c>
      <c r="G123" s="761">
        <f t="shared" si="14"/>
        <v>75.574565750352093</v>
      </c>
      <c r="H123" s="777">
        <f t="shared" si="18"/>
        <v>-2.2665335527913442</v>
      </c>
      <c r="J123" s="56"/>
      <c r="L123" s="749"/>
    </row>
    <row r="124" spans="2:13" s="20" customFormat="1" ht="13.7" customHeight="1" thickBot="1">
      <c r="B124" s="1864" t="s">
        <v>721</v>
      </c>
      <c r="C124" s="819">
        <f>SUM(C120:C123)</f>
        <v>167860</v>
      </c>
      <c r="D124" s="820">
        <f t="shared" si="13"/>
        <v>30.768441176847965</v>
      </c>
      <c r="E124" s="820">
        <f t="shared" si="17"/>
        <v>2.1431440080809097</v>
      </c>
      <c r="F124" s="819">
        <f>SUM(F120:F123)</f>
        <v>377699</v>
      </c>
      <c r="G124" s="820">
        <f t="shared" si="14"/>
        <v>69.231558823152028</v>
      </c>
      <c r="H124" s="822">
        <f t="shared" si="18"/>
        <v>2.2300113679424101</v>
      </c>
      <c r="J124" s="56"/>
      <c r="L124" s="749"/>
    </row>
    <row r="125" spans="2:13" s="20" customFormat="1" ht="12.75" customHeight="1">
      <c r="B125" s="1107" t="s">
        <v>728</v>
      </c>
      <c r="C125" s="729">
        <v>82844</v>
      </c>
      <c r="D125" s="1876">
        <f t="shared" si="13"/>
        <v>43.081499355160794</v>
      </c>
      <c r="E125" s="779">
        <f>SUM(C125/C120)*100-100</f>
        <v>3.648283455109592</v>
      </c>
      <c r="F125" s="729">
        <v>109452</v>
      </c>
      <c r="G125" s="1876">
        <f t="shared" si="14"/>
        <v>56.918500644839213</v>
      </c>
      <c r="H125" s="806">
        <f>SUM(F125/F120)*100-100</f>
        <v>6.5620375418646404</v>
      </c>
      <c r="J125" s="56"/>
      <c r="L125" s="749"/>
    </row>
    <row r="126" spans="2:13" s="20" customFormat="1" ht="12.75" customHeight="1">
      <c r="B126" s="1093" t="s">
        <v>745</v>
      </c>
      <c r="C126" s="730">
        <v>31266</v>
      </c>
      <c r="D126" s="761">
        <f t="shared" si="13"/>
        <v>32.955635428414823</v>
      </c>
      <c r="E126" s="761">
        <f>SUM(C126/C121)*100-100</f>
        <v>32.264478192816938</v>
      </c>
      <c r="F126" s="730">
        <v>63607</v>
      </c>
      <c r="G126" s="761">
        <f t="shared" si="14"/>
        <v>67.044364571585163</v>
      </c>
      <c r="H126" s="777">
        <f>SUM(F126/F121)*100-100</f>
        <v>-8.3485828734456362</v>
      </c>
      <c r="J126" s="56"/>
      <c r="L126" s="749"/>
    </row>
    <row r="127" spans="2:13" s="20" customFormat="1" ht="12.75" customHeight="1">
      <c r="B127" s="1903" t="s">
        <v>746</v>
      </c>
      <c r="C127" s="730">
        <v>44344</v>
      </c>
      <c r="D127" s="763">
        <f t="shared" si="13"/>
        <v>25.374372707557264</v>
      </c>
      <c r="E127" s="761">
        <f>SUM(C127/C122)*100-100</f>
        <v>8.4735812133072415</v>
      </c>
      <c r="F127" s="730">
        <v>130415</v>
      </c>
      <c r="G127" s="761">
        <f t="shared" si="14"/>
        <v>74.625627292442729</v>
      </c>
      <c r="H127" s="777">
        <f>SUM(F127/F122)*100-100</f>
        <v>-2.0496605179354646</v>
      </c>
      <c r="J127" s="56"/>
      <c r="L127" s="749"/>
    </row>
    <row r="128" spans="2:13" s="20" customFormat="1" ht="12.75" customHeight="1">
      <c r="B128" s="1406" t="s">
        <v>747</v>
      </c>
      <c r="C128" s="772">
        <v>28418</v>
      </c>
      <c r="D128" s="763">
        <f t="shared" si="13"/>
        <v>26.546969583738132</v>
      </c>
      <c r="E128" s="761">
        <f>SUM(C128/C123)*100-100</f>
        <v>21.377012770682953</v>
      </c>
      <c r="F128" s="772">
        <v>78630</v>
      </c>
      <c r="G128" s="761">
        <f t="shared" si="14"/>
        <v>73.453030416261868</v>
      </c>
      <c r="H128" s="777">
        <f>SUM(F128/F123)*100-100</f>
        <v>8.5420060186079922</v>
      </c>
      <c r="J128" s="56"/>
      <c r="L128" s="241"/>
      <c r="M128" s="241"/>
    </row>
    <row r="129" spans="2:13" s="20" customFormat="1" ht="12.75" customHeight="1" thickBot="1">
      <c r="B129" s="1099" t="s">
        <v>779</v>
      </c>
      <c r="C129" s="766">
        <f>SUM(C125:C128)</f>
        <v>186872</v>
      </c>
      <c r="D129" s="767">
        <f t="shared" si="13"/>
        <v>32.843564579173815</v>
      </c>
      <c r="E129" s="767">
        <f>SUM(C129/C124)*100-100</f>
        <v>11.326105087572969</v>
      </c>
      <c r="F129" s="766">
        <f>SUM(F125:F128)</f>
        <v>382104</v>
      </c>
      <c r="G129" s="767">
        <f t="shared" si="14"/>
        <v>67.156435420826185</v>
      </c>
      <c r="H129" s="778">
        <f>SUM(F129/F124)*100-100</f>
        <v>1.1662726139068553</v>
      </c>
      <c r="J129" s="56"/>
      <c r="K129" s="1953"/>
      <c r="L129" s="1953"/>
      <c r="M129" s="1953"/>
    </row>
    <row r="130" spans="2:13" s="20" customFormat="1" ht="5.25" customHeight="1" thickBot="1">
      <c r="B130" s="1909"/>
      <c r="C130" s="1902"/>
      <c r="D130" s="1906"/>
      <c r="E130" s="1906"/>
      <c r="F130" s="1902"/>
      <c r="G130" s="1906"/>
      <c r="H130" s="735"/>
      <c r="J130" s="56"/>
      <c r="L130" s="749"/>
    </row>
    <row r="131" spans="2:13" s="20" customFormat="1">
      <c r="B131" s="50" t="s">
        <v>527</v>
      </c>
      <c r="C131" s="749"/>
      <c r="D131" s="749"/>
      <c r="E131" s="56" t="s">
        <v>766</v>
      </c>
      <c r="J131" s="50"/>
      <c r="L131" s="749"/>
    </row>
    <row r="132" spans="2:13" s="20" customFormat="1">
      <c r="B132" s="751"/>
      <c r="C132" s="749"/>
      <c r="D132" s="749"/>
      <c r="E132" s="50"/>
      <c r="L132" s="749"/>
    </row>
    <row r="133" spans="2:13">
      <c r="E133" s="23"/>
      <c r="F133" s="20"/>
      <c r="G133" s="20"/>
      <c r="H133" s="20"/>
      <c r="I133" s="23"/>
    </row>
    <row r="134" spans="2:13">
      <c r="E134" s="23"/>
      <c r="F134" s="20"/>
      <c r="G134" s="20"/>
      <c r="H134" s="20"/>
      <c r="I134" s="23"/>
    </row>
    <row r="135" spans="2:13">
      <c r="E135" s="23"/>
      <c r="F135" s="20"/>
      <c r="G135" s="20"/>
      <c r="H135" s="20"/>
      <c r="I135" s="23"/>
    </row>
  </sheetData>
  <mergeCells count="10">
    <mergeCell ref="F68:H68"/>
    <mergeCell ref="B101:H101"/>
    <mergeCell ref="C102:E102"/>
    <mergeCell ref="F102:H102"/>
    <mergeCell ref="C3:E3"/>
    <mergeCell ref="G3:H3"/>
    <mergeCell ref="B67:H67"/>
    <mergeCell ref="C68:E68"/>
    <mergeCell ref="B68:B69"/>
    <mergeCell ref="B102:B103"/>
  </mergeCells>
  <phoneticPr fontId="0" type="noConversion"/>
  <pageMargins left="0.39370078740157483" right="0.39370078740157483" top="0.98425196850393704" bottom="0.9055118110236221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4"/>
  <sheetViews>
    <sheetView workbookViewId="0">
      <selection activeCell="A74" sqref="A74:XFD74"/>
    </sheetView>
  </sheetViews>
  <sheetFormatPr defaultColWidth="9.140625" defaultRowHeight="12.75"/>
  <cols>
    <col min="1" max="1" width="8.7109375" style="7" customWidth="1"/>
    <col min="2" max="5" width="9.140625" style="7"/>
    <col min="6" max="6" width="6.28515625" style="7" customWidth="1"/>
    <col min="7" max="9" width="9.140625" style="7"/>
    <col min="10" max="16384" width="9.140625" style="20"/>
  </cols>
  <sheetData>
    <row r="1" spans="1:9" s="2" customFormat="1" ht="24.75" customHeight="1">
      <c r="A1" s="6"/>
      <c r="B1" s="3586" t="s">
        <v>100</v>
      </c>
      <c r="C1" s="3586"/>
      <c r="D1" s="3586"/>
      <c r="E1" s="3586"/>
      <c r="F1" s="3586"/>
      <c r="G1" s="3586"/>
      <c r="H1" s="3586"/>
      <c r="I1" s="7"/>
    </row>
    <row r="2" spans="1:9" s="11" customFormat="1" ht="20.100000000000001" customHeight="1">
      <c r="A2" s="463" t="s">
        <v>10</v>
      </c>
      <c r="B2" s="4" t="s">
        <v>99</v>
      </c>
      <c r="C2" s="4"/>
      <c r="D2" s="4"/>
      <c r="E2" s="4"/>
      <c r="F2" s="4"/>
      <c r="G2" s="4"/>
      <c r="H2" s="4"/>
      <c r="I2" s="4"/>
    </row>
    <row r="3" spans="1:9" s="11" customFormat="1" ht="20.100000000000001" customHeight="1">
      <c r="A3" s="463" t="s">
        <v>12</v>
      </c>
      <c r="B3" s="12" t="s">
        <v>14</v>
      </c>
      <c r="C3" s="4"/>
      <c r="D3" s="4"/>
      <c r="E3" s="4"/>
      <c r="F3" s="4"/>
      <c r="G3" s="4"/>
      <c r="H3" s="4"/>
      <c r="I3" s="4"/>
    </row>
    <row r="4" spans="1:9" s="11" customFormat="1" ht="20.100000000000001" customHeight="1">
      <c r="A4" s="463" t="s">
        <v>11</v>
      </c>
      <c r="B4" s="4" t="s">
        <v>13</v>
      </c>
      <c r="C4" s="4"/>
      <c r="D4" s="4"/>
      <c r="E4" s="4"/>
      <c r="F4" s="4"/>
      <c r="G4" s="4"/>
      <c r="H4" s="4"/>
      <c r="I4" s="4"/>
    </row>
    <row r="5" spans="1:9" s="11" customFormat="1" ht="20.100000000000001" customHeight="1">
      <c r="A5" s="463" t="s">
        <v>15</v>
      </c>
      <c r="B5" s="4" t="s">
        <v>16</v>
      </c>
      <c r="C5" s="4"/>
      <c r="D5" s="4"/>
      <c r="E5" s="4"/>
      <c r="F5" s="4"/>
      <c r="G5" s="4"/>
      <c r="H5" s="4"/>
      <c r="I5" s="4"/>
    </row>
    <row r="6" spans="1:9" s="10" customFormat="1" ht="20.100000000000001" customHeight="1">
      <c r="A6" s="463" t="s">
        <v>17</v>
      </c>
      <c r="B6" s="4" t="s">
        <v>21</v>
      </c>
      <c r="C6" s="4"/>
      <c r="D6" s="4"/>
      <c r="E6" s="4"/>
      <c r="F6" s="4"/>
      <c r="G6" s="4"/>
      <c r="H6" s="4"/>
      <c r="I6" s="4"/>
    </row>
    <row r="7" spans="1:9" s="10" customFormat="1" ht="20.100000000000001" customHeight="1">
      <c r="A7" s="463" t="s">
        <v>18</v>
      </c>
      <c r="B7" s="4" t="s">
        <v>22</v>
      </c>
      <c r="C7" s="4"/>
      <c r="D7" s="4"/>
      <c r="E7" s="4"/>
      <c r="F7" s="4"/>
      <c r="G7" s="4"/>
      <c r="H7" s="4"/>
      <c r="I7" s="4"/>
    </row>
    <row r="8" spans="1:9" s="10" customFormat="1" ht="20.100000000000001" customHeight="1">
      <c r="A8" s="463" t="s">
        <v>19</v>
      </c>
      <c r="B8" s="4" t="s">
        <v>73</v>
      </c>
      <c r="C8" s="4"/>
      <c r="D8" s="4"/>
      <c r="E8" s="4"/>
      <c r="F8" s="4"/>
      <c r="G8" s="4"/>
      <c r="H8" s="4"/>
      <c r="I8" s="4"/>
    </row>
    <row r="9" spans="1:9" s="10" customFormat="1" ht="20.100000000000001" customHeight="1">
      <c r="A9" s="463" t="s">
        <v>20</v>
      </c>
      <c r="B9" s="4" t="s">
        <v>23</v>
      </c>
      <c r="C9" s="4"/>
      <c r="D9" s="4"/>
      <c r="E9" s="4"/>
      <c r="F9" s="4"/>
      <c r="G9" s="4"/>
      <c r="H9" s="4"/>
      <c r="I9" s="4"/>
    </row>
    <row r="10" spans="1:9" s="13" customFormat="1" ht="20.100000000000001" customHeight="1">
      <c r="A10" s="463" t="s">
        <v>24</v>
      </c>
      <c r="B10" s="4" t="s">
        <v>70</v>
      </c>
      <c r="C10" s="4"/>
      <c r="D10" s="4"/>
      <c r="E10" s="4"/>
      <c r="F10" s="4"/>
      <c r="G10" s="4"/>
      <c r="H10" s="4"/>
      <c r="I10" s="4"/>
    </row>
    <row r="11" spans="1:9" s="13" customFormat="1" ht="20.100000000000001" customHeight="1">
      <c r="A11" s="463" t="s">
        <v>25</v>
      </c>
      <c r="B11" s="4" t="s">
        <v>71</v>
      </c>
      <c r="C11" s="4"/>
      <c r="D11" s="4"/>
      <c r="E11" s="4"/>
      <c r="F11" s="4"/>
      <c r="G11" s="4"/>
      <c r="H11" s="4"/>
      <c r="I11" s="4"/>
    </row>
    <row r="12" spans="1:9" s="13" customFormat="1" ht="20.100000000000001" customHeight="1">
      <c r="A12" s="463" t="s">
        <v>26</v>
      </c>
      <c r="B12" s="4" t="s">
        <v>72</v>
      </c>
      <c r="C12" s="4"/>
      <c r="D12" s="4"/>
      <c r="E12" s="4"/>
      <c r="F12" s="4"/>
      <c r="G12" s="4"/>
      <c r="H12" s="4"/>
      <c r="I12" s="4"/>
    </row>
    <row r="13" spans="1:9" s="13" customFormat="1" ht="15.75" customHeight="1">
      <c r="A13" s="9"/>
      <c r="B13" s="4" t="s">
        <v>403</v>
      </c>
      <c r="C13" s="4"/>
      <c r="D13" s="4"/>
      <c r="E13" s="4"/>
      <c r="F13" s="4"/>
      <c r="G13" s="4"/>
      <c r="H13" s="4"/>
      <c r="I13" s="4"/>
    </row>
    <row r="14" spans="1:9" s="13" customFormat="1" ht="20.100000000000001" customHeight="1">
      <c r="A14" s="465" t="s">
        <v>27</v>
      </c>
      <c r="B14" s="4" t="s">
        <v>74</v>
      </c>
      <c r="C14" s="4"/>
      <c r="D14" s="4"/>
      <c r="E14" s="4"/>
      <c r="F14" s="4"/>
      <c r="G14" s="4"/>
      <c r="H14" s="4"/>
      <c r="I14" s="4"/>
    </row>
    <row r="15" spans="1:9" s="13" customFormat="1" ht="15" customHeight="1">
      <c r="A15" s="9"/>
      <c r="B15" s="4" t="s">
        <v>585</v>
      </c>
      <c r="C15" s="4"/>
      <c r="D15" s="4"/>
      <c r="E15" s="4"/>
      <c r="F15" s="4"/>
      <c r="G15" s="4"/>
      <c r="H15" s="4"/>
      <c r="I15" s="4"/>
    </row>
    <row r="16" spans="1:9" s="13" customFormat="1" ht="20.100000000000001" customHeight="1">
      <c r="A16" s="463" t="s">
        <v>28</v>
      </c>
      <c r="B16" s="4" t="s">
        <v>13</v>
      </c>
      <c r="C16" s="4"/>
      <c r="D16" s="4"/>
      <c r="E16" s="4"/>
      <c r="F16" s="4"/>
      <c r="G16" s="4"/>
      <c r="H16" s="4"/>
      <c r="I16" s="4"/>
    </row>
    <row r="17" spans="1:9" s="13" customFormat="1" ht="17.45" customHeight="1">
      <c r="A17" s="4"/>
      <c r="B17" s="4" t="s">
        <v>84</v>
      </c>
      <c r="C17" s="4"/>
      <c r="D17" s="4"/>
      <c r="E17" s="4"/>
      <c r="F17" s="4"/>
      <c r="G17" s="4"/>
      <c r="H17" s="4"/>
      <c r="I17" s="4"/>
    </row>
    <row r="18" spans="1:9" s="13" customFormat="1" ht="20.100000000000001" customHeight="1">
      <c r="A18" s="463" t="s">
        <v>29</v>
      </c>
      <c r="B18" s="4" t="s">
        <v>13</v>
      </c>
      <c r="C18" s="4"/>
      <c r="D18" s="4"/>
      <c r="E18" s="4"/>
      <c r="F18" s="4"/>
      <c r="G18" s="4"/>
      <c r="H18" s="4"/>
      <c r="I18" s="4"/>
    </row>
    <row r="19" spans="1:9" s="13" customFormat="1" ht="18.75" customHeight="1">
      <c r="A19" s="4"/>
      <c r="B19" s="4" t="s">
        <v>585</v>
      </c>
      <c r="C19" s="4"/>
      <c r="D19" s="4"/>
      <c r="E19" s="4"/>
      <c r="F19" s="4"/>
      <c r="G19" s="4"/>
      <c r="H19" s="4"/>
      <c r="I19" s="4"/>
    </row>
    <row r="20" spans="1:9" s="13" customFormat="1" ht="20.100000000000001" customHeight="1">
      <c r="A20" s="463" t="s">
        <v>30</v>
      </c>
      <c r="B20" s="4" t="s">
        <v>75</v>
      </c>
      <c r="C20" s="4"/>
      <c r="D20" s="4"/>
      <c r="E20" s="4"/>
      <c r="F20" s="4"/>
      <c r="G20" s="4"/>
      <c r="H20" s="4"/>
      <c r="I20" s="4"/>
    </row>
    <row r="21" spans="1:9" s="13" customFormat="1" ht="18" customHeight="1">
      <c r="A21" s="4"/>
      <c r="B21" s="4" t="s">
        <v>84</v>
      </c>
      <c r="C21" s="4"/>
      <c r="D21" s="4"/>
      <c r="E21" s="4"/>
      <c r="F21" s="4"/>
      <c r="G21" s="4"/>
      <c r="H21" s="4"/>
      <c r="I21" s="4"/>
    </row>
    <row r="22" spans="1:9" s="13" customFormat="1" ht="20.100000000000001" customHeight="1">
      <c r="A22" s="463" t="s">
        <v>31</v>
      </c>
      <c r="B22" s="4" t="s">
        <v>21</v>
      </c>
      <c r="C22" s="4"/>
      <c r="D22" s="4"/>
      <c r="E22" s="4"/>
      <c r="F22" s="4"/>
      <c r="G22" s="4"/>
      <c r="H22" s="4"/>
      <c r="I22" s="4"/>
    </row>
    <row r="23" spans="1:9" s="13" customFormat="1" ht="20.100000000000001" customHeight="1">
      <c r="A23" s="463" t="s">
        <v>32</v>
      </c>
      <c r="B23" s="4" t="s">
        <v>73</v>
      </c>
      <c r="C23" s="4"/>
      <c r="D23" s="4"/>
      <c r="E23" s="4"/>
      <c r="F23" s="4"/>
      <c r="G23" s="4"/>
      <c r="H23" s="4"/>
      <c r="I23" s="4"/>
    </row>
    <row r="24" spans="1:9" s="13" customFormat="1" ht="17.45" customHeight="1">
      <c r="A24" s="4"/>
      <c r="B24" s="4" t="s">
        <v>83</v>
      </c>
      <c r="C24" s="4"/>
      <c r="D24" s="4"/>
      <c r="E24" s="4"/>
      <c r="F24" s="4"/>
      <c r="G24" s="4"/>
      <c r="H24" s="4"/>
      <c r="I24" s="4"/>
    </row>
    <row r="25" spans="1:9" s="13" customFormat="1" ht="20.100000000000001" customHeight="1">
      <c r="A25" s="463" t="s">
        <v>33</v>
      </c>
      <c r="B25" s="4" t="s">
        <v>73</v>
      </c>
      <c r="C25" s="4"/>
      <c r="D25" s="4"/>
      <c r="E25" s="4"/>
      <c r="F25" s="4"/>
      <c r="G25" s="4"/>
      <c r="H25" s="4"/>
      <c r="I25" s="4"/>
    </row>
    <row r="26" spans="1:9" s="13" customFormat="1" ht="18" customHeight="1">
      <c r="A26" s="4"/>
      <c r="B26" s="4" t="s">
        <v>584</v>
      </c>
      <c r="C26" s="4"/>
      <c r="D26" s="4"/>
      <c r="E26" s="4"/>
      <c r="F26" s="4"/>
      <c r="G26" s="4"/>
      <c r="H26" s="4"/>
      <c r="I26" s="4"/>
    </row>
    <row r="27" spans="1:9" s="13" customFormat="1" ht="20.100000000000001" customHeight="1">
      <c r="A27" s="463" t="s">
        <v>34</v>
      </c>
      <c r="B27" s="4" t="s">
        <v>82</v>
      </c>
      <c r="C27" s="4"/>
      <c r="D27" s="4"/>
      <c r="E27" s="4"/>
      <c r="F27" s="4"/>
      <c r="G27" s="4"/>
      <c r="H27" s="4"/>
      <c r="I27" s="4"/>
    </row>
    <row r="28" spans="1:9" s="13" customFormat="1" ht="20.100000000000001" customHeight="1">
      <c r="A28" s="463" t="s">
        <v>35</v>
      </c>
      <c r="B28" s="4" t="s">
        <v>72</v>
      </c>
      <c r="C28" s="4"/>
      <c r="D28" s="4"/>
      <c r="E28" s="4"/>
      <c r="F28" s="4"/>
      <c r="G28" s="4"/>
      <c r="H28" s="4"/>
      <c r="I28" s="4"/>
    </row>
    <row r="29" spans="1:9" s="13" customFormat="1" ht="18" customHeight="1">
      <c r="A29" s="9"/>
      <c r="B29" s="12" t="s">
        <v>89</v>
      </c>
      <c r="C29" s="4"/>
      <c r="D29" s="4"/>
      <c r="E29" s="4"/>
      <c r="F29" s="4"/>
      <c r="G29" s="4"/>
      <c r="H29" s="4"/>
      <c r="I29" s="4"/>
    </row>
    <row r="30" spans="1:9" s="13" customFormat="1" ht="20.100000000000001" customHeight="1">
      <c r="A30" s="463" t="s">
        <v>37</v>
      </c>
      <c r="B30" s="4" t="s">
        <v>72</v>
      </c>
      <c r="C30" s="4"/>
      <c r="D30" s="4"/>
      <c r="E30" s="4"/>
      <c r="F30" s="4"/>
      <c r="G30" s="4"/>
      <c r="H30" s="4"/>
      <c r="I30" s="4"/>
    </row>
    <row r="31" spans="1:9" s="13" customFormat="1" ht="15.75" customHeight="1">
      <c r="A31" s="9"/>
      <c r="B31" s="4" t="s">
        <v>567</v>
      </c>
      <c r="C31" s="4"/>
      <c r="D31" s="4"/>
      <c r="E31" s="4"/>
      <c r="F31" s="4"/>
      <c r="G31" s="4"/>
      <c r="H31" s="4"/>
      <c r="I31" s="4"/>
    </row>
    <row r="32" spans="1:9" s="13" customFormat="1" ht="20.100000000000001" customHeight="1">
      <c r="A32" s="463" t="s">
        <v>36</v>
      </c>
      <c r="B32" s="4" t="s">
        <v>72</v>
      </c>
      <c r="C32" s="4"/>
      <c r="D32" s="4"/>
      <c r="E32" s="4"/>
      <c r="F32" s="4"/>
      <c r="G32" s="4"/>
      <c r="H32" s="4"/>
      <c r="I32" s="4"/>
    </row>
    <row r="33" spans="1:9" s="13" customFormat="1" ht="15.75" customHeight="1">
      <c r="A33" s="9"/>
      <c r="B33" s="4" t="s">
        <v>90</v>
      </c>
      <c r="C33" s="4"/>
      <c r="D33" s="4"/>
      <c r="E33" s="4"/>
      <c r="F33" s="4"/>
      <c r="G33" s="4"/>
      <c r="H33" s="4"/>
      <c r="I33" s="4"/>
    </row>
    <row r="34" spans="1:9" s="13" customFormat="1" ht="20.100000000000001" customHeight="1">
      <c r="A34" s="463" t="s">
        <v>38</v>
      </c>
      <c r="B34" s="4" t="s">
        <v>74</v>
      </c>
      <c r="C34" s="4"/>
      <c r="D34" s="4"/>
      <c r="E34" s="4"/>
      <c r="F34" s="4"/>
      <c r="G34" s="4"/>
      <c r="H34" s="4"/>
      <c r="I34" s="4"/>
    </row>
    <row r="35" spans="1:9" s="13" customFormat="1" ht="16.5" customHeight="1">
      <c r="A35" s="9"/>
      <c r="B35" s="4" t="s">
        <v>566</v>
      </c>
      <c r="C35" s="4"/>
      <c r="D35" s="4"/>
      <c r="E35" s="4"/>
      <c r="F35" s="4"/>
      <c r="G35" s="4"/>
      <c r="H35" s="4"/>
      <c r="I35" s="4"/>
    </row>
    <row r="36" spans="1:9" s="13" customFormat="1" ht="20.100000000000001" customHeight="1">
      <c r="A36" s="463" t="s">
        <v>85</v>
      </c>
      <c r="B36" s="4" t="s">
        <v>72</v>
      </c>
      <c r="C36" s="4"/>
      <c r="D36" s="4"/>
      <c r="E36" s="4"/>
      <c r="F36" s="4"/>
      <c r="G36" s="4"/>
      <c r="H36" s="4"/>
      <c r="I36" s="4"/>
    </row>
    <row r="37" spans="1:9" s="13" customFormat="1" ht="17.45" customHeight="1">
      <c r="A37" s="9"/>
      <c r="B37" s="4" t="s">
        <v>40</v>
      </c>
      <c r="C37" s="4"/>
      <c r="D37" s="4"/>
      <c r="E37" s="4"/>
      <c r="F37" s="4"/>
      <c r="G37" s="4"/>
      <c r="H37" s="4"/>
      <c r="I37" s="4"/>
    </row>
    <row r="38" spans="1:9" s="13" customFormat="1" ht="20.100000000000001" customHeight="1">
      <c r="A38" s="463" t="s">
        <v>86</v>
      </c>
      <c r="B38" s="4" t="s">
        <v>72</v>
      </c>
      <c r="C38" s="4"/>
      <c r="D38" s="4"/>
      <c r="E38" s="4"/>
      <c r="F38" s="4"/>
      <c r="G38" s="4"/>
      <c r="H38" s="4"/>
      <c r="I38" s="4"/>
    </row>
    <row r="39" spans="1:9" s="13" customFormat="1" ht="15.75" customHeight="1">
      <c r="A39" s="9"/>
      <c r="B39" s="4" t="s">
        <v>88</v>
      </c>
      <c r="C39" s="4"/>
      <c r="D39" s="4"/>
      <c r="E39" s="4" t="s">
        <v>87</v>
      </c>
      <c r="F39" s="4"/>
      <c r="G39" s="4"/>
      <c r="H39" s="4"/>
      <c r="I39" s="4"/>
    </row>
    <row r="40" spans="1:9" s="13" customFormat="1" ht="20.100000000000001" customHeight="1">
      <c r="A40" s="466" t="s">
        <v>413</v>
      </c>
      <c r="B40" s="4" t="s">
        <v>13</v>
      </c>
      <c r="C40" s="4"/>
      <c r="D40" s="4"/>
      <c r="E40" s="4"/>
      <c r="F40" s="4"/>
      <c r="G40" s="4"/>
      <c r="H40" s="4"/>
      <c r="I40" s="4"/>
    </row>
    <row r="41" spans="1:9" s="13" customFormat="1" ht="16.5" customHeight="1">
      <c r="A41" s="9"/>
      <c r="B41" s="4" t="s">
        <v>40</v>
      </c>
      <c r="C41" s="4"/>
      <c r="D41" s="4"/>
      <c r="E41" s="4"/>
      <c r="F41" s="4"/>
      <c r="G41" s="4"/>
      <c r="H41" s="4"/>
      <c r="I41" s="4"/>
    </row>
    <row r="42" spans="1:9" s="13" customFormat="1" ht="20.100000000000001" customHeight="1">
      <c r="A42" s="466" t="s">
        <v>414</v>
      </c>
      <c r="B42" s="4" t="s">
        <v>13</v>
      </c>
      <c r="C42" s="4"/>
      <c r="D42" s="4"/>
      <c r="E42" s="4"/>
      <c r="F42" s="4"/>
      <c r="G42" s="4"/>
      <c r="H42" s="4"/>
      <c r="I42" s="4"/>
    </row>
    <row r="43" spans="1:9" s="13" customFormat="1" ht="13.7" customHeight="1">
      <c r="A43" s="9"/>
      <c r="B43" s="4" t="s">
        <v>565</v>
      </c>
      <c r="C43" s="4"/>
      <c r="D43" s="4"/>
      <c r="E43" s="4"/>
      <c r="F43" s="4"/>
      <c r="G43" s="4"/>
      <c r="H43" s="4"/>
      <c r="I43" s="4"/>
    </row>
    <row r="44" spans="1:9" s="13" customFormat="1" ht="17.45" customHeight="1">
      <c r="A44" s="466" t="s">
        <v>415</v>
      </c>
      <c r="B44" s="4" t="s">
        <v>81</v>
      </c>
      <c r="C44" s="4"/>
      <c r="D44" s="4"/>
      <c r="E44" s="4"/>
      <c r="F44" s="4"/>
      <c r="G44" s="4"/>
      <c r="H44" s="4"/>
      <c r="I44" s="4"/>
    </row>
    <row r="45" spans="1:9" s="13" customFormat="1" ht="20.100000000000001" customHeight="1">
      <c r="A45" s="466" t="s">
        <v>412</v>
      </c>
      <c r="B45" s="4" t="s">
        <v>94</v>
      </c>
      <c r="C45" s="4"/>
      <c r="D45" s="4"/>
      <c r="E45" s="4"/>
      <c r="F45" s="4"/>
      <c r="G45" s="4"/>
      <c r="H45" s="4"/>
      <c r="I45" s="4"/>
    </row>
    <row r="46" spans="1:9" s="13" customFormat="1" ht="20.100000000000001" customHeight="1">
      <c r="A46" s="466" t="s">
        <v>411</v>
      </c>
      <c r="B46" s="4" t="s">
        <v>95</v>
      </c>
      <c r="C46" s="4"/>
      <c r="D46" s="4"/>
      <c r="E46" s="4"/>
      <c r="F46" s="4"/>
      <c r="G46" s="4"/>
      <c r="H46" s="4"/>
      <c r="I46" s="4"/>
    </row>
    <row r="47" spans="1:9" s="13" customFormat="1" ht="20.100000000000001" customHeight="1">
      <c r="A47" s="463" t="s">
        <v>45</v>
      </c>
      <c r="B47" s="4" t="s">
        <v>95</v>
      </c>
      <c r="C47" s="4"/>
      <c r="D47" s="4"/>
      <c r="E47" s="4"/>
      <c r="F47" s="4"/>
      <c r="G47" s="4"/>
      <c r="H47" s="4"/>
      <c r="I47" s="4"/>
    </row>
    <row r="48" spans="1:9" s="13" customFormat="1" ht="20.100000000000001" customHeight="1">
      <c r="A48" s="463" t="s">
        <v>46</v>
      </c>
      <c r="B48" s="4" t="s">
        <v>76</v>
      </c>
      <c r="C48" s="4"/>
      <c r="D48" s="4"/>
      <c r="E48" s="4"/>
      <c r="F48" s="4"/>
      <c r="G48" s="4"/>
      <c r="H48" s="4"/>
      <c r="I48" s="4"/>
    </row>
    <row r="49" spans="1:9" s="13" customFormat="1" ht="20.100000000000001" customHeight="1">
      <c r="A49" s="463" t="s">
        <v>47</v>
      </c>
      <c r="B49" s="4" t="s">
        <v>77</v>
      </c>
      <c r="C49" s="4"/>
      <c r="D49" s="4"/>
      <c r="E49" s="4"/>
      <c r="F49" s="4"/>
      <c r="G49" s="4"/>
      <c r="H49" s="4"/>
      <c r="I49" s="4"/>
    </row>
    <row r="50" spans="1:9" s="13" customFormat="1" ht="18.75" customHeight="1">
      <c r="A50" s="463" t="s">
        <v>48</v>
      </c>
      <c r="B50" s="4" t="s">
        <v>93</v>
      </c>
      <c r="C50" s="4"/>
      <c r="D50" s="4"/>
      <c r="E50" s="4"/>
      <c r="F50" s="4"/>
      <c r="G50" s="4"/>
      <c r="H50" s="4"/>
      <c r="I50" s="4"/>
    </row>
    <row r="51" spans="1:9" s="13" customFormat="1" ht="20.100000000000001" customHeight="1">
      <c r="A51" s="463" t="s">
        <v>49</v>
      </c>
      <c r="B51" s="4" t="s">
        <v>92</v>
      </c>
      <c r="C51" s="4"/>
      <c r="D51" s="4"/>
      <c r="E51" s="4"/>
      <c r="F51" s="4"/>
      <c r="G51" s="4"/>
      <c r="H51" s="4"/>
      <c r="I51" s="4"/>
    </row>
    <row r="52" spans="1:9" s="13" customFormat="1" ht="20.100000000000001" customHeight="1">
      <c r="A52" s="463" t="s">
        <v>409</v>
      </c>
      <c r="B52" s="4" t="s">
        <v>51</v>
      </c>
      <c r="C52" s="4"/>
      <c r="D52" s="4"/>
      <c r="E52" s="4"/>
      <c r="F52" s="4"/>
      <c r="G52" s="4" t="s">
        <v>586</v>
      </c>
      <c r="H52" s="4"/>
      <c r="I52" s="4"/>
    </row>
    <row r="53" spans="1:9" s="13" customFormat="1" ht="20.100000000000001" customHeight="1">
      <c r="A53" s="463" t="s">
        <v>410</v>
      </c>
      <c r="B53" s="4" t="s">
        <v>51</v>
      </c>
      <c r="C53" s="4"/>
      <c r="D53" s="4"/>
      <c r="E53" s="4"/>
      <c r="F53" s="4"/>
      <c r="G53" s="4" t="s">
        <v>91</v>
      </c>
      <c r="H53" s="4"/>
      <c r="I53" s="4"/>
    </row>
    <row r="54" spans="1:9" s="13" customFormat="1" ht="20.100000000000001" customHeight="1">
      <c r="A54" s="463" t="s">
        <v>406</v>
      </c>
      <c r="B54" s="4" t="s">
        <v>96</v>
      </c>
      <c r="C54" s="4"/>
      <c r="D54" s="4"/>
      <c r="E54" s="4"/>
      <c r="F54" s="4"/>
      <c r="G54" s="4" t="s">
        <v>557</v>
      </c>
      <c r="H54" s="4"/>
      <c r="I54" s="4"/>
    </row>
    <row r="55" spans="1:9" s="13" customFormat="1" ht="18.75" customHeight="1">
      <c r="A55" s="463" t="s">
        <v>408</v>
      </c>
      <c r="B55" s="4" t="s">
        <v>97</v>
      </c>
      <c r="C55" s="4"/>
      <c r="D55" s="4"/>
      <c r="E55" s="4"/>
      <c r="F55" s="4"/>
      <c r="G55" s="4" t="s">
        <v>560</v>
      </c>
      <c r="H55" s="4"/>
      <c r="I55" s="4"/>
    </row>
    <row r="56" spans="1:9" s="13" customFormat="1" ht="20.100000000000001" customHeight="1">
      <c r="A56" s="463" t="s">
        <v>407</v>
      </c>
      <c r="B56" s="4" t="s">
        <v>98</v>
      </c>
      <c r="C56" s="4"/>
      <c r="D56" s="4"/>
      <c r="E56" s="4"/>
      <c r="F56" s="4"/>
      <c r="G56" s="4" t="s">
        <v>558</v>
      </c>
      <c r="H56" s="4"/>
      <c r="I56" s="4"/>
    </row>
    <row r="57" spans="1:9" s="13" customFormat="1" ht="20.100000000000001" customHeight="1">
      <c r="A57" s="463" t="s">
        <v>587</v>
      </c>
      <c r="B57" s="4" t="s">
        <v>559</v>
      </c>
      <c r="C57" s="4"/>
      <c r="D57" s="4"/>
      <c r="E57" s="4"/>
      <c r="F57" s="4"/>
      <c r="G57" s="4" t="s">
        <v>561</v>
      </c>
      <c r="H57" s="4"/>
      <c r="I57" s="4"/>
    </row>
    <row r="58" spans="1:9" s="13" customFormat="1" ht="20.100000000000001" customHeight="1">
      <c r="A58" s="463" t="s">
        <v>588</v>
      </c>
      <c r="B58" s="4" t="s">
        <v>559</v>
      </c>
      <c r="C58" s="4"/>
      <c r="D58" s="4"/>
      <c r="E58" s="4"/>
      <c r="F58" s="4"/>
      <c r="G58" s="4" t="s">
        <v>91</v>
      </c>
      <c r="H58" s="4"/>
      <c r="I58" s="4"/>
    </row>
    <row r="59" spans="1:9" s="13" customFormat="1" ht="18" customHeight="1">
      <c r="A59" s="463" t="s">
        <v>589</v>
      </c>
      <c r="B59" s="4" t="s">
        <v>559</v>
      </c>
      <c r="C59" s="4"/>
      <c r="D59" s="4"/>
      <c r="E59" s="4"/>
      <c r="F59" s="4"/>
      <c r="G59" s="4" t="s">
        <v>562</v>
      </c>
      <c r="H59" s="4"/>
      <c r="I59" s="4"/>
    </row>
    <row r="60" spans="1:9" s="13" customFormat="1" ht="20.100000000000001" customHeight="1">
      <c r="A60" s="463" t="s">
        <v>590</v>
      </c>
      <c r="B60" s="4" t="s">
        <v>559</v>
      </c>
      <c r="C60" s="4"/>
      <c r="D60" s="4"/>
      <c r="E60" s="4"/>
      <c r="F60" s="4"/>
      <c r="G60" s="4" t="s">
        <v>563</v>
      </c>
      <c r="H60" s="4"/>
      <c r="I60" s="4"/>
    </row>
    <row r="61" spans="1:9" s="13" customFormat="1" ht="20.100000000000001" customHeight="1">
      <c r="A61" s="463" t="s">
        <v>591</v>
      </c>
      <c r="B61" s="4" t="s">
        <v>559</v>
      </c>
      <c r="C61" s="4"/>
      <c r="D61" s="4"/>
      <c r="E61" s="4"/>
      <c r="F61" s="4"/>
      <c r="G61" s="4" t="s">
        <v>564</v>
      </c>
      <c r="H61" s="4"/>
      <c r="I61" s="4"/>
    </row>
    <row r="62" spans="1:9" s="13" customFormat="1" ht="20.100000000000001" customHeight="1">
      <c r="A62" s="463" t="s">
        <v>915</v>
      </c>
      <c r="B62" s="4" t="s">
        <v>69</v>
      </c>
      <c r="C62" s="4"/>
      <c r="D62" s="4"/>
      <c r="E62" s="4"/>
      <c r="F62" s="4"/>
      <c r="G62" s="4"/>
      <c r="H62" s="4"/>
      <c r="I62" s="4"/>
    </row>
    <row r="63" spans="1:9" s="13" customFormat="1" ht="17.45" customHeight="1">
      <c r="A63" s="463" t="s">
        <v>56</v>
      </c>
      <c r="B63" s="4" t="s">
        <v>78</v>
      </c>
      <c r="C63" s="4"/>
      <c r="D63" s="4"/>
      <c r="E63" s="4"/>
      <c r="F63" s="4"/>
      <c r="G63" s="4"/>
      <c r="H63" s="4"/>
      <c r="I63" s="4"/>
    </row>
    <row r="64" spans="1:9" s="13" customFormat="1" ht="17.45" customHeight="1">
      <c r="A64" s="463" t="s">
        <v>57</v>
      </c>
      <c r="B64" s="4" t="s">
        <v>79</v>
      </c>
      <c r="C64" s="4"/>
      <c r="D64" s="4"/>
      <c r="E64" s="4"/>
      <c r="F64" s="4"/>
      <c r="G64" s="4"/>
      <c r="H64" s="4"/>
      <c r="I64" s="4"/>
    </row>
    <row r="65" spans="1:9" s="13" customFormat="1" ht="20.100000000000001" customHeight="1">
      <c r="A65" s="463" t="s">
        <v>59</v>
      </c>
      <c r="B65" s="4" t="s">
        <v>80</v>
      </c>
      <c r="C65" s="4"/>
      <c r="D65" s="4"/>
      <c r="E65" s="4"/>
      <c r="F65" s="4"/>
      <c r="G65" s="4"/>
      <c r="H65" s="4"/>
      <c r="I65" s="4"/>
    </row>
    <row r="66" spans="1:9" s="13" customFormat="1" ht="17.45" customHeight="1">
      <c r="A66" s="463" t="s">
        <v>919</v>
      </c>
      <c r="B66" s="4" t="s">
        <v>5</v>
      </c>
      <c r="C66" s="4"/>
      <c r="D66" s="4"/>
      <c r="E66" s="4"/>
      <c r="F66" s="4"/>
      <c r="G66" s="4"/>
      <c r="H66" s="4"/>
      <c r="I66" s="4"/>
    </row>
    <row r="67" spans="1:9" s="13" customFormat="1" ht="16.5" customHeight="1">
      <c r="A67" s="463" t="s">
        <v>920</v>
      </c>
      <c r="B67" s="4" t="s">
        <v>7</v>
      </c>
      <c r="C67" s="4"/>
      <c r="D67" s="4"/>
      <c r="E67" s="4"/>
      <c r="F67" s="4"/>
      <c r="G67" s="4"/>
      <c r="H67" s="4"/>
      <c r="I67" s="4"/>
    </row>
    <row r="68" spans="1:9" s="13" customFormat="1" ht="17.45" customHeight="1">
      <c r="A68" s="463" t="s">
        <v>921</v>
      </c>
      <c r="B68" s="4" t="s">
        <v>8</v>
      </c>
      <c r="C68" s="4"/>
      <c r="D68" s="4"/>
      <c r="E68" s="4"/>
      <c r="F68" s="4"/>
      <c r="G68" s="4"/>
      <c r="H68" s="4"/>
      <c r="I68" s="4"/>
    </row>
    <row r="69" spans="1:9" s="13" customFormat="1" ht="18" customHeight="1">
      <c r="A69" s="463" t="s">
        <v>922</v>
      </c>
      <c r="B69" s="4" t="s">
        <v>9</v>
      </c>
      <c r="C69" s="4"/>
      <c r="D69" s="4"/>
      <c r="E69" s="4"/>
      <c r="F69" s="4"/>
      <c r="G69" s="4"/>
      <c r="H69" s="4"/>
      <c r="I69" s="4"/>
    </row>
    <row r="70" spans="1:9" s="13" customFormat="1" ht="19.899999999999999" customHeight="1">
      <c r="A70" s="463" t="s">
        <v>929</v>
      </c>
      <c r="B70" s="4" t="s">
        <v>426</v>
      </c>
      <c r="C70" s="4"/>
      <c r="D70" s="4"/>
      <c r="E70" s="4"/>
      <c r="F70" s="4"/>
      <c r="G70" s="4"/>
      <c r="H70" s="4"/>
      <c r="I70" s="4"/>
    </row>
    <row r="71" spans="1:9" ht="19.899999999999999" customHeight="1">
      <c r="A71" s="463" t="s">
        <v>931</v>
      </c>
      <c r="B71" s="3" t="s">
        <v>819</v>
      </c>
      <c r="C71" s="4"/>
      <c r="D71" s="4"/>
      <c r="E71" s="4"/>
      <c r="F71" s="4"/>
      <c r="G71" s="4"/>
      <c r="H71" s="4"/>
      <c r="I71" s="4"/>
    </row>
    <row r="72" spans="1:9" ht="19.899999999999999" customHeight="1">
      <c r="A72" s="463" t="s">
        <v>932</v>
      </c>
      <c r="B72" s="3" t="s">
        <v>820</v>
      </c>
      <c r="C72" s="4"/>
      <c r="D72" s="4"/>
      <c r="E72" s="4"/>
      <c r="F72" s="4"/>
      <c r="G72" s="4"/>
      <c r="H72" s="4"/>
      <c r="I72" s="4"/>
    </row>
    <row r="73" spans="1:9" ht="19.899999999999999" customHeight="1">
      <c r="A73" s="463" t="s">
        <v>933</v>
      </c>
      <c r="B73" s="3" t="s">
        <v>821</v>
      </c>
      <c r="C73" s="4"/>
      <c r="D73" s="4"/>
      <c r="E73" s="4"/>
      <c r="F73" s="4"/>
      <c r="G73" s="4"/>
      <c r="H73" s="4"/>
      <c r="I73" s="4"/>
    </row>
    <row r="74" spans="1:9" ht="19.899999999999999" customHeight="1">
      <c r="A74" s="463" t="s">
        <v>934</v>
      </c>
      <c r="B74" s="3" t="s">
        <v>822</v>
      </c>
      <c r="C74" s="4"/>
      <c r="D74" s="4"/>
      <c r="E74" s="4"/>
      <c r="F74" s="4"/>
      <c r="G74" s="4"/>
      <c r="H74" s="4"/>
      <c r="I74" s="4"/>
    </row>
  </sheetData>
  <mergeCells count="1">
    <mergeCell ref="B1:H1"/>
  </mergeCells>
  <phoneticPr fontId="0" type="noConversion"/>
  <hyperlinks>
    <hyperlink ref="A66" location="'13.1 -2 - 3- 4- 5 Import-Export'!A102" display="Tav. 13.2"/>
    <hyperlink ref="A61" location="'7.5----7.9  Apert.- Cess.'!A108" display="Tav. 7.9"/>
    <hyperlink ref="A60" location="'7.5----7.9  Apert.- Cess.'!A77" display="Tav. 7.8"/>
    <hyperlink ref="A59" location="'7.5----7.9  Apert.- Cess.'!A56" display="Tav. 7.7"/>
    <hyperlink ref="A58" location="'7.5----7.9  Apert.- Cess.'!A24" display="Tav. 7.6"/>
    <hyperlink ref="A57" location="'7.5----7.9  Apert.- Cess.'!A2" display="Tav. 7.5"/>
    <hyperlink ref="A70" location="'Tav. 15.1 Pra autovetture'!A2" display="Tav. 15.1"/>
    <hyperlink ref="A65" location="'13.1 -2 - 3- 4- 5 Import-Export'!A2" display="Tav. 13.1"/>
    <hyperlink ref="A64" location="'12.1 - 12.2  Protesti cambiari'!A2" display="Tav. 12.2"/>
    <hyperlink ref="A63" location="'12.1 - 12.2  Protesti cambiari'!A2" display="Tav. 12.1"/>
    <hyperlink ref="A62" location="'11.1  Credito'!A1" display="Tav. 11.1"/>
    <hyperlink ref="A56" location="'7.1-7.2-7.3-7.4 Comm.Consistenz'!A107" display="Tav. 7.4"/>
    <hyperlink ref="A55" location="'7.1-7.2-7.3-7.4 Comm.Consistenz'!A80" display="Tav. 7.3 "/>
    <hyperlink ref="A54" location="'7.1-7.2-7.3-7.4 Comm.Consistenz'!A55" display="Tav. 7.2"/>
    <hyperlink ref="A53" location="'7.1-7.2-7.3-7.4 Comm.Consistenz'!A27" display="Tav. 7.1a"/>
    <hyperlink ref="A52" location="'7.1-7.2-7.3-7.4 Comm.Consistenz'!A1" display="Tav. 7.1 "/>
    <hyperlink ref="A51" location="'6.5 Imprend. Sesso'!A1" display="Tav. 6.5"/>
    <hyperlink ref="A50" location="'6.4 Imprend. Naz. Età'!A1" display="Tav. 6.4"/>
    <hyperlink ref="A49" location="'6.3a - 6.3b Extra Com.'!A25" display="Tav. 6.3b"/>
    <hyperlink ref="A48" location="'6.3a - 6.3b Extra Com.'!A1" display="Tav. 6.3a"/>
    <hyperlink ref="A47" location="'6.2 - 6.3 Imprend. per Carica'!A63" display="Tav. 6.3"/>
    <hyperlink ref="A46" location="'6.2 - 6.3 Imprend. per Carica'!A1" display="Tav.6.2"/>
    <hyperlink ref="A45" location="'6.1 Imprend. Nazionalità'!A1" display="Tav. 6.1"/>
    <hyperlink ref="A44" location="'5.5 Saldo Imp.Femm.'!A1" display="Tav.  5.5 "/>
    <hyperlink ref="A42" location="'5.3 - 5.4 Imp.Femminili Settore'!A17" display="Tav.  5.4"/>
    <hyperlink ref="A40" location="'5.3 - 5.4 Imp.Femminili Settore'!A1" display="Tav.  5.3"/>
    <hyperlink ref="A38" location="'5.1-5.2 Imp. Femminili'!Area_stampa" display="Tav. 5.2"/>
    <hyperlink ref="A36" location="'5.1-5.2 Imp. Femminili'!Area_stampa" display="Tav. 5.1 "/>
    <hyperlink ref="A34" location="'4.1- 4.2 Turismo'!A33" display="Tav. 4.2"/>
    <hyperlink ref="A32" location="'4.1- 4.2 Turismo'!A1" display="Tav. 4.1 "/>
    <hyperlink ref="A30" location="'3.1-3.2  Costruzioni'!A33" display="Tav. 3.2"/>
    <hyperlink ref="A28" location="'3.1-3.2  Costruzioni'!A1" display="Tav. 3.1 "/>
    <hyperlink ref="A27" location="'2.6 Saldo Settore AA'!A1" display="Tav.  2.6"/>
    <hyperlink ref="A25" location="'2.3 -2.4-2.5. Artig. Settore '!A156" display="Tav. 2.5.1"/>
    <hyperlink ref="A23" location="'2.3 -2.4-2.5. Artig. Settore '!A125" display="Tav. 2.5"/>
    <hyperlink ref="A22" location="'2.3 -2.4-2.5. Artig. Settore '!A94" display="Tav. 2.4.1"/>
    <hyperlink ref="A20" location="'2.3 -2.4-2.5. Artig. Settore '!A63" display="Tav. 2.4"/>
    <hyperlink ref="A18" location="'2.3 -2.4-2.5. Artig. Settore '!A32" display="Tav. 2.3.1"/>
    <hyperlink ref="A16" location="'2.3 -2.4-2.5. Artig. Settore '!A1" display="Tav. 2.3"/>
    <hyperlink ref="A14" location="'2.1 - 2.2  Settore Artigianato '!A1" display="Tav. 2.2"/>
    <hyperlink ref="A12" location="'2.1 - 2.2  Settore Artigianato '!A1" display="Tav. 2.1 "/>
    <hyperlink ref="A11" location="'1.6.1 Saldo Nati-mortalità'!A1" display="Tav. 1.6.1"/>
    <hyperlink ref="A9" location="'1.3 - 1.4 - 1.5 Movimp.Settore'!A155" display="Tav. 1.5.1"/>
    <hyperlink ref="A7" location="'1.3 - 1.4 - 1.5 Movimp.Settore'!A94" display="Tav. 1.4.1"/>
    <hyperlink ref="A6" location="'1.3 - 1.4 - 1.5 Movimp.Settore'!A64" display="Tav. 1.4"/>
    <hyperlink ref="A5" location="'1.3 - 1.4 - 1.5 Movimp.Settore'!A31" display="Tav. 1.3.1"/>
    <hyperlink ref="A3" location="'1.2 Movimprese'!A33" display="Tav. 1.2"/>
    <hyperlink ref="A8" location="'1.3 - 1.4 - 1.5 Movimp.Settore'!A125" display="Tav. 1.5"/>
    <hyperlink ref="A4" location="'1.3 - 1.4 - 1.5 Movimp.Settore'!Area_stampa" display="Tav. 1.3"/>
    <hyperlink ref="A10" location="'1.6 Saldo Settore'!A1" display="Tav. 1.6"/>
    <hyperlink ref="A2" location="'1.2 Movimprese'!A1" display="Tav. 1.1"/>
    <hyperlink ref="A67" location="'13.1 -2 - 3- 4- 5 Import-Export'!A165" display="Tav. 13.3"/>
    <hyperlink ref="A68" location="'13.1 -2 - 3- 4- 5 Import-Export'!A222" display="Tav. 13.4"/>
    <hyperlink ref="A69" location="'13.1 -2 - 3- 4- 5 Import-Export'!A280" display="Tav. 13.5"/>
    <hyperlink ref="A71" location="'16,1 - 16,2 - 16,3 Benchmark'!A1" display="Tav. 16.1"/>
    <hyperlink ref="A72" location="'16,1 - 16,2 - 16,3 Benchmark'!A1" display="Tav. 16.2"/>
    <hyperlink ref="A73" location="'16,1 - 16,2 - 16,3 Benchmark'!A1" display="Tav. 16.3"/>
    <hyperlink ref="A74" location="'16,4 Benchmark settori'!A1" display="Tav. 16.4"/>
  </hyperlinks>
  <pageMargins left="0.59055118110236227" right="0.51181102362204722" top="0.70866141732283472" bottom="0.59055118110236227" header="0.51181102362204722" footer="0.51181102362204722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R127"/>
  <sheetViews>
    <sheetView topLeftCell="A7" zoomScaleNormal="100"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6.42578125" customWidth="1"/>
    <col min="13" max="13" width="7.42578125" customWidth="1"/>
    <col min="14" max="14" width="5.7109375" customWidth="1"/>
  </cols>
  <sheetData>
    <row r="1" spans="1:14" ht="45.75" customHeight="1">
      <c r="A1" s="235" t="s">
        <v>447</v>
      </c>
      <c r="B1" s="246" t="s">
        <v>445</v>
      </c>
      <c r="C1" s="404"/>
      <c r="D1" s="404"/>
      <c r="E1" s="404"/>
      <c r="F1" s="461"/>
      <c r="G1" s="461"/>
      <c r="H1" s="461"/>
      <c r="I1" s="406"/>
      <c r="J1" s="20"/>
      <c r="K1" s="20"/>
      <c r="L1" s="20"/>
      <c r="M1" s="20"/>
      <c r="N1" s="20"/>
    </row>
    <row r="2" spans="1:14" ht="21.2" customHeight="1" thickBot="1">
      <c r="A2" s="464"/>
      <c r="B2" s="22"/>
      <c r="C2" s="23"/>
      <c r="D2" s="23"/>
      <c r="E2" s="23"/>
      <c r="I2" s="24"/>
      <c r="J2" s="20"/>
      <c r="K2" s="20"/>
      <c r="L2" s="20"/>
    </row>
    <row r="3" spans="1:14" ht="21.75" customHeight="1">
      <c r="B3" s="4238" t="s">
        <v>107</v>
      </c>
      <c r="C3" s="4233" t="s">
        <v>402</v>
      </c>
      <c r="D3" s="4116"/>
      <c r="E3" s="4234"/>
      <c r="F3" s="742" t="s">
        <v>520</v>
      </c>
      <c r="G3" s="4233" t="s">
        <v>521</v>
      </c>
      <c r="H3" s="4235"/>
      <c r="I3" s="23"/>
    </row>
    <row r="4" spans="1:14" ht="29.25" customHeight="1">
      <c r="B4" s="4237"/>
      <c r="C4" s="802" t="s">
        <v>522</v>
      </c>
      <c r="D4" s="803" t="s">
        <v>523</v>
      </c>
      <c r="E4" s="743" t="s">
        <v>524</v>
      </c>
      <c r="F4" s="804" t="s">
        <v>108</v>
      </c>
      <c r="G4" s="804" t="s">
        <v>525</v>
      </c>
      <c r="H4" s="805" t="s">
        <v>526</v>
      </c>
      <c r="I4" s="268"/>
    </row>
    <row r="5" spans="1:14" ht="15" customHeight="1" thickBot="1">
      <c r="B5" s="1091" t="s">
        <v>537</v>
      </c>
      <c r="C5" s="766">
        <v>154438</v>
      </c>
      <c r="D5" s="766">
        <v>648167</v>
      </c>
      <c r="E5" s="767">
        <v>4.1969398723112183</v>
      </c>
      <c r="F5" s="766">
        <v>4958</v>
      </c>
      <c r="G5" s="767">
        <v>35.816861637757157</v>
      </c>
      <c r="H5" s="778">
        <v>28.80109706910622</v>
      </c>
      <c r="I5" s="34"/>
      <c r="L5" s="758"/>
    </row>
    <row r="6" spans="1:14" ht="15" customHeight="1">
      <c r="B6" s="1092" t="s">
        <v>440</v>
      </c>
      <c r="C6" s="730">
        <v>50748</v>
      </c>
      <c r="D6" s="730">
        <v>167626</v>
      </c>
      <c r="E6" s="761">
        <v>3.3031055411050683</v>
      </c>
      <c r="F6" s="764">
        <v>4982</v>
      </c>
      <c r="G6" s="761">
        <v>37.384807529327801</v>
      </c>
      <c r="H6" s="777">
        <v>6.4184672056014875</v>
      </c>
      <c r="I6" s="34"/>
      <c r="L6" s="759"/>
    </row>
    <row r="7" spans="1:14" ht="15" customHeight="1">
      <c r="B7" s="1093" t="s">
        <v>496</v>
      </c>
      <c r="C7" s="730">
        <v>30438</v>
      </c>
      <c r="D7" s="730">
        <v>98781</v>
      </c>
      <c r="E7" s="761">
        <v>3.2453183520599249</v>
      </c>
      <c r="F7" s="764">
        <v>4982</v>
      </c>
      <c r="G7" s="761">
        <v>22.030643650475042</v>
      </c>
      <c r="H7" s="777">
        <v>57.025257665538419</v>
      </c>
      <c r="K7" s="757"/>
      <c r="L7" s="760"/>
    </row>
    <row r="8" spans="1:14" ht="15" customHeight="1" thickBot="1">
      <c r="B8" s="1109" t="s">
        <v>550</v>
      </c>
      <c r="C8" s="819">
        <v>164791</v>
      </c>
      <c r="D8" s="819">
        <v>691217</v>
      </c>
      <c r="E8" s="820">
        <v>4.1945069815705951</v>
      </c>
      <c r="F8" s="821">
        <v>4982</v>
      </c>
      <c r="G8" s="820">
        <v>38.011746396616864</v>
      </c>
      <c r="H8" s="822">
        <v>6.1280767172127639</v>
      </c>
      <c r="K8" s="757"/>
    </row>
    <row r="9" spans="1:14" ht="15" customHeight="1">
      <c r="B9" s="1110" t="s">
        <v>544</v>
      </c>
      <c r="C9" s="780">
        <v>64688</v>
      </c>
      <c r="D9" s="780">
        <v>389416</v>
      </c>
      <c r="E9" s="779">
        <v>6.0199109572099925</v>
      </c>
      <c r="F9" s="807">
        <v>5000</v>
      </c>
      <c r="G9" s="779">
        <v>86.536888888888882</v>
      </c>
      <c r="H9" s="806">
        <v>11.088868124280779</v>
      </c>
      <c r="K9" s="757"/>
    </row>
    <row r="10" spans="1:14" ht="15" customHeight="1">
      <c r="B10" s="1092" t="s">
        <v>501</v>
      </c>
      <c r="C10" s="730">
        <v>23689</v>
      </c>
      <c r="D10" s="730">
        <v>75618</v>
      </c>
      <c r="E10" s="761">
        <v>3.1921144835155557</v>
      </c>
      <c r="F10" s="817">
        <v>5000</v>
      </c>
      <c r="G10" s="761">
        <v>16.803999999999998</v>
      </c>
      <c r="H10" s="777">
        <v>-2.4144862064499506</v>
      </c>
      <c r="K10" s="757"/>
    </row>
    <row r="11" spans="1:14" ht="15" customHeight="1">
      <c r="B11" s="1092" t="s">
        <v>516</v>
      </c>
      <c r="C11" s="730">
        <v>52761</v>
      </c>
      <c r="D11" s="730">
        <v>161505</v>
      </c>
      <c r="E11" s="761">
        <v>3.0610678341957129</v>
      </c>
      <c r="F11" s="817"/>
      <c r="G11" s="761">
        <v>35.89</v>
      </c>
      <c r="H11" s="777">
        <v>-3.9984358035149654</v>
      </c>
      <c r="K11" s="757"/>
    </row>
    <row r="12" spans="1:14" ht="15" customHeight="1">
      <c r="B12" s="1092" t="s">
        <v>444</v>
      </c>
      <c r="C12" s="730">
        <v>30075</v>
      </c>
      <c r="D12" s="730">
        <v>117363</v>
      </c>
      <c r="E12" s="761">
        <f t="shared" ref="E12:E22" si="0">SUM(D12/C12)</f>
        <v>3.9023441396508729</v>
      </c>
      <c r="F12" s="817">
        <v>5000</v>
      </c>
      <c r="G12" s="761">
        <f>SUM(D12/(F12*90)*100)</f>
        <v>26.080666666666669</v>
      </c>
      <c r="H12" s="777">
        <f t="shared" ref="H12:H17" si="1">SUM(G12/G7)*100-100</f>
        <v>18.383589151759978</v>
      </c>
      <c r="K12" s="757"/>
    </row>
    <row r="13" spans="1:14" ht="15" customHeight="1" thickBot="1">
      <c r="B13" s="1091" t="s">
        <v>548</v>
      </c>
      <c r="C13" s="766">
        <f>SUM(C9:C12)</f>
        <v>171213</v>
      </c>
      <c r="D13" s="766">
        <f>SUM(D9:D12)</f>
        <v>743902</v>
      </c>
      <c r="E13" s="767">
        <f>SUM(D13/C13)</f>
        <v>4.3448920350674305</v>
      </c>
      <c r="F13" s="768">
        <v>5000</v>
      </c>
      <c r="G13" s="767">
        <f>SUM(D13/(F13*365)*100)</f>
        <v>40.761753424657535</v>
      </c>
      <c r="H13" s="778">
        <f t="shared" si="1"/>
        <v>7.2346242641601748</v>
      </c>
      <c r="K13" s="757"/>
    </row>
    <row r="14" spans="1:14" ht="15" customHeight="1">
      <c r="B14" s="1110" t="s">
        <v>430</v>
      </c>
      <c r="C14" s="729">
        <v>57813</v>
      </c>
      <c r="D14" s="729">
        <v>350926</v>
      </c>
      <c r="E14" s="779">
        <f t="shared" si="0"/>
        <v>6.0700188538909936</v>
      </c>
      <c r="F14" s="807">
        <v>5000</v>
      </c>
      <c r="G14" s="779">
        <f>SUM(D14/(F14*90)*100)</f>
        <v>77.983555555555554</v>
      </c>
      <c r="H14" s="806">
        <f t="shared" si="1"/>
        <v>-9.8840314727694789</v>
      </c>
      <c r="K14" s="757"/>
    </row>
    <row r="15" spans="1:14" ht="15" customHeight="1">
      <c r="B15" s="1092" t="s">
        <v>213</v>
      </c>
      <c r="C15" s="730">
        <v>25942</v>
      </c>
      <c r="D15" s="730">
        <v>91990</v>
      </c>
      <c r="E15" s="761">
        <f t="shared" si="0"/>
        <v>3.5459872022203376</v>
      </c>
      <c r="F15" s="817">
        <v>5000</v>
      </c>
      <c r="G15" s="761">
        <f>SUM(D15/(F15*90)*100)</f>
        <v>20.442222222222224</v>
      </c>
      <c r="H15" s="777">
        <f t="shared" si="1"/>
        <v>21.65092967282925</v>
      </c>
      <c r="K15" s="757"/>
    </row>
    <row r="16" spans="1:14" ht="15" customHeight="1">
      <c r="B16" s="1111" t="s">
        <v>335</v>
      </c>
      <c r="C16" s="730">
        <v>59016</v>
      </c>
      <c r="D16" s="730">
        <v>171170</v>
      </c>
      <c r="E16" s="761">
        <f t="shared" si="0"/>
        <v>2.9003998915548328</v>
      </c>
      <c r="F16" s="817">
        <v>5000</v>
      </c>
      <c r="G16" s="761">
        <f>SUM(D16/(F16*90)*100)</f>
        <v>38.037777777777777</v>
      </c>
      <c r="H16" s="777">
        <f t="shared" si="1"/>
        <v>5.9843348503142266</v>
      </c>
      <c r="K16" s="757"/>
    </row>
    <row r="17" spans="2:12" ht="15" customHeight="1">
      <c r="B17" s="1098" t="s">
        <v>569</v>
      </c>
      <c r="C17" s="730">
        <v>31404</v>
      </c>
      <c r="D17" s="730">
        <v>125884</v>
      </c>
      <c r="E17" s="761">
        <f t="shared" si="0"/>
        <v>4.0085339447204174</v>
      </c>
      <c r="F17" s="817">
        <v>5041</v>
      </c>
      <c r="G17" s="761">
        <f>SUM(D17/(F17*90)*100)</f>
        <v>27.746699288060128</v>
      </c>
      <c r="H17" s="777">
        <f t="shared" si="1"/>
        <v>6.3879985994483377</v>
      </c>
      <c r="K17" s="757"/>
    </row>
    <row r="18" spans="2:12" ht="15" customHeight="1" thickBot="1">
      <c r="B18" s="1099" t="s">
        <v>641</v>
      </c>
      <c r="C18" s="766">
        <f>SUM(C14:C17)</f>
        <v>174175</v>
      </c>
      <c r="D18" s="766">
        <f>SUM(D14:D17)</f>
        <v>739970</v>
      </c>
      <c r="E18" s="767">
        <f t="shared" si="0"/>
        <v>4.2484283048657963</v>
      </c>
      <c r="F18" s="1117">
        <v>5041</v>
      </c>
      <c r="G18" s="767">
        <f>SUM(D18/(F18*365)*100)</f>
        <v>40.216525857828813</v>
      </c>
      <c r="H18" s="778">
        <f t="shared" ref="H18:H24" si="2">SUM(G18/G13)*100-100</f>
        <v>-1.3375959594979179</v>
      </c>
      <c r="K18" s="757"/>
    </row>
    <row r="19" spans="2:12" ht="15" customHeight="1">
      <c r="B19" s="1115" t="s">
        <v>623</v>
      </c>
      <c r="C19" s="729">
        <v>59822</v>
      </c>
      <c r="D19" s="729">
        <v>348878</v>
      </c>
      <c r="E19" s="779">
        <f t="shared" si="0"/>
        <v>5.8319347397278589</v>
      </c>
      <c r="F19" s="849">
        <v>5041</v>
      </c>
      <c r="G19" s="779">
        <f>SUM(D19/(F19*90)*100)</f>
        <v>76.89788181357315</v>
      </c>
      <c r="H19" s="806">
        <f t="shared" si="2"/>
        <v>-1.3921829214480539</v>
      </c>
      <c r="K19" s="757"/>
    </row>
    <row r="20" spans="2:12" ht="15" customHeight="1">
      <c r="B20" s="1380" t="s">
        <v>663</v>
      </c>
      <c r="C20" s="730">
        <v>27613</v>
      </c>
      <c r="D20" s="730">
        <v>94265</v>
      </c>
      <c r="E20" s="761">
        <f t="shared" si="0"/>
        <v>3.4137906058740448</v>
      </c>
      <c r="F20" s="817">
        <v>5041</v>
      </c>
      <c r="G20" s="761">
        <f>SUM(D20/(F20*90)*100)</f>
        <v>20.777403072582601</v>
      </c>
      <c r="H20" s="775">
        <f t="shared" si="2"/>
        <v>1.6396497734772169</v>
      </c>
      <c r="K20" s="757"/>
    </row>
    <row r="21" spans="2:12" ht="15" customHeight="1">
      <c r="B21" s="1113" t="s">
        <v>676</v>
      </c>
      <c r="C21" s="730">
        <v>61628</v>
      </c>
      <c r="D21" s="730">
        <v>181228</v>
      </c>
      <c r="E21" s="761">
        <f t="shared" si="0"/>
        <v>2.9406763159602778</v>
      </c>
      <c r="F21" s="817">
        <v>5041</v>
      </c>
      <c r="G21" s="761">
        <f>SUM(D21/(F21*90)*100)</f>
        <v>39.945337124468253</v>
      </c>
      <c r="H21" s="775">
        <f t="shared" si="2"/>
        <v>5.0149074371134787</v>
      </c>
      <c r="K21" s="757"/>
    </row>
    <row r="22" spans="2:12" ht="15" customHeight="1">
      <c r="B22" s="1406" t="s">
        <v>677</v>
      </c>
      <c r="C22" s="772">
        <v>30293</v>
      </c>
      <c r="D22" s="772">
        <v>120874</v>
      </c>
      <c r="E22" s="761">
        <f t="shared" si="0"/>
        <v>3.9901627438682206</v>
      </c>
      <c r="F22" s="1241">
        <v>5080</v>
      </c>
      <c r="G22" s="761">
        <f>SUM(D22/(F22*90)*100)</f>
        <v>26.437882764654418</v>
      </c>
      <c r="H22" s="775">
        <f t="shared" si="2"/>
        <v>-4.7170170037807537</v>
      </c>
      <c r="K22" s="757"/>
    </row>
    <row r="23" spans="2:12" ht="15" customHeight="1" thickBot="1">
      <c r="B23" s="1873" t="s">
        <v>721</v>
      </c>
      <c r="C23" s="819">
        <f>SUM(C19:C22)</f>
        <v>179356</v>
      </c>
      <c r="D23" s="819">
        <f>SUM(D19:D22)</f>
        <v>745245</v>
      </c>
      <c r="E23" s="820">
        <f t="shared" ref="E23:E28" si="3">SUM(D23/C23)</f>
        <v>4.1551160819822028</v>
      </c>
      <c r="F23" s="1869">
        <v>5080</v>
      </c>
      <c r="G23" s="820">
        <f>SUM(D23/(F23*365)*100)</f>
        <v>40.192266206450221</v>
      </c>
      <c r="H23" s="822">
        <f t="shared" si="2"/>
        <v>-6.0322593414340986E-2</v>
      </c>
      <c r="K23" s="757"/>
    </row>
    <row r="24" spans="2:12" ht="17.100000000000001" customHeight="1">
      <c r="B24" s="1107" t="s">
        <v>728</v>
      </c>
      <c r="C24" s="729">
        <v>60575</v>
      </c>
      <c r="D24" s="729">
        <v>349747</v>
      </c>
      <c r="E24" s="779">
        <f t="shared" si="3"/>
        <v>5.7737845645893522</v>
      </c>
      <c r="F24" s="849">
        <v>5080</v>
      </c>
      <c r="G24" s="779">
        <f>SUM(D24/(F24*365)*100)</f>
        <v>18.862420450868299</v>
      </c>
      <c r="H24" s="806">
        <f t="shared" si="2"/>
        <v>-75.470819213723885</v>
      </c>
    </row>
    <row r="25" spans="2:12" ht="17.100000000000001" customHeight="1">
      <c r="B25" s="1108" t="s">
        <v>745</v>
      </c>
      <c r="C25" s="816">
        <v>28355</v>
      </c>
      <c r="D25" s="816">
        <v>100976</v>
      </c>
      <c r="E25" s="1003">
        <f t="shared" si="3"/>
        <v>3.561135602186563</v>
      </c>
      <c r="F25" s="1910">
        <v>5080</v>
      </c>
      <c r="G25" s="1003">
        <f>SUM(D25/(F25*365)*100)</f>
        <v>5.4457987272138926</v>
      </c>
      <c r="H25" s="1874">
        <f>SUM(G25/G19)*100-100</f>
        <v>-92.918142088209436</v>
      </c>
    </row>
    <row r="26" spans="2:12" ht="17.100000000000001" customHeight="1">
      <c r="B26" s="1111" t="s">
        <v>746</v>
      </c>
      <c r="C26" s="816">
        <v>59733</v>
      </c>
      <c r="D26" s="816">
        <v>172503</v>
      </c>
      <c r="E26" s="1003">
        <f t="shared" si="3"/>
        <v>2.8879011601627242</v>
      </c>
      <c r="F26" s="1910"/>
      <c r="G26" s="1003"/>
      <c r="H26" s="1874"/>
    </row>
    <row r="27" spans="2:12" ht="17.100000000000001" customHeight="1">
      <c r="B27" s="1406" t="s">
        <v>747</v>
      </c>
      <c r="C27" s="816">
        <v>33291</v>
      </c>
      <c r="D27" s="816">
        <v>123672</v>
      </c>
      <c r="E27" s="1003">
        <f t="shared" si="3"/>
        <v>3.7148778949265568</v>
      </c>
      <c r="F27" s="1910"/>
      <c r="G27" s="1003"/>
      <c r="H27" s="1874"/>
      <c r="K27" s="240"/>
      <c r="L27" s="240"/>
    </row>
    <row r="28" spans="2:12" ht="17.100000000000001" customHeight="1">
      <c r="B28" s="1873" t="s">
        <v>779</v>
      </c>
      <c r="C28" s="819">
        <f>SUM(C24:C27)</f>
        <v>181954</v>
      </c>
      <c r="D28" s="819">
        <f>SUM(D24:D27)</f>
        <v>746898</v>
      </c>
      <c r="E28" s="820">
        <f t="shared" si="3"/>
        <v>4.1048726601228882</v>
      </c>
      <c r="F28" s="1869">
        <v>5080</v>
      </c>
      <c r="G28" s="820">
        <f>SUM(D28/(F28*365)*100)</f>
        <v>40.281415165570053</v>
      </c>
      <c r="H28" s="822">
        <f t="shared" ref="H28" si="4">SUM(G28/G23)*100-100</f>
        <v>0.22180625163534273</v>
      </c>
    </row>
    <row r="29" spans="2:12" ht="6" customHeight="1" thickBot="1">
      <c r="B29" s="1868"/>
      <c r="C29" s="839"/>
      <c r="D29" s="839"/>
      <c r="E29" s="776"/>
      <c r="F29" s="1863"/>
      <c r="G29" s="776"/>
      <c r="H29" s="1044"/>
    </row>
    <row r="30" spans="2:12" s="20" customFormat="1">
      <c r="B30" s="50" t="s">
        <v>705</v>
      </c>
      <c r="C30" s="749"/>
      <c r="D30" s="749"/>
      <c r="J30" s="56"/>
      <c r="L30" s="749"/>
    </row>
    <row r="31" spans="2:12" s="20" customFormat="1">
      <c r="B31" s="56" t="s">
        <v>766</v>
      </c>
      <c r="C31" s="749"/>
      <c r="D31" s="749"/>
      <c r="E31" s="56"/>
      <c r="J31" s="56"/>
      <c r="L31" s="749"/>
    </row>
    <row r="32" spans="2:12" s="20" customFormat="1" ht="21.75" customHeight="1">
      <c r="B32" s="56"/>
      <c r="C32" s="749"/>
      <c r="D32" s="749"/>
      <c r="E32" s="56"/>
      <c r="J32" s="56"/>
      <c r="L32" s="749"/>
    </row>
    <row r="33" spans="2:18" s="20" customFormat="1">
      <c r="B33" s="50"/>
      <c r="C33" s="749"/>
      <c r="D33" s="749"/>
      <c r="E33" s="56"/>
      <c r="J33" s="56"/>
      <c r="L33" s="749"/>
    </row>
    <row r="34" spans="2:18" s="20" customFormat="1">
      <c r="B34" s="50"/>
      <c r="C34" s="749"/>
      <c r="D34" s="749"/>
      <c r="E34" s="56"/>
      <c r="J34" s="56"/>
      <c r="L34" s="749"/>
    </row>
    <row r="35" spans="2:18" s="20" customFormat="1">
      <c r="B35" s="50"/>
      <c r="C35" s="749"/>
      <c r="D35" s="749"/>
      <c r="E35" s="56"/>
      <c r="J35" s="56"/>
      <c r="L35" s="749"/>
      <c r="Q35" s="13" t="s">
        <v>661</v>
      </c>
      <c r="R35" s="13" t="s">
        <v>662</v>
      </c>
    </row>
    <row r="36" spans="2:18" s="20" customFormat="1">
      <c r="B36" s="50"/>
      <c r="C36" s="749"/>
      <c r="D36" s="749"/>
      <c r="E36" s="56"/>
      <c r="J36" s="56"/>
      <c r="L36" s="749"/>
      <c r="P36" s="1871" t="s">
        <v>430</v>
      </c>
      <c r="Q36" s="730">
        <v>57813</v>
      </c>
      <c r="R36" s="730">
        <v>350926</v>
      </c>
    </row>
    <row r="37" spans="2:18" s="20" customFormat="1">
      <c r="B37" s="50"/>
      <c r="C37" s="749"/>
      <c r="D37" s="749"/>
      <c r="E37" s="56"/>
      <c r="J37" s="56"/>
      <c r="L37" s="749"/>
      <c r="P37" s="1871" t="s">
        <v>213</v>
      </c>
      <c r="Q37" s="730">
        <v>25942</v>
      </c>
      <c r="R37" s="730">
        <v>91990</v>
      </c>
    </row>
    <row r="38" spans="2:18" s="20" customFormat="1">
      <c r="B38" s="50"/>
      <c r="C38" s="749"/>
      <c r="D38" s="749"/>
      <c r="E38" s="56"/>
      <c r="J38" s="56"/>
      <c r="L38" s="749"/>
      <c r="P38" s="1861" t="s">
        <v>335</v>
      </c>
      <c r="Q38" s="730">
        <v>59016</v>
      </c>
      <c r="R38" s="730">
        <v>171170</v>
      </c>
    </row>
    <row r="39" spans="2:18" s="20" customFormat="1">
      <c r="B39" s="50"/>
      <c r="C39" s="749"/>
      <c r="D39" s="749"/>
      <c r="E39" s="56"/>
      <c r="J39" s="56"/>
      <c r="L39" s="749"/>
      <c r="P39" s="1872" t="s">
        <v>569</v>
      </c>
      <c r="Q39" s="730">
        <v>31404</v>
      </c>
      <c r="R39" s="730">
        <v>125884</v>
      </c>
    </row>
    <row r="40" spans="2:18" s="20" customFormat="1">
      <c r="B40" s="50"/>
      <c r="C40" s="749"/>
      <c r="D40" s="749"/>
      <c r="E40" s="56"/>
      <c r="J40" s="56"/>
      <c r="L40" s="749"/>
      <c r="P40" s="1407" t="s">
        <v>623</v>
      </c>
      <c r="Q40" s="730">
        <v>59822</v>
      </c>
      <c r="R40" s="730">
        <v>348878</v>
      </c>
    </row>
    <row r="41" spans="2:18" s="20" customFormat="1">
      <c r="B41" s="50"/>
      <c r="C41" s="749"/>
      <c r="D41" s="749"/>
      <c r="E41" s="56"/>
      <c r="J41" s="56"/>
      <c r="L41" s="749"/>
      <c r="P41" s="1407"/>
      <c r="Q41" s="730"/>
      <c r="R41" s="730"/>
    </row>
    <row r="42" spans="2:18" s="20" customFormat="1">
      <c r="B42" s="50"/>
      <c r="C42" s="749"/>
      <c r="D42" s="749"/>
      <c r="E42" s="56"/>
      <c r="J42" s="56"/>
      <c r="L42" s="749"/>
      <c r="P42" s="1407" t="s">
        <v>663</v>
      </c>
      <c r="Q42" s="730">
        <v>27613</v>
      </c>
      <c r="R42" s="730">
        <v>94265</v>
      </c>
    </row>
    <row r="43" spans="2:18" s="20" customFormat="1">
      <c r="B43" s="50"/>
      <c r="C43" s="749"/>
      <c r="D43" s="749"/>
      <c r="E43" s="56"/>
      <c r="J43" s="56"/>
      <c r="L43" s="749"/>
      <c r="P43" s="1870" t="s">
        <v>676</v>
      </c>
      <c r="Q43" s="730">
        <v>61628</v>
      </c>
      <c r="R43" s="730">
        <v>181228</v>
      </c>
    </row>
    <row r="44" spans="2:18" s="20" customFormat="1" ht="13.5" thickBot="1">
      <c r="B44" s="50"/>
      <c r="C44" s="749"/>
      <c r="D44" s="749"/>
      <c r="E44" s="56"/>
      <c r="J44" s="56"/>
      <c r="L44" s="749"/>
      <c r="P44" s="1407" t="s">
        <v>677</v>
      </c>
      <c r="Q44" s="730">
        <v>30293</v>
      </c>
      <c r="R44" s="730">
        <v>120874</v>
      </c>
    </row>
    <row r="45" spans="2:18" s="20" customFormat="1">
      <c r="B45" s="50"/>
      <c r="C45" s="749"/>
      <c r="D45" s="749"/>
      <c r="E45" s="56"/>
      <c r="J45" s="56"/>
      <c r="L45" s="749"/>
      <c r="P45" s="1107" t="s">
        <v>728</v>
      </c>
      <c r="Q45" s="729">
        <v>60575</v>
      </c>
      <c r="R45" s="729">
        <v>349747</v>
      </c>
    </row>
    <row r="46" spans="2:18" s="20" customFormat="1">
      <c r="B46" s="50"/>
      <c r="C46" s="749"/>
      <c r="D46" s="749"/>
      <c r="E46" s="56"/>
      <c r="J46" s="56"/>
      <c r="L46" s="749"/>
      <c r="P46" s="1108" t="s">
        <v>745</v>
      </c>
      <c r="Q46" s="816">
        <v>28355</v>
      </c>
      <c r="R46" s="816">
        <v>100976</v>
      </c>
    </row>
    <row r="47" spans="2:18" s="20" customFormat="1">
      <c r="B47" s="50"/>
      <c r="C47" s="749"/>
      <c r="D47" s="749"/>
      <c r="E47" s="56"/>
      <c r="J47" s="56"/>
      <c r="L47" s="749"/>
      <c r="P47" s="1111" t="s">
        <v>746</v>
      </c>
      <c r="Q47" s="816">
        <v>59733</v>
      </c>
      <c r="R47" s="816">
        <v>172503</v>
      </c>
    </row>
    <row r="48" spans="2:18" s="20" customFormat="1">
      <c r="B48" s="50"/>
      <c r="C48" s="749"/>
      <c r="D48" s="749"/>
      <c r="E48" s="56"/>
      <c r="J48" s="56"/>
      <c r="L48" s="749"/>
    </row>
    <row r="49" spans="2:12" s="20" customFormat="1">
      <c r="B49" s="50"/>
      <c r="C49" s="749"/>
      <c r="D49" s="749"/>
      <c r="E49" s="56"/>
      <c r="J49" s="56"/>
      <c r="L49" s="749"/>
    </row>
    <row r="50" spans="2:12" s="20" customFormat="1">
      <c r="B50" s="50"/>
      <c r="C50" s="749"/>
      <c r="D50" s="749"/>
      <c r="E50" s="56"/>
      <c r="J50" s="56"/>
      <c r="L50" s="749"/>
    </row>
    <row r="51" spans="2:12" s="20" customFormat="1">
      <c r="B51" s="50"/>
      <c r="C51" s="749"/>
      <c r="D51" s="749"/>
      <c r="E51" s="56"/>
      <c r="J51" s="56"/>
      <c r="L51" s="749"/>
    </row>
    <row r="52" spans="2:12" s="20" customFormat="1">
      <c r="B52" s="50"/>
      <c r="C52" s="749"/>
      <c r="D52" s="749"/>
      <c r="E52" s="56"/>
      <c r="J52" s="56"/>
      <c r="L52" s="749"/>
    </row>
    <row r="53" spans="2:12" s="20" customFormat="1">
      <c r="B53" s="50"/>
      <c r="C53" s="749"/>
      <c r="D53" s="749"/>
      <c r="E53" s="56"/>
      <c r="J53" s="56"/>
      <c r="L53" s="749"/>
    </row>
    <row r="54" spans="2:12" s="20" customFormat="1">
      <c r="B54" s="50"/>
      <c r="C54" s="749"/>
      <c r="D54" s="749"/>
      <c r="E54" s="56"/>
      <c r="J54" s="56"/>
      <c r="L54" s="749"/>
    </row>
    <row r="55" spans="2:12" s="20" customFormat="1">
      <c r="B55" s="50"/>
      <c r="C55" s="749"/>
      <c r="D55" s="749"/>
      <c r="E55" s="56"/>
      <c r="J55" s="56"/>
      <c r="L55" s="749"/>
    </row>
    <row r="56" spans="2:12" s="20" customFormat="1">
      <c r="B56" s="50"/>
      <c r="C56" s="749"/>
      <c r="D56" s="749"/>
      <c r="E56" s="56"/>
      <c r="J56" s="56"/>
      <c r="L56" s="749"/>
    </row>
    <row r="57" spans="2:12" s="20" customFormat="1">
      <c r="B57" s="50"/>
      <c r="C57" s="749"/>
      <c r="D57" s="749"/>
      <c r="E57" s="56"/>
      <c r="J57" s="56"/>
      <c r="L57" s="749"/>
    </row>
    <row r="58" spans="2:12" s="20" customFormat="1">
      <c r="B58" s="50"/>
      <c r="C58" s="749"/>
      <c r="D58" s="749"/>
      <c r="E58" s="56"/>
      <c r="J58" s="56"/>
      <c r="L58" s="749"/>
    </row>
    <row r="59" spans="2:12" s="20" customFormat="1">
      <c r="B59" s="50"/>
      <c r="C59" s="749"/>
      <c r="D59" s="749"/>
      <c r="E59" s="56"/>
      <c r="J59" s="56"/>
      <c r="L59" s="749"/>
    </row>
    <row r="60" spans="2:12" s="20" customFormat="1">
      <c r="B60" s="50"/>
      <c r="C60" s="749"/>
      <c r="D60" s="749"/>
      <c r="E60" s="56"/>
      <c r="J60" s="56"/>
      <c r="L60" s="749"/>
    </row>
    <row r="61" spans="2:12" s="20" customFormat="1">
      <c r="B61" s="50"/>
      <c r="C61" s="749"/>
      <c r="D61" s="749"/>
      <c r="E61" s="56"/>
      <c r="J61" s="56"/>
      <c r="L61" s="749"/>
    </row>
    <row r="62" spans="2:12" s="20" customFormat="1">
      <c r="B62" s="50"/>
      <c r="C62" s="749"/>
      <c r="D62" s="749"/>
      <c r="E62" s="56"/>
      <c r="J62" s="56"/>
      <c r="L62" s="749"/>
    </row>
    <row r="63" spans="2:12" s="20" customFormat="1">
      <c r="B63" s="50"/>
      <c r="C63" s="749"/>
      <c r="D63" s="749"/>
      <c r="E63" s="56"/>
      <c r="J63" s="56"/>
      <c r="L63" s="749"/>
    </row>
    <row r="64" spans="2:12" ht="6" customHeight="1">
      <c r="B64" s="56"/>
    </row>
    <row r="65" spans="1:12" ht="34.5" customHeight="1">
      <c r="A65" s="235" t="s">
        <v>448</v>
      </c>
      <c r="B65" s="246" t="s">
        <v>446</v>
      </c>
      <c r="C65" s="404"/>
      <c r="D65" s="404"/>
      <c r="E65" s="404"/>
      <c r="F65" s="461"/>
      <c r="G65" s="461"/>
      <c r="H65" s="461"/>
      <c r="I65" s="406"/>
      <c r="J65" s="20"/>
      <c r="K65" s="20"/>
    </row>
    <row r="66" spans="1:12" ht="9" customHeight="1" thickBot="1">
      <c r="A66" s="464"/>
    </row>
    <row r="67" spans="1:12" ht="18.75" customHeight="1">
      <c r="A67" s="747" t="s">
        <v>102</v>
      </c>
      <c r="B67" s="4228" t="s">
        <v>529</v>
      </c>
      <c r="C67" s="4229"/>
      <c r="D67" s="4229"/>
      <c r="E67" s="4229"/>
      <c r="F67" s="4229"/>
      <c r="G67" s="4229"/>
      <c r="H67" s="4230"/>
      <c r="I67" s="23"/>
      <c r="J67" s="20"/>
      <c r="K67" s="20"/>
    </row>
    <row r="68" spans="1:12" ht="17.45" customHeight="1">
      <c r="B68" s="4236" t="s">
        <v>107</v>
      </c>
      <c r="C68" s="4231" t="s">
        <v>651</v>
      </c>
      <c r="D68" s="4226"/>
      <c r="E68" s="4232"/>
      <c r="F68" s="4225" t="s">
        <v>650</v>
      </c>
      <c r="G68" s="4226"/>
      <c r="H68" s="4227"/>
    </row>
    <row r="69" spans="1:12" ht="27.75" customHeight="1">
      <c r="B69" s="4237"/>
      <c r="C69" s="748" t="s">
        <v>530</v>
      </c>
      <c r="D69" s="769" t="s">
        <v>768</v>
      </c>
      <c r="E69" s="755" t="s">
        <v>515</v>
      </c>
      <c r="F69" s="748" t="s">
        <v>530</v>
      </c>
      <c r="G69" s="769" t="s">
        <v>768</v>
      </c>
      <c r="H69" s="770" t="s">
        <v>531</v>
      </c>
      <c r="L69" s="20"/>
    </row>
    <row r="70" spans="1:12" s="20" customFormat="1" ht="14.25" customHeight="1" thickBot="1">
      <c r="B70" s="1100" t="s">
        <v>537</v>
      </c>
      <c r="C70" s="766">
        <v>593912</v>
      </c>
      <c r="D70" s="767">
        <v>91.629472034213393</v>
      </c>
      <c r="E70" s="767">
        <v>-9.3969580936980321</v>
      </c>
      <c r="F70" s="766">
        <v>1295079</v>
      </c>
      <c r="G70" s="767">
        <v>199.80637706023293</v>
      </c>
      <c r="H70" s="778">
        <v>-0.61644739669345938</v>
      </c>
      <c r="L70" s="749"/>
    </row>
    <row r="71" spans="1:12" s="20" customFormat="1" ht="13.5" thickBot="1">
      <c r="B71" s="1091" t="s">
        <v>550</v>
      </c>
      <c r="C71" s="766">
        <v>321018</v>
      </c>
      <c r="D71" s="767">
        <v>46.442434141521403</v>
      </c>
      <c r="E71" s="767">
        <v>-45.948558035533878</v>
      </c>
      <c r="F71" s="766">
        <v>370199</v>
      </c>
      <c r="G71" s="767">
        <v>53.557565858478597</v>
      </c>
      <c r="H71" s="778">
        <v>-71.414948431717292</v>
      </c>
      <c r="K71" s="750"/>
      <c r="L71" s="749"/>
    </row>
    <row r="72" spans="1:12" s="20" customFormat="1">
      <c r="B72" s="1112" t="s">
        <v>544</v>
      </c>
      <c r="C72" s="774">
        <v>270100</v>
      </c>
      <c r="D72" s="763">
        <v>69.360272818785049</v>
      </c>
      <c r="E72" s="763">
        <v>21.786807706701651</v>
      </c>
      <c r="F72" s="774">
        <v>119316</v>
      </c>
      <c r="G72" s="763">
        <v>30.639727181214948</v>
      </c>
      <c r="H72" s="775">
        <v>-5.1685357537414944</v>
      </c>
      <c r="L72" s="749"/>
    </row>
    <row r="73" spans="1:12" s="20" customFormat="1">
      <c r="B73" s="1093" t="s">
        <v>501</v>
      </c>
      <c r="C73" s="730">
        <v>37495</v>
      </c>
      <c r="D73" s="761">
        <v>49.584754952524499</v>
      </c>
      <c r="E73" s="763">
        <v>-2.93310551931242</v>
      </c>
      <c r="F73" s="730">
        <v>38123</v>
      </c>
      <c r="G73" s="763">
        <v>50.415245047475466</v>
      </c>
      <c r="H73" s="775">
        <v>-1.1896739412161139</v>
      </c>
      <c r="L73" s="749"/>
    </row>
    <row r="74" spans="1:12" s="20" customFormat="1">
      <c r="B74" s="1108" t="s">
        <v>516</v>
      </c>
      <c r="C74" s="816">
        <v>23888</v>
      </c>
      <c r="D74" s="761">
        <v>14.790873347574401</v>
      </c>
      <c r="E74" s="763">
        <v>20.245645827041187</v>
      </c>
      <c r="F74" s="816">
        <v>137617</v>
      </c>
      <c r="G74" s="763">
        <v>85.209126652425624</v>
      </c>
      <c r="H74" s="775">
        <v>-6.8645100162425479</v>
      </c>
      <c r="L74" s="749"/>
    </row>
    <row r="75" spans="1:12" s="20" customFormat="1">
      <c r="B75" s="1108" t="s">
        <v>444</v>
      </c>
      <c r="C75" s="816">
        <v>63331</v>
      </c>
      <c r="D75" s="761">
        <f t="shared" ref="D75:D91" si="5">SUM(C75/D12)*100</f>
        <v>53.961640380699194</v>
      </c>
      <c r="E75" s="763">
        <v>55.44</v>
      </c>
      <c r="F75" s="816">
        <v>54032</v>
      </c>
      <c r="G75" s="763">
        <f t="shared" ref="G75:G91" si="6">SUM(F75/D12)*100</f>
        <v>46.038359619300799</v>
      </c>
      <c r="H75" s="935" t="s">
        <v>194</v>
      </c>
      <c r="L75" s="749"/>
    </row>
    <row r="76" spans="1:12" s="20" customFormat="1" ht="13.5" thickBot="1">
      <c r="B76" s="1091" t="s">
        <v>548</v>
      </c>
      <c r="C76" s="766">
        <f>SUM(C72:C75)</f>
        <v>394814</v>
      </c>
      <c r="D76" s="767">
        <f t="shared" si="5"/>
        <v>53.073388699049076</v>
      </c>
      <c r="E76" s="767">
        <f t="shared" ref="E76:E87" si="7">SUM(C76/C71)*100-100</f>
        <v>22.988119046284012</v>
      </c>
      <c r="F76" s="766">
        <f>SUM(F72:F75)</f>
        <v>349088</v>
      </c>
      <c r="G76" s="767">
        <f t="shared" si="6"/>
        <v>46.926611300950931</v>
      </c>
      <c r="H76" s="778">
        <f t="shared" ref="H76:H87" si="8">SUM(F76/F71)*100-100</f>
        <v>-5.702608596997834</v>
      </c>
      <c r="K76" s="750"/>
      <c r="L76" s="749"/>
    </row>
    <row r="77" spans="1:12" s="20" customFormat="1" ht="14.25" customHeight="1">
      <c r="B77" s="1110" t="s">
        <v>430</v>
      </c>
      <c r="C77" s="729">
        <v>242326</v>
      </c>
      <c r="D77" s="779">
        <f t="shared" si="5"/>
        <v>69.053304685318267</v>
      </c>
      <c r="E77" s="779">
        <f t="shared" si="7"/>
        <v>-10.282858200666425</v>
      </c>
      <c r="F77" s="729">
        <v>108600</v>
      </c>
      <c r="G77" s="779">
        <f t="shared" si="6"/>
        <v>30.946695314681726</v>
      </c>
      <c r="H77" s="806">
        <f t="shared" si="8"/>
        <v>-8.9811927989540408</v>
      </c>
      <c r="K77" s="750"/>
      <c r="L77" s="749"/>
    </row>
    <row r="78" spans="1:12" s="20" customFormat="1" ht="14.25" customHeight="1">
      <c r="B78" s="1092" t="s">
        <v>161</v>
      </c>
      <c r="C78" s="774">
        <v>53242</v>
      </c>
      <c r="D78" s="763">
        <f t="shared" si="5"/>
        <v>57.878030220676159</v>
      </c>
      <c r="E78" s="763">
        <f t="shared" si="7"/>
        <v>41.997599679957318</v>
      </c>
      <c r="F78" s="774">
        <v>38748</v>
      </c>
      <c r="G78" s="763">
        <f t="shared" si="6"/>
        <v>42.121969779323834</v>
      </c>
      <c r="H78" s="775">
        <f t="shared" si="8"/>
        <v>1.6394302651942354</v>
      </c>
      <c r="K78" s="750"/>
      <c r="L78" s="749"/>
    </row>
    <row r="79" spans="1:12" s="20" customFormat="1" ht="14.25" customHeight="1">
      <c r="B79" s="1111" t="s">
        <v>335</v>
      </c>
      <c r="C79" s="730">
        <v>26738</v>
      </c>
      <c r="D79" s="761">
        <f t="shared" si="5"/>
        <v>15.620727931296372</v>
      </c>
      <c r="E79" s="761">
        <f t="shared" si="7"/>
        <v>11.930676490288008</v>
      </c>
      <c r="F79" s="730">
        <v>144432</v>
      </c>
      <c r="G79" s="761">
        <f t="shared" si="6"/>
        <v>84.379272068703628</v>
      </c>
      <c r="H79" s="777">
        <f t="shared" si="8"/>
        <v>4.9521498070732548</v>
      </c>
      <c r="K79" s="750"/>
      <c r="L79" s="749"/>
    </row>
    <row r="80" spans="1:12" s="20" customFormat="1" ht="14.25" customHeight="1">
      <c r="B80" s="1098" t="s">
        <v>569</v>
      </c>
      <c r="C80" s="730">
        <v>72494</v>
      </c>
      <c r="D80" s="761">
        <f t="shared" si="5"/>
        <v>57.587938101744463</v>
      </c>
      <c r="E80" s="761">
        <f t="shared" si="7"/>
        <v>14.468427784181515</v>
      </c>
      <c r="F80" s="730">
        <v>53390</v>
      </c>
      <c r="G80" s="761">
        <f t="shared" si="6"/>
        <v>42.412061898255537</v>
      </c>
      <c r="H80" s="777">
        <f t="shared" si="8"/>
        <v>-1.1881847793899851</v>
      </c>
      <c r="K80" s="750"/>
      <c r="L80" s="749"/>
    </row>
    <row r="81" spans="1:12" s="20" customFormat="1" ht="14.25" customHeight="1" thickBot="1">
      <c r="B81" s="1099" t="s">
        <v>641</v>
      </c>
      <c r="C81" s="839">
        <f>SUM(C77:C80)</f>
        <v>394800</v>
      </c>
      <c r="D81" s="776">
        <f t="shared" si="5"/>
        <v>53.353514331662097</v>
      </c>
      <c r="E81" s="776">
        <f t="shared" si="7"/>
        <v>-3.5459735470340092E-3</v>
      </c>
      <c r="F81" s="839">
        <f>SUM(F77:F80)</f>
        <v>345170</v>
      </c>
      <c r="G81" s="776">
        <f t="shared" si="6"/>
        <v>46.646485668337903</v>
      </c>
      <c r="H81" s="1044">
        <f t="shared" si="8"/>
        <v>-1.122353102942526</v>
      </c>
      <c r="K81" s="750"/>
      <c r="L81" s="749"/>
    </row>
    <row r="82" spans="1:12" s="20" customFormat="1" ht="14.25" customHeight="1">
      <c r="B82" s="1115" t="s">
        <v>623</v>
      </c>
      <c r="C82" s="729">
        <v>236056</v>
      </c>
      <c r="D82" s="779">
        <f t="shared" si="5"/>
        <v>67.661474784881818</v>
      </c>
      <c r="E82" s="779">
        <f t="shared" si="7"/>
        <v>-2.5874235533950127</v>
      </c>
      <c r="F82" s="729">
        <v>112822</v>
      </c>
      <c r="G82" s="779">
        <f t="shared" si="6"/>
        <v>32.338525215118182</v>
      </c>
      <c r="H82" s="806">
        <f t="shared" si="8"/>
        <v>3.8876611418047844</v>
      </c>
      <c r="K82" s="750"/>
      <c r="L82" s="749"/>
    </row>
    <row r="83" spans="1:12" s="20" customFormat="1" ht="14.25" customHeight="1">
      <c r="B83" s="1381" t="s">
        <v>663</v>
      </c>
      <c r="C83" s="774">
        <v>54029</v>
      </c>
      <c r="D83" s="763">
        <f t="shared" si="5"/>
        <v>57.316077016920389</v>
      </c>
      <c r="E83" s="763">
        <f t="shared" si="7"/>
        <v>1.4781563427369377</v>
      </c>
      <c r="F83" s="774">
        <v>40236</v>
      </c>
      <c r="G83" s="763">
        <f t="shared" si="6"/>
        <v>42.683922983079611</v>
      </c>
      <c r="H83" s="775">
        <f t="shared" si="8"/>
        <v>3.8401982037782574</v>
      </c>
      <c r="K83" s="750"/>
      <c r="L83" s="749"/>
    </row>
    <row r="84" spans="1:12" s="20" customFormat="1" ht="14.25" customHeight="1">
      <c r="B84" s="1380" t="s">
        <v>676</v>
      </c>
      <c r="C84" s="730">
        <v>31411</v>
      </c>
      <c r="D84" s="763">
        <f t="shared" si="5"/>
        <v>17.332310680468801</v>
      </c>
      <c r="E84" s="763">
        <f t="shared" si="7"/>
        <v>17.476999027601153</v>
      </c>
      <c r="F84" s="730">
        <v>149817</v>
      </c>
      <c r="G84" s="763">
        <f t="shared" si="6"/>
        <v>82.667689319531206</v>
      </c>
      <c r="H84" s="775">
        <f t="shared" si="8"/>
        <v>3.7283981389165888</v>
      </c>
      <c r="K84" s="750"/>
      <c r="L84" s="749"/>
    </row>
    <row r="85" spans="1:12" s="20" customFormat="1" ht="14.25" customHeight="1">
      <c r="B85" s="1406" t="s">
        <v>677</v>
      </c>
      <c r="C85" s="772">
        <v>69221</v>
      </c>
      <c r="D85" s="763">
        <f t="shared" si="5"/>
        <v>57.267071495937913</v>
      </c>
      <c r="E85" s="763">
        <f t="shared" si="7"/>
        <v>-4.5148564019091282</v>
      </c>
      <c r="F85" s="772">
        <v>51653</v>
      </c>
      <c r="G85" s="763">
        <f t="shared" si="6"/>
        <v>42.73292850406208</v>
      </c>
      <c r="H85" s="775">
        <f t="shared" si="8"/>
        <v>-3.253418243116684</v>
      </c>
      <c r="K85" s="750"/>
      <c r="L85" s="749"/>
    </row>
    <row r="86" spans="1:12" s="20" customFormat="1" ht="14.25" customHeight="1" thickBot="1">
      <c r="B86" s="1873" t="s">
        <v>721</v>
      </c>
      <c r="C86" s="816">
        <f>SUM(C82:C85)</f>
        <v>390717</v>
      </c>
      <c r="D86" s="1003">
        <f t="shared" si="5"/>
        <v>52.427993478654663</v>
      </c>
      <c r="E86" s="1003">
        <f>SUM(C86/C81)*100-100</f>
        <v>-1.0341945288753749</v>
      </c>
      <c r="F86" s="816">
        <f>SUM(F82:F85)</f>
        <v>354528</v>
      </c>
      <c r="G86" s="1003">
        <f t="shared" si="6"/>
        <v>47.57200652134533</v>
      </c>
      <c r="H86" s="1874">
        <f>SUM(F86/F81)*100-100</f>
        <v>2.7111278500449032</v>
      </c>
      <c r="K86" s="750"/>
      <c r="L86" s="749"/>
    </row>
    <row r="87" spans="1:12" s="20" customFormat="1" ht="14.25" customHeight="1">
      <c r="B87" s="1867" t="s">
        <v>728</v>
      </c>
      <c r="C87" s="729">
        <v>244644</v>
      </c>
      <c r="D87" s="1876">
        <f t="shared" si="5"/>
        <v>69.948848739231508</v>
      </c>
      <c r="E87" s="779">
        <f t="shared" si="7"/>
        <v>3.6381197681905917</v>
      </c>
      <c r="F87" s="729">
        <v>105103</v>
      </c>
      <c r="G87" s="1876">
        <f t="shared" si="6"/>
        <v>30.051151260768499</v>
      </c>
      <c r="H87" s="806">
        <f t="shared" si="8"/>
        <v>-6.8417507223768439</v>
      </c>
      <c r="K87" s="750"/>
      <c r="L87" s="749"/>
    </row>
    <row r="88" spans="1:12" s="20" customFormat="1" ht="14.25" customHeight="1">
      <c r="B88" s="1113" t="s">
        <v>745</v>
      </c>
      <c r="C88" s="730">
        <v>65181</v>
      </c>
      <c r="D88" s="761">
        <f t="shared" si="5"/>
        <v>64.550982411662176</v>
      </c>
      <c r="E88" s="763">
        <f>SUM(C88/C83)*100-100</f>
        <v>20.640766995502418</v>
      </c>
      <c r="F88" s="730">
        <v>35795</v>
      </c>
      <c r="G88" s="761">
        <f t="shared" si="6"/>
        <v>35.449017588337824</v>
      </c>
      <c r="H88" s="775">
        <f>SUM(F88/F83)*100-100</f>
        <v>-11.037379461179043</v>
      </c>
    </row>
    <row r="89" spans="1:12" s="20" customFormat="1" ht="14.25" customHeight="1">
      <c r="B89" s="1111" t="s">
        <v>746</v>
      </c>
      <c r="C89" s="816">
        <v>33599</v>
      </c>
      <c r="D89" s="761">
        <f t="shared" si="5"/>
        <v>19.477342423030326</v>
      </c>
      <c r="E89" s="763">
        <f>SUM(C89/C84)*100-100</f>
        <v>6.9657126484352574</v>
      </c>
      <c r="F89" s="816">
        <v>138904</v>
      </c>
      <c r="G89" s="763">
        <f t="shared" si="6"/>
        <v>80.522657576969678</v>
      </c>
      <c r="H89" s="775">
        <f>SUM(F89/F84)*100-100</f>
        <v>-7.284220081833169</v>
      </c>
      <c r="K89" s="750"/>
      <c r="L89" s="749"/>
    </row>
    <row r="90" spans="1:12" s="20" customFormat="1" ht="14.25" customHeight="1">
      <c r="B90" s="1406" t="s">
        <v>747</v>
      </c>
      <c r="C90" s="816">
        <v>74267</v>
      </c>
      <c r="D90" s="576">
        <f t="shared" si="5"/>
        <v>60.051588071673457</v>
      </c>
      <c r="E90" s="763">
        <f>SUM(C90/C85)*100-100</f>
        <v>7.2896953236734561</v>
      </c>
      <c r="F90" s="816">
        <v>49405</v>
      </c>
      <c r="G90" s="763">
        <f t="shared" si="6"/>
        <v>39.948411928326543</v>
      </c>
      <c r="H90" s="775">
        <f>SUM(F90/F85)*100-100</f>
        <v>-4.3521189475925866</v>
      </c>
      <c r="K90" s="750"/>
      <c r="L90" s="750"/>
    </row>
    <row r="91" spans="1:12" s="20" customFormat="1" ht="14.25" customHeight="1" thickBot="1">
      <c r="B91" s="1099" t="s">
        <v>779</v>
      </c>
      <c r="C91" s="839">
        <f>SUM(C87:C90)</f>
        <v>417691</v>
      </c>
      <c r="D91" s="776">
        <f t="shared" si="5"/>
        <v>55.923432650776952</v>
      </c>
      <c r="E91" s="776">
        <f>SUM(C91/C86)*100-100</f>
        <v>6.9037180363280726</v>
      </c>
      <c r="F91" s="839">
        <f>SUM(F87:F90)</f>
        <v>329207</v>
      </c>
      <c r="G91" s="776">
        <f t="shared" si="6"/>
        <v>44.076567349223055</v>
      </c>
      <c r="H91" s="1044">
        <f>SUM(F91/F86)*100-100</f>
        <v>-7.142172127448319</v>
      </c>
      <c r="K91"/>
      <c r="L91"/>
    </row>
    <row r="92" spans="1:12" s="20" customFormat="1" ht="6" customHeight="1" thickBot="1">
      <c r="B92" s="1948"/>
      <c r="C92" s="53"/>
      <c r="D92" s="54"/>
      <c r="E92" s="54"/>
      <c r="F92" s="53"/>
      <c r="G92" s="54"/>
      <c r="H92" s="55"/>
      <c r="L92" s="749"/>
    </row>
    <row r="93" spans="1:12" s="20" customFormat="1">
      <c r="B93" s="50" t="s">
        <v>705</v>
      </c>
      <c r="C93" s="749"/>
      <c r="D93" s="749"/>
      <c r="E93" s="56"/>
      <c r="J93" s="56"/>
      <c r="L93" s="749"/>
    </row>
    <row r="94" spans="1:12" s="20" customFormat="1">
      <c r="B94" s="56" t="s">
        <v>766</v>
      </c>
      <c r="C94" s="749"/>
      <c r="D94" s="749"/>
      <c r="E94" s="56"/>
      <c r="J94" s="56"/>
      <c r="L94" s="749"/>
    </row>
    <row r="95" spans="1:12" s="20" customFormat="1" ht="20.25" customHeight="1">
      <c r="B95" s="56"/>
      <c r="C95" s="749"/>
      <c r="D95" s="749"/>
      <c r="E95" s="56"/>
      <c r="J95" s="56"/>
      <c r="L95" s="749"/>
    </row>
    <row r="96" spans="1:12" ht="24" customHeight="1">
      <c r="A96" s="235" t="s">
        <v>449</v>
      </c>
      <c r="B96" s="246" t="s">
        <v>445</v>
      </c>
      <c r="C96" s="404"/>
      <c r="D96" s="404"/>
      <c r="E96" s="404"/>
      <c r="F96" s="461"/>
      <c r="G96" s="461"/>
      <c r="H96" s="461"/>
      <c r="I96" s="406"/>
      <c r="J96" s="20"/>
      <c r="K96" s="20"/>
    </row>
    <row r="97" spans="1:9" ht="12.75" customHeight="1" thickBot="1">
      <c r="A97" s="464"/>
    </row>
    <row r="98" spans="1:9" ht="26.45" customHeight="1">
      <c r="A98" s="464"/>
      <c r="B98" s="4228" t="s">
        <v>505</v>
      </c>
      <c r="C98" s="4229"/>
      <c r="D98" s="4229"/>
      <c r="E98" s="4229"/>
      <c r="F98" s="4229"/>
      <c r="G98" s="4229"/>
      <c r="H98" s="4230"/>
    </row>
    <row r="99" spans="1:9" ht="19.5" customHeight="1">
      <c r="A99" s="464"/>
      <c r="B99" s="4236" t="s">
        <v>107</v>
      </c>
      <c r="C99" s="4231" t="s">
        <v>651</v>
      </c>
      <c r="D99" s="4226"/>
      <c r="E99" s="4232"/>
      <c r="F99" s="4225" t="s">
        <v>650</v>
      </c>
      <c r="G99" s="4226"/>
      <c r="H99" s="4227"/>
    </row>
    <row r="100" spans="1:9" ht="28.5" customHeight="1">
      <c r="A100" s="464"/>
      <c r="B100" s="4237"/>
      <c r="C100" s="748" t="s">
        <v>530</v>
      </c>
      <c r="D100" s="769" t="s">
        <v>506</v>
      </c>
      <c r="E100" s="755" t="s">
        <v>515</v>
      </c>
      <c r="F100" s="748" t="s">
        <v>530</v>
      </c>
      <c r="G100" s="769" t="s">
        <v>506</v>
      </c>
      <c r="H100" s="770" t="s">
        <v>531</v>
      </c>
    </row>
    <row r="101" spans="1:9" ht="12.75" customHeight="1" thickBot="1">
      <c r="A101" s="464"/>
      <c r="B101" s="1911" t="s">
        <v>537</v>
      </c>
      <c r="C101" s="819">
        <v>53671</v>
      </c>
      <c r="D101" s="820">
        <v>34.752457296779291</v>
      </c>
      <c r="E101" s="820">
        <v>-91.812329331360317</v>
      </c>
      <c r="F101" s="819">
        <v>100767</v>
      </c>
      <c r="G101" s="1003">
        <v>65.247542703220702</v>
      </c>
      <c r="H101" s="822">
        <v>-92.267203433012668</v>
      </c>
    </row>
    <row r="102" spans="1:9" s="143" customFormat="1" ht="12.75" customHeight="1" thickBot="1">
      <c r="A102" s="825"/>
      <c r="B102" s="1913" t="s">
        <v>550</v>
      </c>
      <c r="C102" s="1914">
        <v>57791</v>
      </c>
      <c r="D102" s="1052">
        <f t="shared" ref="D102:D122" si="9">SUM(C102/C8)*100</f>
        <v>35.069269559624011</v>
      </c>
      <c r="E102" s="1052">
        <v>7.6763988000968908</v>
      </c>
      <c r="F102" s="1914">
        <v>107000</v>
      </c>
      <c r="G102" s="1915">
        <f t="shared" ref="G102:G122" si="10">SUM(F102/C8)*100</f>
        <v>64.930730440375996</v>
      </c>
      <c r="H102" s="1916">
        <v>6.1855567795012405</v>
      </c>
      <c r="I102" s="142"/>
    </row>
    <row r="103" spans="1:9" ht="12.75" customHeight="1">
      <c r="A103" s="464"/>
      <c r="B103" s="1112" t="s">
        <v>544</v>
      </c>
      <c r="C103" s="868">
        <v>41768</v>
      </c>
      <c r="D103" s="576">
        <f t="shared" si="9"/>
        <v>64.568389809547369</v>
      </c>
      <c r="E103" s="1912">
        <v>20.254512999165058</v>
      </c>
      <c r="F103" s="774">
        <v>22920</v>
      </c>
      <c r="G103" s="763">
        <f t="shared" si="10"/>
        <v>35.431610190452631</v>
      </c>
      <c r="H103" s="775">
        <v>-12.214179018729183</v>
      </c>
    </row>
    <row r="104" spans="1:9" ht="12.75" customHeight="1">
      <c r="A104" s="464"/>
      <c r="B104" s="1093" t="s">
        <v>501</v>
      </c>
      <c r="C104" s="512">
        <v>6097</v>
      </c>
      <c r="D104" s="761">
        <f t="shared" si="9"/>
        <v>25.737684157203766</v>
      </c>
      <c r="E104" s="1050">
        <v>1.8373141807249027</v>
      </c>
      <c r="F104" s="730">
        <v>17592</v>
      </c>
      <c r="G104" s="761">
        <f t="shared" si="10"/>
        <v>74.262315842796227</v>
      </c>
      <c r="H104" s="777">
        <v>4.8640915593705358</v>
      </c>
    </row>
    <row r="105" spans="1:9" ht="12.75" customHeight="1">
      <c r="A105" s="464"/>
      <c r="B105" s="1108" t="s">
        <v>516</v>
      </c>
      <c r="C105" s="863">
        <v>11226</v>
      </c>
      <c r="D105" s="576">
        <f t="shared" si="9"/>
        <v>21.277079661113323</v>
      </c>
      <c r="E105" s="1050">
        <v>32.148322542672162</v>
      </c>
      <c r="F105" s="816">
        <v>41535</v>
      </c>
      <c r="G105" s="761">
        <f t="shared" si="10"/>
        <v>78.722920338886681</v>
      </c>
      <c r="H105" s="777">
        <v>-1.6992876245473809</v>
      </c>
    </row>
    <row r="106" spans="1:9" ht="12.75" customHeight="1">
      <c r="A106" s="464"/>
      <c r="B106" s="1108" t="s">
        <v>444</v>
      </c>
      <c r="C106" s="863">
        <v>11548</v>
      </c>
      <c r="D106" s="761">
        <f t="shared" si="9"/>
        <v>38.397339983374899</v>
      </c>
      <c r="E106" s="1050">
        <v>34.65</v>
      </c>
      <c r="F106" s="816">
        <v>18527</v>
      </c>
      <c r="G106" s="761">
        <f t="shared" si="10"/>
        <v>61.602660016625101</v>
      </c>
      <c r="H106" s="936" t="s">
        <v>195</v>
      </c>
    </row>
    <row r="107" spans="1:9" ht="12.75" customHeight="1" thickBot="1">
      <c r="A107" s="464"/>
      <c r="B107" s="1091" t="s">
        <v>548</v>
      </c>
      <c r="C107" s="865">
        <f>SUM(C103:C106)</f>
        <v>70639</v>
      </c>
      <c r="D107" s="767">
        <f t="shared" si="9"/>
        <v>41.257965224603268</v>
      </c>
      <c r="E107" s="1051">
        <f t="shared" ref="E107:E118" si="11">SUM(C107/C102)*100-100</f>
        <v>22.231835406897261</v>
      </c>
      <c r="F107" s="766">
        <f>SUM(F103:F106)</f>
        <v>100574</v>
      </c>
      <c r="G107" s="767">
        <f t="shared" si="10"/>
        <v>58.742034775396725</v>
      </c>
      <c r="H107" s="778">
        <f t="shared" ref="H107:H118" si="12">SUM(F107/F102)*100-100</f>
        <v>-6.0056074766355039</v>
      </c>
    </row>
    <row r="108" spans="1:9" ht="12.75" customHeight="1">
      <c r="A108" s="464"/>
      <c r="B108" s="1107" t="s">
        <v>430</v>
      </c>
      <c r="C108" s="511">
        <v>36575</v>
      </c>
      <c r="D108" s="576">
        <f t="shared" si="9"/>
        <v>63.264317714008953</v>
      </c>
      <c r="E108" s="1049">
        <f t="shared" si="11"/>
        <v>-12.432963033901558</v>
      </c>
      <c r="F108" s="729">
        <v>21238</v>
      </c>
      <c r="G108" s="763">
        <f t="shared" si="10"/>
        <v>36.735682285991039</v>
      </c>
      <c r="H108" s="806">
        <f t="shared" si="12"/>
        <v>-7.338568935427574</v>
      </c>
    </row>
    <row r="109" spans="1:9" ht="12.75" customHeight="1">
      <c r="A109" s="464"/>
      <c r="B109" s="1093" t="s">
        <v>213</v>
      </c>
      <c r="C109" s="512">
        <v>9951</v>
      </c>
      <c r="D109" s="761">
        <f t="shared" si="9"/>
        <v>38.358646210777891</v>
      </c>
      <c r="E109" s="1050">
        <f t="shared" si="11"/>
        <v>63.211415450221409</v>
      </c>
      <c r="F109" s="730">
        <v>15991</v>
      </c>
      <c r="G109" s="761">
        <f t="shared" si="10"/>
        <v>61.641353789222109</v>
      </c>
      <c r="H109" s="777">
        <f t="shared" si="12"/>
        <v>-9.1007276034561215</v>
      </c>
    </row>
    <row r="110" spans="1:9" ht="12.75" customHeight="1">
      <c r="A110" s="464"/>
      <c r="B110" s="1113" t="s">
        <v>335</v>
      </c>
      <c r="C110" s="512">
        <v>12001</v>
      </c>
      <c r="D110" s="576">
        <f t="shared" si="9"/>
        <v>20.335163345533413</v>
      </c>
      <c r="E110" s="1050">
        <f t="shared" si="11"/>
        <v>6.9036166043114235</v>
      </c>
      <c r="F110" s="730">
        <v>47015</v>
      </c>
      <c r="G110" s="761">
        <f t="shared" si="10"/>
        <v>79.664836654466583</v>
      </c>
      <c r="H110" s="777">
        <f t="shared" si="12"/>
        <v>13.193692066931504</v>
      </c>
    </row>
    <row r="111" spans="1:9" ht="12.75" customHeight="1">
      <c r="A111" s="464"/>
      <c r="B111" s="1098" t="s">
        <v>569</v>
      </c>
      <c r="C111" s="512">
        <v>12980</v>
      </c>
      <c r="D111" s="761">
        <f t="shared" si="9"/>
        <v>41.33231435485925</v>
      </c>
      <c r="E111" s="1050">
        <f t="shared" si="11"/>
        <v>12.40041565639072</v>
      </c>
      <c r="F111" s="730">
        <v>18424</v>
      </c>
      <c r="G111" s="761">
        <f t="shared" si="10"/>
        <v>58.667685645140743</v>
      </c>
      <c r="H111" s="777">
        <f t="shared" si="12"/>
        <v>-0.55594537701733771</v>
      </c>
    </row>
    <row r="112" spans="1:9" ht="12.75" customHeight="1" thickBot="1">
      <c r="A112" s="464"/>
      <c r="B112" s="1114" t="s">
        <v>641</v>
      </c>
      <c r="C112" s="766">
        <f>SUM(C108:C111)</f>
        <v>71507</v>
      </c>
      <c r="D112" s="824">
        <f t="shared" si="9"/>
        <v>41.054686378642167</v>
      </c>
      <c r="E112" s="767">
        <f t="shared" si="11"/>
        <v>1.2287829669162846</v>
      </c>
      <c r="F112" s="766">
        <f>SUM(F108:F111)</f>
        <v>102668</v>
      </c>
      <c r="G112" s="767">
        <f t="shared" si="10"/>
        <v>58.945313621357833</v>
      </c>
      <c r="H112" s="778">
        <f t="shared" si="12"/>
        <v>2.0820490385189032</v>
      </c>
    </row>
    <row r="113" spans="1:12" ht="12.75" customHeight="1">
      <c r="A113" s="464"/>
      <c r="B113" s="1115" t="s">
        <v>623</v>
      </c>
      <c r="C113" s="729">
        <v>36798</v>
      </c>
      <c r="D113" s="779">
        <f t="shared" si="9"/>
        <v>61.512487044899864</v>
      </c>
      <c r="E113" s="779">
        <f t="shared" si="11"/>
        <v>0.60970608339030719</v>
      </c>
      <c r="F113" s="729">
        <v>23024</v>
      </c>
      <c r="G113" s="779">
        <f t="shared" si="10"/>
        <v>38.487512955100129</v>
      </c>
      <c r="H113" s="806">
        <f t="shared" si="12"/>
        <v>8.4094547509181723</v>
      </c>
    </row>
    <row r="114" spans="1:12" ht="12.75" customHeight="1">
      <c r="A114" s="464"/>
      <c r="B114" s="1381" t="s">
        <v>663</v>
      </c>
      <c r="C114" s="774">
        <v>10244</v>
      </c>
      <c r="D114" s="763">
        <f t="shared" si="9"/>
        <v>37.098468112845403</v>
      </c>
      <c r="E114" s="763">
        <f t="shared" si="11"/>
        <v>2.944427695708967</v>
      </c>
      <c r="F114" s="774">
        <v>17369</v>
      </c>
      <c r="G114" s="763">
        <f t="shared" si="10"/>
        <v>62.901531887154604</v>
      </c>
      <c r="H114" s="775">
        <f t="shared" si="12"/>
        <v>8.6173472578325345</v>
      </c>
    </row>
    <row r="115" spans="1:12" ht="12.75" customHeight="1">
      <c r="A115" s="464"/>
      <c r="B115" s="1380" t="s">
        <v>676</v>
      </c>
      <c r="C115" s="730">
        <v>13815</v>
      </c>
      <c r="D115" s="763">
        <f t="shared" si="9"/>
        <v>22.416758616213407</v>
      </c>
      <c r="E115" s="763">
        <f t="shared" si="11"/>
        <v>15.115407049412539</v>
      </c>
      <c r="F115" s="730">
        <v>47813</v>
      </c>
      <c r="G115" s="763">
        <f t="shared" si="10"/>
        <v>77.5832413837866</v>
      </c>
      <c r="H115" s="775">
        <f t="shared" si="12"/>
        <v>1.6973306391577125</v>
      </c>
    </row>
    <row r="116" spans="1:12" ht="12.75" customHeight="1">
      <c r="A116" s="464"/>
      <c r="B116" s="1406" t="s">
        <v>677</v>
      </c>
      <c r="C116" s="772">
        <v>12166</v>
      </c>
      <c r="D116" s="763">
        <f t="shared" si="9"/>
        <v>40.161093321889545</v>
      </c>
      <c r="E116" s="763">
        <f t="shared" si="11"/>
        <v>-6.2711864406779654</v>
      </c>
      <c r="F116" s="772">
        <v>18127</v>
      </c>
      <c r="G116" s="763">
        <f t="shared" si="10"/>
        <v>59.838906678110462</v>
      </c>
      <c r="H116" s="775">
        <f t="shared" si="12"/>
        <v>-1.6120277898393454</v>
      </c>
    </row>
    <row r="117" spans="1:12" ht="12.75" customHeight="1" thickBot="1">
      <c r="A117" s="464"/>
      <c r="B117" s="1873" t="s">
        <v>721</v>
      </c>
      <c r="C117" s="816">
        <f>SUM(C113:C116)</f>
        <v>73023</v>
      </c>
      <c r="D117" s="1003">
        <f t="shared" si="9"/>
        <v>40.713998974107362</v>
      </c>
      <c r="E117" s="1003">
        <f t="shared" si="11"/>
        <v>2.120072160767478</v>
      </c>
      <c r="F117" s="816">
        <f>SUM(F113:F116)</f>
        <v>106333</v>
      </c>
      <c r="G117" s="1003">
        <f t="shared" si="10"/>
        <v>59.286001025892645</v>
      </c>
      <c r="H117" s="1874">
        <f t="shared" si="12"/>
        <v>3.5697588343008562</v>
      </c>
    </row>
    <row r="118" spans="1:12" ht="12.75" customHeight="1">
      <c r="A118" s="464"/>
      <c r="B118" s="1867" t="s">
        <v>728</v>
      </c>
      <c r="C118" s="729">
        <v>38456</v>
      </c>
      <c r="D118" s="1876">
        <f t="shared" si="9"/>
        <v>63.484936029715236</v>
      </c>
      <c r="E118" s="779">
        <f t="shared" si="11"/>
        <v>4.5056796565030766</v>
      </c>
      <c r="F118" s="729">
        <v>22119</v>
      </c>
      <c r="G118" s="1876">
        <f t="shared" si="10"/>
        <v>36.515063970284771</v>
      </c>
      <c r="H118" s="806">
        <f t="shared" si="12"/>
        <v>-3.9306810284920175</v>
      </c>
    </row>
    <row r="119" spans="1:12" ht="12.75" customHeight="1">
      <c r="A119" s="464"/>
      <c r="B119" s="1113" t="s">
        <v>745</v>
      </c>
      <c r="C119" s="730">
        <v>13318</v>
      </c>
      <c r="D119" s="761">
        <f t="shared" si="9"/>
        <v>46.968788573443838</v>
      </c>
      <c r="E119" s="763">
        <f>SUM(C119/C114)*100-100</f>
        <v>30.007809449433807</v>
      </c>
      <c r="F119" s="730">
        <v>15037</v>
      </c>
      <c r="G119" s="761">
        <f t="shared" si="10"/>
        <v>53.031211426556155</v>
      </c>
      <c r="H119" s="775">
        <f>SUM(F119/F114)*100-100</f>
        <v>-13.426219126029139</v>
      </c>
    </row>
    <row r="120" spans="1:12" ht="12.75" customHeight="1">
      <c r="A120" s="464"/>
      <c r="B120" s="1111" t="s">
        <v>746</v>
      </c>
      <c r="C120" s="816">
        <v>14595</v>
      </c>
      <c r="D120" s="763">
        <f t="shared" si="9"/>
        <v>24.433730098940284</v>
      </c>
      <c r="E120" s="763">
        <f>SUM(C120/C115)*100-100</f>
        <v>5.646036916395218</v>
      </c>
      <c r="F120" s="816">
        <v>45138</v>
      </c>
      <c r="G120" s="763">
        <f t="shared" si="10"/>
        <v>75.566269901059712</v>
      </c>
      <c r="H120" s="775">
        <f>SUM(F120/F115)*100-100</f>
        <v>-5.5947127350302281</v>
      </c>
    </row>
    <row r="121" spans="1:12" ht="12.75" customHeight="1">
      <c r="A121" s="464"/>
      <c r="B121" s="1406" t="s">
        <v>747</v>
      </c>
      <c r="C121" s="816">
        <v>13873</v>
      </c>
      <c r="D121" s="763">
        <f t="shared" si="9"/>
        <v>41.671923342645165</v>
      </c>
      <c r="E121" s="763">
        <f>SUM(C121/C116)*100-100</f>
        <v>14.030905803057706</v>
      </c>
      <c r="F121" s="816">
        <v>19418</v>
      </c>
      <c r="G121" s="763">
        <f t="shared" si="10"/>
        <v>58.328076657354842</v>
      </c>
      <c r="H121" s="775">
        <f>SUM(F121/F116)*100-100</f>
        <v>7.1219727478347323</v>
      </c>
      <c r="K121" s="240"/>
      <c r="L121" s="240"/>
    </row>
    <row r="122" spans="1:12" ht="12.75" customHeight="1">
      <c r="A122" s="464"/>
      <c r="B122" s="1873" t="s">
        <v>779</v>
      </c>
      <c r="C122" s="816">
        <f>SUM(C118:C121)</f>
        <v>80242</v>
      </c>
      <c r="D122" s="1003">
        <f t="shared" si="9"/>
        <v>44.10015718258461</v>
      </c>
      <c r="E122" s="1003">
        <f>SUM(C122/C117)*100-100</f>
        <v>9.8859263519712925</v>
      </c>
      <c r="F122" s="816">
        <f>SUM(F118:F121)</f>
        <v>101712</v>
      </c>
      <c r="G122" s="1003">
        <f t="shared" si="10"/>
        <v>55.89984281741539</v>
      </c>
      <c r="H122" s="1874">
        <f>SUM(F122/F117)*100-100</f>
        <v>-4.3457816482183205</v>
      </c>
    </row>
    <row r="123" spans="1:12" ht="6" customHeight="1" thickBot="1">
      <c r="A123" s="464"/>
      <c r="B123" s="1875"/>
      <c r="C123" s="1839"/>
      <c r="D123" s="1838"/>
      <c r="E123" s="1838"/>
      <c r="F123" s="1839"/>
      <c r="G123" s="1838"/>
      <c r="H123" s="1865"/>
    </row>
    <row r="124" spans="1:12">
      <c r="A124" s="464"/>
      <c r="B124" s="50" t="s">
        <v>705</v>
      </c>
      <c r="C124" s="749"/>
      <c r="D124" s="749"/>
      <c r="E124" s="56"/>
      <c r="F124" s="20"/>
    </row>
    <row r="125" spans="1:12" s="20" customFormat="1">
      <c r="B125" s="56" t="s">
        <v>766</v>
      </c>
      <c r="C125" s="749"/>
      <c r="D125" s="749"/>
      <c r="E125" s="750"/>
      <c r="L125" s="749"/>
    </row>
    <row r="126" spans="1:12">
      <c r="B126" s="56"/>
      <c r="E126" s="23"/>
      <c r="F126" s="20"/>
      <c r="G126" s="20"/>
      <c r="H126" s="20"/>
    </row>
    <row r="127" spans="1:12">
      <c r="E127" s="23"/>
      <c r="F127" s="20"/>
      <c r="G127" s="20"/>
      <c r="H127" s="20"/>
    </row>
  </sheetData>
  <mergeCells count="11">
    <mergeCell ref="B98:H98"/>
    <mergeCell ref="C99:E99"/>
    <mergeCell ref="B99:B100"/>
    <mergeCell ref="B68:B69"/>
    <mergeCell ref="B3:B4"/>
    <mergeCell ref="F99:H99"/>
    <mergeCell ref="C3:E3"/>
    <mergeCell ref="G3:H3"/>
    <mergeCell ref="F68:H68"/>
    <mergeCell ref="C68:E68"/>
    <mergeCell ref="B67:H67"/>
  </mergeCells>
  <phoneticPr fontId="0" type="noConversion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70C0"/>
  </sheetPr>
  <dimension ref="A1:BB106"/>
  <sheetViews>
    <sheetView topLeftCell="A7" zoomScale="120" zoomScaleNormal="120" workbookViewId="0">
      <selection activeCell="Z12" sqref="Z12"/>
    </sheetView>
  </sheetViews>
  <sheetFormatPr defaultColWidth="8.85546875" defaultRowHeight="12.75"/>
  <cols>
    <col min="1" max="1" width="6.28515625" style="1991" customWidth="1"/>
    <col min="2" max="2" width="4.140625" style="3" customWidth="1"/>
    <col min="3" max="3" width="6.85546875" style="3" customWidth="1"/>
    <col min="4" max="4" width="8.85546875" style="3" customWidth="1"/>
    <col min="5" max="6" width="9.28515625" style="3" customWidth="1"/>
    <col min="7" max="7" width="8.85546875" style="3" customWidth="1"/>
    <col min="8" max="9" width="9.85546875" style="3" customWidth="1"/>
    <col min="10" max="10" width="8.85546875" style="1991"/>
    <col min="11" max="11" width="9.28515625" style="1991" customWidth="1"/>
    <col min="12" max="12" width="8.7109375" style="3" customWidth="1"/>
    <col min="13" max="18" width="8.85546875" style="1991"/>
    <col min="19" max="19" width="16.28515625" style="1991" bestFit="1" customWidth="1"/>
    <col min="20" max="20" width="16.5703125" style="1991" bestFit="1" customWidth="1"/>
    <col min="21" max="21" width="9.85546875" style="1991" bestFit="1" customWidth="1"/>
    <col min="22" max="24" width="8.85546875" style="1991"/>
    <col min="25" max="25" width="13.85546875" style="1991" bestFit="1" customWidth="1"/>
    <col min="26" max="26" width="16.5703125" style="1991" bestFit="1" customWidth="1"/>
    <col min="27" max="27" width="9.85546875" style="1991" bestFit="1" customWidth="1"/>
    <col min="28" max="28" width="8.85546875" style="1991"/>
    <col min="29" max="29" width="10.140625" style="1991" customWidth="1"/>
    <col min="30" max="16384" width="8.85546875" style="1991"/>
  </cols>
  <sheetData>
    <row r="1" spans="1:54" ht="30.75" customHeight="1" thickBot="1">
      <c r="A1" s="3363" t="s">
        <v>930</v>
      </c>
      <c r="B1" s="294"/>
      <c r="C1" s="4239" t="s">
        <v>420</v>
      </c>
      <c r="D1" s="4240"/>
      <c r="E1" s="4240"/>
      <c r="F1" s="4240"/>
      <c r="G1" s="4240"/>
      <c r="H1" s="4240"/>
      <c r="I1" s="4240"/>
      <c r="J1" s="4240"/>
      <c r="K1" s="4240"/>
      <c r="L1" s="4240"/>
    </row>
    <row r="2" spans="1:54" ht="34.5" customHeight="1" thickBot="1">
      <c r="C2" s="4242" t="s">
        <v>107</v>
      </c>
      <c r="D2" s="3887" t="s">
        <v>421</v>
      </c>
      <c r="E2" s="3888"/>
      <c r="F2" s="3889"/>
      <c r="G2" s="4244" t="s">
        <v>422</v>
      </c>
      <c r="H2" s="3766"/>
      <c r="I2" s="3767"/>
      <c r="J2" s="3887" t="s">
        <v>423</v>
      </c>
      <c r="K2" s="3888"/>
      <c r="L2" s="3889"/>
    </row>
    <row r="3" spans="1:54" ht="44.45" customHeight="1" thickBot="1">
      <c r="C3" s="4243"/>
      <c r="D3" s="3318" t="s">
        <v>424</v>
      </c>
      <c r="E3" s="3319" t="s">
        <v>286</v>
      </c>
      <c r="F3" s="3320" t="s">
        <v>425</v>
      </c>
      <c r="G3" s="3318" t="s">
        <v>424</v>
      </c>
      <c r="H3" s="3321" t="s">
        <v>286</v>
      </c>
      <c r="I3" s="3320" t="s">
        <v>425</v>
      </c>
      <c r="J3" s="3318" t="s">
        <v>424</v>
      </c>
      <c r="K3" s="3321" t="s">
        <v>287</v>
      </c>
      <c r="L3" s="3322" t="s">
        <v>425</v>
      </c>
    </row>
    <row r="4" spans="1:54" s="143" customFormat="1" ht="13.5" thickBot="1">
      <c r="B4" s="142"/>
      <c r="C4" s="3323">
        <v>2003</v>
      </c>
      <c r="D4" s="3324">
        <v>5753</v>
      </c>
      <c r="E4" s="3325">
        <v>-9.7993101285669582</v>
      </c>
      <c r="F4" s="3326"/>
      <c r="G4" s="3324">
        <v>10829</v>
      </c>
      <c r="H4" s="3325" t="s">
        <v>151</v>
      </c>
      <c r="I4" s="3326"/>
      <c r="J4" s="3324">
        <v>5214</v>
      </c>
      <c r="K4" s="3325" t="s">
        <v>151</v>
      </c>
      <c r="L4" s="3326"/>
    </row>
    <row r="5" spans="1:54" s="143" customFormat="1" ht="13.5" thickBot="1">
      <c r="B5" s="142"/>
      <c r="C5" s="3323">
        <v>2004</v>
      </c>
      <c r="D5" s="3324">
        <v>4443</v>
      </c>
      <c r="E5" s="3325">
        <v>-22.770728315661387</v>
      </c>
      <c r="F5" s="3326"/>
      <c r="G5" s="3324">
        <v>11293</v>
      </c>
      <c r="H5" s="3325">
        <v>4.2847908394126932</v>
      </c>
      <c r="I5" s="3326"/>
      <c r="J5" s="3324">
        <v>4502</v>
      </c>
      <c r="K5" s="3325">
        <v>-13.65554276946682</v>
      </c>
      <c r="L5" s="3326"/>
    </row>
    <row r="6" spans="1:54" s="143" customFormat="1" ht="13.5" thickBot="1">
      <c r="B6" s="142"/>
      <c r="C6" s="3323">
        <v>2005</v>
      </c>
      <c r="D6" s="3324">
        <v>5610</v>
      </c>
      <c r="E6" s="3325">
        <v>26.266036461850106</v>
      </c>
      <c r="F6" s="3326"/>
      <c r="G6" s="3324">
        <v>10781</v>
      </c>
      <c r="H6" s="3325">
        <v>-4.533781988842648</v>
      </c>
      <c r="I6" s="3326"/>
      <c r="J6" s="3324">
        <v>5501</v>
      </c>
      <c r="K6" s="3325">
        <v>327.76049766718512</v>
      </c>
      <c r="L6" s="3326"/>
    </row>
    <row r="7" spans="1:54" s="143" customFormat="1" ht="13.5" thickBot="1">
      <c r="B7" s="142"/>
      <c r="C7" s="3323">
        <v>2006</v>
      </c>
      <c r="D7" s="3324">
        <v>5921</v>
      </c>
      <c r="E7" s="3325">
        <v>5.5436720142602525</v>
      </c>
      <c r="F7" s="3326"/>
      <c r="G7" s="3324">
        <v>11149</v>
      </c>
      <c r="H7" s="3325">
        <v>3.4134124849271927</v>
      </c>
      <c r="I7" s="3326"/>
      <c r="J7" s="3324">
        <v>6409</v>
      </c>
      <c r="K7" s="3325">
        <v>16.506089801854216</v>
      </c>
      <c r="L7" s="3326"/>
      <c r="X7" s="4241" t="s">
        <v>751</v>
      </c>
      <c r="Y7" s="4241"/>
      <c r="Z7" s="4241"/>
      <c r="AA7" s="4241"/>
      <c r="AB7" s="4241"/>
    </row>
    <row r="8" spans="1:54">
      <c r="C8" s="3327" t="s">
        <v>439</v>
      </c>
      <c r="D8" s="1377">
        <v>2134</v>
      </c>
      <c r="E8" s="895">
        <v>59.134973900074556</v>
      </c>
      <c r="F8" s="296">
        <v>26.272189349112423</v>
      </c>
      <c r="G8" s="1377">
        <v>2716</v>
      </c>
      <c r="H8" s="895">
        <v>-5.101327742837185</v>
      </c>
      <c r="I8" s="296">
        <v>2.3746701846965692</v>
      </c>
      <c r="J8" s="1377">
        <v>2571</v>
      </c>
      <c r="K8" s="895">
        <v>65.231362467866319</v>
      </c>
      <c r="L8" s="296">
        <v>63.341804320203323</v>
      </c>
      <c r="M8" s="2375"/>
      <c r="X8" s="4241"/>
      <c r="Y8" s="4241"/>
      <c r="Z8" s="4241"/>
      <c r="AA8" s="4241"/>
      <c r="AB8" s="4241"/>
    </row>
    <row r="9" spans="1:54">
      <c r="C9" s="3327" t="s">
        <v>593</v>
      </c>
      <c r="D9" s="1377">
        <v>1961</v>
      </c>
      <c r="E9" s="895">
        <v>-8.106841611996245</v>
      </c>
      <c r="F9" s="296"/>
      <c r="G9" s="1377">
        <v>2598</v>
      </c>
      <c r="H9" s="895">
        <v>-4.3446244477172229</v>
      </c>
      <c r="I9" s="296">
        <v>-11.300785250938887</v>
      </c>
      <c r="J9" s="1377">
        <v>2220</v>
      </c>
      <c r="K9" s="895">
        <v>-13.652275379229877</v>
      </c>
      <c r="L9" s="296">
        <v>27.733026467203686</v>
      </c>
      <c r="M9" s="2375"/>
    </row>
    <row r="10" spans="1:54">
      <c r="C10" s="3327" t="s">
        <v>440</v>
      </c>
      <c r="D10" s="1377">
        <v>1436</v>
      </c>
      <c r="E10" s="895">
        <v>-26.772055073941871</v>
      </c>
      <c r="F10" s="296">
        <v>13.607594936708864</v>
      </c>
      <c r="G10" s="1377">
        <v>2492</v>
      </c>
      <c r="H10" s="895">
        <v>-4.0800615858352529</v>
      </c>
      <c r="I10" s="296">
        <v>-7.8743068391867013</v>
      </c>
      <c r="J10" s="1377">
        <v>1667</v>
      </c>
      <c r="K10" s="895">
        <v>-24.909909909909913</v>
      </c>
      <c r="L10" s="296">
        <v>8.1765087605451043</v>
      </c>
      <c r="M10" s="2375"/>
      <c r="R10" s="143"/>
      <c r="S10" s="143" t="s">
        <v>955</v>
      </c>
      <c r="T10" s="143"/>
      <c r="U10" s="143"/>
      <c r="X10" s="3233" t="s">
        <v>955</v>
      </c>
      <c r="Y10" s="2955"/>
      <c r="Z10" s="2955"/>
      <c r="AA10" s="2955"/>
      <c r="AB10" s="2955"/>
      <c r="AC10" s="3233"/>
      <c r="AD10" s="2955"/>
      <c r="AE10" s="2955"/>
      <c r="AF10" s="2955"/>
      <c r="AM10" s="2955"/>
      <c r="AT10" s="3233"/>
      <c r="AU10" s="3233"/>
      <c r="AV10" s="2955"/>
      <c r="AW10" s="2955"/>
      <c r="AX10" s="2955"/>
      <c r="AY10" s="3233"/>
      <c r="AZ10" s="2955"/>
      <c r="BA10" s="2955"/>
      <c r="BB10" s="2955"/>
    </row>
    <row r="11" spans="1:54">
      <c r="C11" s="3328" t="s">
        <v>496</v>
      </c>
      <c r="D11" s="3329">
        <v>1339</v>
      </c>
      <c r="E11" s="3330">
        <v>-6.7548746518105816</v>
      </c>
      <c r="F11" s="3331">
        <v>-0.14914243102161606</v>
      </c>
      <c r="G11" s="3329">
        <v>3026</v>
      </c>
      <c r="H11" s="3330">
        <v>21.428571428571416</v>
      </c>
      <c r="I11" s="3331">
        <v>5.7302585604472398</v>
      </c>
      <c r="J11" s="3329">
        <v>1850</v>
      </c>
      <c r="K11" s="3330">
        <v>10.977804439112177</v>
      </c>
      <c r="L11" s="3331">
        <v>18.894601542416439</v>
      </c>
      <c r="M11" s="2375"/>
      <c r="S11" s="1991" t="s">
        <v>627</v>
      </c>
      <c r="T11" s="1991" t="s">
        <v>973</v>
      </c>
      <c r="U11" s="1991" t="s">
        <v>628</v>
      </c>
      <c r="X11" s="2955"/>
      <c r="Y11" s="2955" t="s">
        <v>627</v>
      </c>
      <c r="Z11" s="2955" t="s">
        <v>973</v>
      </c>
      <c r="AA11" s="2955" t="s">
        <v>628</v>
      </c>
      <c r="AB11" s="2955"/>
      <c r="AC11" s="2955"/>
      <c r="AD11" s="2955"/>
      <c r="AE11" s="2955"/>
      <c r="AF11" s="2955"/>
      <c r="AM11" s="2955"/>
      <c r="AT11" s="2955"/>
      <c r="AU11" s="2955"/>
      <c r="AV11" s="2955"/>
      <c r="AW11" s="2955"/>
      <c r="AX11" s="2955"/>
      <c r="AY11" s="2955"/>
      <c r="AZ11" s="2955"/>
      <c r="BA11" s="2955"/>
      <c r="BB11" s="2955"/>
    </row>
    <row r="12" spans="1:54" s="143" customFormat="1" ht="13.7" customHeight="1" thickBot="1">
      <c r="B12" s="142"/>
      <c r="C12" s="3323">
        <v>2007</v>
      </c>
      <c r="D12" s="3324">
        <v>6870</v>
      </c>
      <c r="E12" s="3332">
        <v>16.027698023982424</v>
      </c>
      <c r="F12" s="3331">
        <f>(D12/D7)*100-100</f>
        <v>16.027698023982424</v>
      </c>
      <c r="G12" s="3324">
        <v>10832</v>
      </c>
      <c r="H12" s="3325">
        <v>-2.8433043322271061</v>
      </c>
      <c r="I12" s="3331">
        <f>(G12/G7)*100-100</f>
        <v>-2.8433043322271061</v>
      </c>
      <c r="J12" s="3324">
        <v>8308</v>
      </c>
      <c r="K12" s="3325">
        <v>29.630207520674048</v>
      </c>
      <c r="L12" s="3331">
        <f>(J12/J7)*100-100</f>
        <v>29.630207520674048</v>
      </c>
      <c r="M12" s="3333"/>
      <c r="R12" s="1990" t="s">
        <v>639</v>
      </c>
      <c r="S12" s="1990">
        <v>6753</v>
      </c>
      <c r="T12" s="1990">
        <v>12413</v>
      </c>
      <c r="U12" s="1990">
        <v>6382</v>
      </c>
      <c r="X12" s="3233" t="s">
        <v>748</v>
      </c>
      <c r="Y12" s="3233">
        <v>263</v>
      </c>
      <c r="Z12" s="3233">
        <v>637</v>
      </c>
      <c r="AA12" s="3233">
        <v>347</v>
      </c>
      <c r="AB12" s="3233"/>
      <c r="AM12" s="3233"/>
      <c r="AT12" s="2955"/>
      <c r="AU12" s="3233"/>
      <c r="AV12" s="3233"/>
      <c r="AW12" s="3233"/>
      <c r="AX12" s="3233"/>
      <c r="AY12" s="3233"/>
      <c r="AZ12" s="3233"/>
      <c r="BA12" s="3233"/>
      <c r="BB12" s="3233"/>
    </row>
    <row r="13" spans="1:54" s="143" customFormat="1" ht="12.75" customHeight="1">
      <c r="B13" s="142"/>
      <c r="C13" s="3327" t="s">
        <v>544</v>
      </c>
      <c r="D13" s="3334">
        <v>1869</v>
      </c>
      <c r="E13" s="3335">
        <f>SUM(D13/D11)*100-100</f>
        <v>39.581777445855124</v>
      </c>
      <c r="F13" s="3336">
        <f>SUM(D13/D8)*100-100</f>
        <v>-12.417994376757264</v>
      </c>
      <c r="G13" s="3334">
        <v>2830</v>
      </c>
      <c r="H13" s="3335">
        <f>SUM(G13/G11)*100-100</f>
        <v>-6.4771976206212827</v>
      </c>
      <c r="I13" s="3336">
        <f>SUM(G13/G8)*100-100</f>
        <v>4.1973490427098739</v>
      </c>
      <c r="J13" s="3334">
        <v>2115</v>
      </c>
      <c r="K13" s="3335">
        <f>SUM(J13/J11)*100-100</f>
        <v>14.324324324324337</v>
      </c>
      <c r="L13" s="3337">
        <f>SUM(J13/J8)*100-100</f>
        <v>-17.736289381563594</v>
      </c>
      <c r="M13" s="3333"/>
      <c r="R13" s="1990" t="s">
        <v>629</v>
      </c>
      <c r="S13" s="1990">
        <v>8344</v>
      </c>
      <c r="T13" s="1990">
        <v>15398</v>
      </c>
      <c r="U13" s="1990">
        <v>7579</v>
      </c>
      <c r="X13" s="3233" t="s">
        <v>749</v>
      </c>
      <c r="Y13" s="3233">
        <v>250</v>
      </c>
      <c r="Z13" s="3233">
        <v>762</v>
      </c>
      <c r="AA13" s="3233">
        <v>395</v>
      </c>
      <c r="AB13" s="3233"/>
      <c r="AM13" s="3233"/>
      <c r="AT13" s="3233"/>
      <c r="AU13" s="3233"/>
      <c r="AV13" s="3233"/>
      <c r="AW13" s="3233"/>
      <c r="AX13" s="3233"/>
      <c r="AY13" s="3233"/>
      <c r="AZ13" s="3233"/>
      <c r="BA13" s="3233"/>
      <c r="BB13" s="3233"/>
    </row>
    <row r="14" spans="1:54" s="143" customFormat="1" ht="12.75" customHeight="1">
      <c r="B14" s="142"/>
      <c r="C14" s="3327" t="s">
        <v>501</v>
      </c>
      <c r="D14" s="1377">
        <v>1680</v>
      </c>
      <c r="E14" s="895">
        <f>SUM(D14/D13)*100-100</f>
        <v>-10.112359550561806</v>
      </c>
      <c r="F14" s="1378">
        <f>SUM(D14/D9)*100-100</f>
        <v>-14.329423763386032</v>
      </c>
      <c r="G14" s="1377">
        <v>2685</v>
      </c>
      <c r="H14" s="895">
        <f>SUM(G14/G13)*100-100</f>
        <v>-5.1236749116607854</v>
      </c>
      <c r="I14" s="1378">
        <f>SUM(G14/G9)*100-100</f>
        <v>3.3487297921477932</v>
      </c>
      <c r="J14" s="1377">
        <v>1866</v>
      </c>
      <c r="K14" s="895">
        <f>SUM(J14/J12)*100-100</f>
        <v>-77.539720751083294</v>
      </c>
      <c r="L14" s="296">
        <f>SUM(J14/J9)*100-100</f>
        <v>-15.945945945945951</v>
      </c>
      <c r="M14" s="3333"/>
      <c r="R14" s="1990" t="s">
        <v>638</v>
      </c>
      <c r="S14" s="1990">
        <v>4978</v>
      </c>
      <c r="T14" s="1990">
        <v>6917</v>
      </c>
      <c r="U14" s="1990">
        <v>4182</v>
      </c>
      <c r="X14" s="3233" t="s">
        <v>750</v>
      </c>
      <c r="Y14" s="3233">
        <v>288</v>
      </c>
      <c r="Z14" s="3233">
        <v>822</v>
      </c>
      <c r="AA14" s="3233">
        <v>395</v>
      </c>
      <c r="AB14" s="3233"/>
      <c r="AM14" s="3233"/>
      <c r="AT14" s="3233"/>
      <c r="AU14" s="3233"/>
      <c r="AV14" s="3233"/>
      <c r="AW14" s="3233"/>
      <c r="AX14" s="3233"/>
      <c r="AY14" s="3233"/>
      <c r="AZ14" s="3233"/>
      <c r="BA14" s="3233"/>
      <c r="BB14" s="3233"/>
    </row>
    <row r="15" spans="1:54" s="143" customFormat="1" ht="12.75" customHeight="1">
      <c r="B15" s="142"/>
      <c r="C15" s="3327" t="s">
        <v>516</v>
      </c>
      <c r="D15" s="1377">
        <v>1571</v>
      </c>
      <c r="E15" s="895">
        <f>SUM(D15/D14)*100-100</f>
        <v>-6.4880952380952408</v>
      </c>
      <c r="F15" s="1378">
        <f>SUM(D15/D10)*100-100</f>
        <v>9.4011142061281276</v>
      </c>
      <c r="G15" s="1377">
        <v>2550</v>
      </c>
      <c r="H15" s="895">
        <f>SUM(G15/G14)*100-100</f>
        <v>-5.0279329608938497</v>
      </c>
      <c r="I15" s="1378">
        <f>SUM(G15/G10)*100-100</f>
        <v>2.3274478330658184</v>
      </c>
      <c r="J15" s="1377">
        <v>1726</v>
      </c>
      <c r="K15" s="895">
        <f>SUM(J15/J13)*100-100</f>
        <v>-18.392434988179673</v>
      </c>
      <c r="L15" s="296">
        <f>SUM(J15/J10)*100-100</f>
        <v>3.5392921415716927</v>
      </c>
      <c r="M15" s="3333"/>
      <c r="R15" s="1990" t="s">
        <v>630</v>
      </c>
      <c r="S15" s="1990">
        <v>2365</v>
      </c>
      <c r="T15" s="1990">
        <v>4188</v>
      </c>
      <c r="U15" s="1990">
        <v>2297</v>
      </c>
      <c r="X15" s="3233" t="s">
        <v>158</v>
      </c>
      <c r="Y15" s="3233">
        <f t="shared" ref="Y15:AA15" si="0">SUM(Y12:Y14)</f>
        <v>801</v>
      </c>
      <c r="Z15" s="3233">
        <f>SUM(Z12:Z14)</f>
        <v>2221</v>
      </c>
      <c r="AA15" s="3233">
        <f t="shared" si="0"/>
        <v>1137</v>
      </c>
      <c r="AB15" s="3233"/>
      <c r="AM15" s="3233"/>
      <c r="AT15" s="3233"/>
      <c r="AU15" s="3233"/>
      <c r="AV15" s="3233"/>
      <c r="AW15" s="3233"/>
      <c r="AX15" s="3233"/>
      <c r="AY15" s="3233"/>
      <c r="AZ15" s="3233"/>
      <c r="BA15" s="3233"/>
      <c r="BB15" s="3233"/>
    </row>
    <row r="16" spans="1:54" s="143" customFormat="1" ht="12.75" customHeight="1">
      <c r="B16" s="142"/>
      <c r="C16" s="3327" t="s">
        <v>444</v>
      </c>
      <c r="D16" s="3329">
        <v>1494</v>
      </c>
      <c r="E16" s="3330">
        <f>SUM(D16/D15)*100-100</f>
        <v>-4.9013367281986007</v>
      </c>
      <c r="F16" s="3338">
        <f>SUM(D16/D11)*100-100</f>
        <v>11.575802837938753</v>
      </c>
      <c r="G16" s="3329">
        <v>2718</v>
      </c>
      <c r="H16" s="3330">
        <f>SUM(G16/G15)*100-100</f>
        <v>6.5882352941176521</v>
      </c>
      <c r="I16" s="3338">
        <f>SUM(G16/G11)*100-100</f>
        <v>-10.178453403833444</v>
      </c>
      <c r="J16" s="3329">
        <v>1404</v>
      </c>
      <c r="K16" s="3330">
        <f>SUM(J16/J14)*100-100</f>
        <v>-24.758842443729904</v>
      </c>
      <c r="L16" s="3331">
        <f>SUM(J16/J11)*100-100</f>
        <v>-24.108108108108112</v>
      </c>
      <c r="M16" s="3333"/>
      <c r="R16" s="1990" t="s">
        <v>631</v>
      </c>
      <c r="S16" s="1990">
        <v>2222</v>
      </c>
      <c r="T16" s="1990">
        <v>3686</v>
      </c>
      <c r="U16" s="1990">
        <v>1961</v>
      </c>
      <c r="X16" s="3233"/>
      <c r="Y16" s="3233"/>
      <c r="Z16" s="3233"/>
      <c r="AA16" s="3233"/>
      <c r="AB16" s="3233"/>
      <c r="AI16" s="3233"/>
      <c r="AJ16" s="3233"/>
      <c r="AK16" s="3233"/>
      <c r="AL16" s="3233"/>
      <c r="AM16" s="3233"/>
      <c r="AT16" s="3233"/>
      <c r="AU16" s="3233"/>
      <c r="AV16" s="3233"/>
      <c r="AW16" s="3233"/>
      <c r="AX16" s="3233"/>
      <c r="AY16" s="3233"/>
      <c r="AZ16" s="3233"/>
      <c r="BA16" s="3233"/>
      <c r="BB16" s="3233"/>
    </row>
    <row r="17" spans="2:54" s="143" customFormat="1" ht="12.75" customHeight="1" thickBot="1">
      <c r="B17" s="142"/>
      <c r="C17" s="3323">
        <v>2008</v>
      </c>
      <c r="D17" s="3324">
        <f>SUM(D13:D16)</f>
        <v>6614</v>
      </c>
      <c r="E17" s="3325">
        <f>SUM(D17/D12)*100-100</f>
        <v>-3.7263464337700043</v>
      </c>
      <c r="F17" s="3338">
        <f>SUM(D17/D12)*100-100</f>
        <v>-3.7263464337700043</v>
      </c>
      <c r="G17" s="3324">
        <f>SUM(G13:G16)</f>
        <v>10783</v>
      </c>
      <c r="H17" s="3325">
        <f>SUM(G17/G12)*100-100</f>
        <v>-0.45236336779910857</v>
      </c>
      <c r="I17" s="3331">
        <f>(G17/G12)*100-100</f>
        <v>-0.45236336779910857</v>
      </c>
      <c r="J17" s="3324">
        <f>SUM(J13:J16)</f>
        <v>7111</v>
      </c>
      <c r="K17" s="3325">
        <f>SUM(J17/J12)*100-100</f>
        <v>-14.407799711121811</v>
      </c>
      <c r="L17" s="3339">
        <f t="shared" ref="L17:L18" si="1">SUM(J17/J12)*100-100</f>
        <v>-14.407799711121811</v>
      </c>
      <c r="M17" s="3333"/>
      <c r="R17" s="1990" t="s">
        <v>632</v>
      </c>
      <c r="S17" s="1990">
        <v>1659</v>
      </c>
      <c r="T17" s="1990">
        <v>2624</v>
      </c>
      <c r="U17" s="1990">
        <v>1504</v>
      </c>
      <c r="X17" s="3233"/>
      <c r="Y17" s="3233"/>
      <c r="Z17" s="3233"/>
      <c r="AA17" s="3233"/>
      <c r="AB17" s="3233"/>
      <c r="AI17" s="3233"/>
      <c r="AJ17" s="3233"/>
      <c r="AK17" s="3233"/>
      <c r="AL17" s="3233"/>
      <c r="AM17" s="3233"/>
      <c r="AT17" s="3233"/>
      <c r="AU17" s="3233"/>
      <c r="AV17" s="3233"/>
      <c r="AW17" s="3233"/>
      <c r="AX17" s="3233"/>
      <c r="AY17" s="3233"/>
      <c r="AZ17" s="3233"/>
      <c r="BA17" s="3233"/>
      <c r="BB17" s="3233"/>
    </row>
    <row r="18" spans="2:54" s="143" customFormat="1" ht="13.7" customHeight="1">
      <c r="B18" s="142"/>
      <c r="C18" s="3340" t="s">
        <v>430</v>
      </c>
      <c r="D18" s="3334">
        <v>1360</v>
      </c>
      <c r="E18" s="3335">
        <f>SUM(D18/D16)*100-100</f>
        <v>-8.9692101740294561</v>
      </c>
      <c r="F18" s="3336">
        <f t="shared" ref="F18:F23" si="2">SUM(D18/D13)*100-100</f>
        <v>-27.233814874264311</v>
      </c>
      <c r="G18" s="3334">
        <v>2685</v>
      </c>
      <c r="H18" s="3335">
        <f>SUM(G18/G16)*100-100</f>
        <v>-1.214128035320087</v>
      </c>
      <c r="I18" s="3336">
        <f t="shared" ref="I18:I23" si="3">SUM(G18/G13)*100-100</f>
        <v>-5.1236749116607854</v>
      </c>
      <c r="J18" s="3334">
        <v>1533</v>
      </c>
      <c r="K18" s="3335">
        <f>SUM(J18/J16)*100-100</f>
        <v>9.1880341880341803</v>
      </c>
      <c r="L18" s="3337">
        <f t="shared" si="1"/>
        <v>-27.517730496453893</v>
      </c>
      <c r="M18" s="3333"/>
      <c r="R18" s="1990" t="s">
        <v>664</v>
      </c>
      <c r="S18" s="1990">
        <v>6318</v>
      </c>
      <c r="T18" s="1990">
        <v>9818</v>
      </c>
      <c r="U18" s="1990">
        <v>4827</v>
      </c>
      <c r="X18" s="3233"/>
      <c r="Y18" s="3233"/>
      <c r="Z18" s="3233"/>
      <c r="AA18" s="3233"/>
      <c r="AB18" s="3233"/>
      <c r="AC18" s="3233"/>
      <c r="AD18" s="3233"/>
      <c r="AE18" s="3233"/>
      <c r="AF18" s="3233"/>
      <c r="AM18" s="3233"/>
      <c r="AT18" s="3233"/>
      <c r="AU18" s="3233"/>
      <c r="AV18" s="3233"/>
      <c r="AW18" s="3233"/>
      <c r="AX18" s="3233"/>
      <c r="AY18" s="3233"/>
      <c r="AZ18" s="3233"/>
      <c r="BA18" s="3233"/>
      <c r="BB18" s="3233"/>
    </row>
    <row r="19" spans="2:54" s="143" customFormat="1" ht="13.7" customHeight="1">
      <c r="B19" s="142"/>
      <c r="C19" s="3327" t="s">
        <v>213</v>
      </c>
      <c r="D19" s="1377">
        <v>1570</v>
      </c>
      <c r="E19" s="895">
        <f>SUM(D19/D18)*100-100</f>
        <v>15.441176470588232</v>
      </c>
      <c r="F19" s="1378">
        <f t="shared" si="2"/>
        <v>-6.547619047619051</v>
      </c>
      <c r="G19" s="1377">
        <v>2568</v>
      </c>
      <c r="H19" s="895">
        <f>SUM(G19/G18)*100-100</f>
        <v>-4.357541899441344</v>
      </c>
      <c r="I19" s="1378">
        <f t="shared" si="3"/>
        <v>-4.357541899441344</v>
      </c>
      <c r="J19" s="1377">
        <v>1948</v>
      </c>
      <c r="K19" s="895">
        <f>SUM(J19/J18)*100-100</f>
        <v>27.071102413568155</v>
      </c>
      <c r="L19" s="296">
        <f t="shared" ref="L19:L25" si="4">SUM(J19/J14)*100-100</f>
        <v>4.3944265809217455</v>
      </c>
      <c r="M19" s="3333"/>
      <c r="R19" s="1990" t="s">
        <v>633</v>
      </c>
      <c r="S19" s="1990">
        <v>2530</v>
      </c>
      <c r="T19" s="1990">
        <v>4677</v>
      </c>
      <c r="U19" s="1990">
        <v>2578</v>
      </c>
      <c r="X19" s="2955"/>
      <c r="Y19" s="2955"/>
      <c r="Z19" s="2955"/>
      <c r="AA19" s="2955"/>
      <c r="AB19" s="3233"/>
      <c r="AC19" s="3233"/>
      <c r="AD19" s="2955"/>
      <c r="AE19" s="2955"/>
      <c r="AF19" s="2955"/>
      <c r="AM19" s="3233"/>
      <c r="AT19" s="2955"/>
      <c r="AU19" s="2955"/>
      <c r="AV19" s="2955"/>
      <c r="AW19" s="2955"/>
      <c r="AX19" s="3233"/>
      <c r="AY19" s="3233"/>
      <c r="AZ19" s="2955"/>
      <c r="BA19" s="2955"/>
      <c r="BB19" s="2955"/>
    </row>
    <row r="20" spans="2:54" s="143" customFormat="1" ht="13.7" customHeight="1">
      <c r="B20" s="142"/>
      <c r="C20" s="3327" t="s">
        <v>335</v>
      </c>
      <c r="D20" s="1377">
        <v>1329</v>
      </c>
      <c r="E20" s="895">
        <f>SUM(D20/D19)*100-100</f>
        <v>-15.350318471337573</v>
      </c>
      <c r="F20" s="1378">
        <f t="shared" si="2"/>
        <v>-15.404201145767033</v>
      </c>
      <c r="G20" s="1377">
        <v>2560</v>
      </c>
      <c r="H20" s="895">
        <f>SUM(G20/G19)*100-100</f>
        <v>-0.31152647975078196</v>
      </c>
      <c r="I20" s="296">
        <f t="shared" si="3"/>
        <v>0.39215686274509665</v>
      </c>
      <c r="J20" s="1377">
        <v>1625</v>
      </c>
      <c r="K20" s="895">
        <f>SUM(J20/J19)*100-100</f>
        <v>-16.581108829568791</v>
      </c>
      <c r="L20" s="296">
        <f t="shared" si="4"/>
        <v>-5.851680185399772</v>
      </c>
      <c r="M20" s="3333"/>
      <c r="N20" s="3341"/>
      <c r="R20" s="1991" t="s">
        <v>634</v>
      </c>
      <c r="S20" s="1990">
        <v>22534</v>
      </c>
      <c r="T20" s="1990">
        <v>32744</v>
      </c>
      <c r="U20" s="1990">
        <v>18040</v>
      </c>
      <c r="X20" s="3233"/>
      <c r="Y20" s="3233"/>
      <c r="Z20" s="3233"/>
      <c r="AA20" s="3233"/>
      <c r="AB20" s="3233"/>
      <c r="AC20" s="3233"/>
      <c r="AD20" s="3233"/>
      <c r="AE20" s="3233"/>
      <c r="AF20" s="3233"/>
      <c r="AM20" s="3233"/>
      <c r="AT20" s="3233"/>
      <c r="AU20" s="3233"/>
      <c r="AV20" s="3233"/>
      <c r="AW20" s="3233"/>
      <c r="AX20" s="3233"/>
      <c r="AY20" s="3233"/>
      <c r="AZ20" s="3233"/>
      <c r="BA20" s="3233"/>
      <c r="BB20" s="3233"/>
    </row>
    <row r="21" spans="2:54" s="143" customFormat="1" ht="13.7" customHeight="1">
      <c r="B21" s="142"/>
      <c r="C21" s="3328" t="s">
        <v>569</v>
      </c>
      <c r="D21" s="3329">
        <v>1401</v>
      </c>
      <c r="E21" s="3330">
        <f>SUM(D21/D20)*100-100</f>
        <v>5.4176072234763097</v>
      </c>
      <c r="F21" s="3338">
        <f t="shared" si="2"/>
        <v>-6.2248995983935771</v>
      </c>
      <c r="G21" s="3329">
        <v>2935</v>
      </c>
      <c r="H21" s="3330">
        <f>SUM(G21/G20)*100-100</f>
        <v>14.6484375</v>
      </c>
      <c r="I21" s="3331">
        <f t="shared" si="3"/>
        <v>7.983811626195731</v>
      </c>
      <c r="J21" s="3329">
        <v>1619</v>
      </c>
      <c r="K21" s="3330">
        <f>SUM(J21/J20)*100-100</f>
        <v>-0.36923076923076792</v>
      </c>
      <c r="L21" s="3331">
        <f t="shared" si="4"/>
        <v>15.313390313390315</v>
      </c>
      <c r="M21" s="3333"/>
      <c r="R21" s="1990" t="s">
        <v>635</v>
      </c>
      <c r="S21" s="1990">
        <v>3870</v>
      </c>
      <c r="T21" s="1990">
        <v>6617</v>
      </c>
      <c r="U21" s="1990">
        <v>3042</v>
      </c>
      <c r="X21" s="3233"/>
      <c r="Y21" s="3233"/>
      <c r="Z21" s="3233"/>
      <c r="AA21" s="3233"/>
      <c r="AB21" s="3233"/>
      <c r="AC21" s="3233"/>
      <c r="AD21" s="3233"/>
      <c r="AE21" s="3233"/>
      <c r="AF21" s="3233"/>
      <c r="AM21" s="3233"/>
      <c r="AT21" s="3233"/>
      <c r="AU21" s="3233"/>
      <c r="AV21" s="3233"/>
      <c r="AW21" s="3233"/>
      <c r="AX21" s="3233"/>
      <c r="AY21" s="3233"/>
      <c r="AZ21" s="3233"/>
      <c r="BA21" s="3233"/>
      <c r="BB21" s="3233"/>
    </row>
    <row r="22" spans="2:54" s="143" customFormat="1" ht="13.7" customHeight="1" thickBot="1">
      <c r="B22" s="142"/>
      <c r="C22" s="3323">
        <v>2009</v>
      </c>
      <c r="D22" s="3324">
        <f>SUM(D18:D21)</f>
        <v>5660</v>
      </c>
      <c r="E22" s="3342">
        <f>SUM(D22/D17)*100-100</f>
        <v>-14.42394919866949</v>
      </c>
      <c r="F22" s="1378">
        <f t="shared" si="2"/>
        <v>-14.42394919866949</v>
      </c>
      <c r="G22" s="3343">
        <f>SUM(G18:G21)</f>
        <v>10748</v>
      </c>
      <c r="H22" s="3342">
        <f>SUM(G22/G17)*100-100</f>
        <v>-0.3245849948993822</v>
      </c>
      <c r="I22" s="296">
        <f t="shared" si="3"/>
        <v>-0.3245849948993822</v>
      </c>
      <c r="J22" s="3343">
        <f>SUM(J18:J21)</f>
        <v>6725</v>
      </c>
      <c r="K22" s="3342">
        <f>SUM(J22/J17)*100-100</f>
        <v>-5.4282098157783736</v>
      </c>
      <c r="L22" s="296">
        <f t="shared" si="4"/>
        <v>-5.4282098157783736</v>
      </c>
      <c r="M22" s="3333"/>
      <c r="N22" s="3341"/>
      <c r="R22" s="1990" t="s">
        <v>636</v>
      </c>
      <c r="S22" s="1990">
        <v>801</v>
      </c>
      <c r="T22" s="1990">
        <v>2221</v>
      </c>
      <c r="U22" s="1990">
        <v>1137</v>
      </c>
      <c r="X22" s="3233"/>
      <c r="Y22" s="3233"/>
      <c r="Z22" s="3233"/>
      <c r="AA22" s="3233"/>
      <c r="AB22" s="3233"/>
      <c r="AC22" s="3233"/>
      <c r="AD22" s="3233"/>
      <c r="AE22" s="3233"/>
      <c r="AF22" s="3233"/>
      <c r="AM22" s="3233"/>
      <c r="AT22" s="3233"/>
      <c r="AU22" s="3233"/>
      <c r="AV22" s="3233"/>
      <c r="AW22" s="3233"/>
      <c r="AX22" s="3233"/>
      <c r="AY22" s="3233"/>
      <c r="AZ22" s="3233"/>
      <c r="BA22" s="3233"/>
      <c r="BB22" s="3233"/>
    </row>
    <row r="23" spans="2:54" s="143" customFormat="1" ht="13.7" customHeight="1">
      <c r="B23" s="142"/>
      <c r="C23" s="3344" t="s">
        <v>623</v>
      </c>
      <c r="D23" s="3334">
        <v>1496</v>
      </c>
      <c r="E23" s="3335">
        <f>SUM(D23/D21)*100-100</f>
        <v>6.7808708065667247</v>
      </c>
      <c r="F23" s="3336">
        <f t="shared" si="2"/>
        <v>10.000000000000014</v>
      </c>
      <c r="G23" s="3334">
        <v>2505</v>
      </c>
      <c r="H23" s="3335">
        <f>SUM(G23/G21)*100-100</f>
        <v>-14.650766609880748</v>
      </c>
      <c r="I23" s="3336">
        <f t="shared" si="3"/>
        <v>-6.7039106145251424</v>
      </c>
      <c r="J23" s="3334">
        <v>1550</v>
      </c>
      <c r="K23" s="3345">
        <f>SUM(J23/J21)*100-100</f>
        <v>-4.2618900555898733</v>
      </c>
      <c r="L23" s="3337">
        <f t="shared" si="4"/>
        <v>1.1089367253750879</v>
      </c>
      <c r="M23" s="3333"/>
      <c r="N23" s="3341"/>
      <c r="R23" s="1990" t="s">
        <v>637</v>
      </c>
      <c r="S23" s="1990">
        <v>6729</v>
      </c>
      <c r="T23" s="1990">
        <v>11114</v>
      </c>
      <c r="U23" s="1990">
        <v>5530</v>
      </c>
      <c r="X23" s="3233"/>
      <c r="Y23" s="3233"/>
      <c r="Z23" s="3233"/>
      <c r="AA23" s="3233"/>
      <c r="AB23" s="3233"/>
      <c r="AC23" s="3233"/>
      <c r="AD23" s="3233"/>
      <c r="AE23" s="3233"/>
      <c r="AF23" s="3233"/>
      <c r="AM23" s="3233"/>
      <c r="AT23" s="3233"/>
      <c r="AU23" s="3233"/>
      <c r="AV23" s="3233"/>
      <c r="AW23" s="3233"/>
      <c r="AX23" s="3233"/>
      <c r="AY23" s="3233"/>
      <c r="AZ23" s="3233"/>
      <c r="BA23" s="3233"/>
      <c r="BB23" s="3233"/>
    </row>
    <row r="24" spans="2:54" s="143" customFormat="1" ht="13.7" customHeight="1">
      <c r="B24" s="142"/>
      <c r="C24" s="3346" t="s">
        <v>663</v>
      </c>
      <c r="D24" s="1377">
        <v>1402</v>
      </c>
      <c r="E24" s="895">
        <f>SUM(D24/D22)*100-100</f>
        <v>-75.229681978798595</v>
      </c>
      <c r="F24" s="296">
        <f t="shared" ref="F24:F29" si="5">SUM(D24/D19)*100-100</f>
        <v>-10.70063694267516</v>
      </c>
      <c r="G24" s="1377">
        <v>2654</v>
      </c>
      <c r="H24" s="895">
        <f>SUM(G24/G22)*100-100</f>
        <v>-75.307033866765906</v>
      </c>
      <c r="I24" s="296">
        <f t="shared" ref="I24:I29" si="6">SUM(G24/G19)*100-100</f>
        <v>3.3489096573208599</v>
      </c>
      <c r="J24" s="1377">
        <v>1328</v>
      </c>
      <c r="K24" s="3347">
        <f>SUM(J24/J22)*100-100</f>
        <v>-80.25278810408922</v>
      </c>
      <c r="L24" s="296">
        <f t="shared" si="4"/>
        <v>-31.827515400410675</v>
      </c>
      <c r="M24" s="3333"/>
      <c r="N24" s="3341"/>
      <c r="Q24" s="1991"/>
      <c r="R24" s="1991" t="s">
        <v>956</v>
      </c>
      <c r="S24" s="1990">
        <f t="shared" ref="S24:U24" si="7">SUM(S12:S23)</f>
        <v>69103</v>
      </c>
      <c r="T24" s="1990">
        <f t="shared" si="7"/>
        <v>112417</v>
      </c>
      <c r="U24" s="1990">
        <f t="shared" si="7"/>
        <v>59059</v>
      </c>
      <c r="X24" s="3233"/>
      <c r="Y24" s="3233"/>
      <c r="Z24" s="3233"/>
      <c r="AA24" s="3233"/>
      <c r="AB24" s="3233"/>
      <c r="AC24" s="3233"/>
      <c r="AD24" s="3233"/>
      <c r="AE24" s="3233"/>
      <c r="AF24" s="3233"/>
      <c r="AI24" s="3233"/>
      <c r="AJ24" s="3233"/>
      <c r="AK24" s="3233"/>
      <c r="AL24" s="3233"/>
      <c r="AM24" s="3233"/>
      <c r="AN24" s="3233"/>
      <c r="AO24" s="3233"/>
      <c r="AP24" s="3233"/>
      <c r="AQ24" s="3233"/>
    </row>
    <row r="25" spans="2:54" s="143" customFormat="1" ht="13.7" customHeight="1">
      <c r="B25" s="142"/>
      <c r="C25" s="3346" t="s">
        <v>676</v>
      </c>
      <c r="D25" s="1377">
        <v>1108</v>
      </c>
      <c r="E25" s="895">
        <f>SUM(D25/D23)*100-100</f>
        <v>-25.935828877005349</v>
      </c>
      <c r="F25" s="296">
        <f t="shared" si="5"/>
        <v>-16.629044394281408</v>
      </c>
      <c r="G25" s="1377">
        <v>2496</v>
      </c>
      <c r="H25" s="895">
        <f>SUM(G25/G23)*100-100</f>
        <v>-0.35928143712574467</v>
      </c>
      <c r="I25" s="296">
        <f t="shared" si="6"/>
        <v>-2.5</v>
      </c>
      <c r="J25" s="1377">
        <v>1265</v>
      </c>
      <c r="K25" s="3347">
        <f>SUM(J25/J23)*100-100</f>
        <v>-18.387096774193552</v>
      </c>
      <c r="L25" s="296">
        <f t="shared" si="4"/>
        <v>-22.15384615384616</v>
      </c>
      <c r="M25" s="3333"/>
      <c r="N25" s="3341"/>
      <c r="Q25" s="1991"/>
      <c r="R25" s="1991"/>
      <c r="S25" s="1991"/>
      <c r="T25" s="1991"/>
      <c r="U25" s="1991"/>
      <c r="V25" s="1991"/>
    </row>
    <row r="26" spans="2:54" s="143" customFormat="1" ht="13.7" customHeight="1">
      <c r="B26" s="142"/>
      <c r="C26" s="3346" t="s">
        <v>677</v>
      </c>
      <c r="D26" s="1377">
        <v>1203</v>
      </c>
      <c r="E26" s="895">
        <f>SUM(D26/D24)*100-100</f>
        <v>-14.194008559201137</v>
      </c>
      <c r="F26" s="296">
        <f t="shared" si="5"/>
        <v>-14.13276231263383</v>
      </c>
      <c r="G26" s="1377">
        <v>3016</v>
      </c>
      <c r="H26" s="895">
        <f>SUM(G26/G24)*100-100</f>
        <v>13.639788997739259</v>
      </c>
      <c r="I26" s="296">
        <f t="shared" si="6"/>
        <v>2.759795570698472</v>
      </c>
      <c r="J26" s="1377">
        <v>1418</v>
      </c>
      <c r="K26" s="3347">
        <f>SUM(J26/J24)*100-100</f>
        <v>6.7771084337349379</v>
      </c>
      <c r="L26" s="296">
        <f t="shared" ref="L26:L32" si="8">SUM(J26/J21)*100-100</f>
        <v>-12.415071031500929</v>
      </c>
      <c r="M26" s="3333"/>
      <c r="N26" s="3341"/>
      <c r="Q26" s="1991"/>
    </row>
    <row r="27" spans="2:54" s="143" customFormat="1" ht="13.7" customHeight="1" thickBot="1">
      <c r="B27" s="142"/>
      <c r="C27" s="3348">
        <v>2010</v>
      </c>
      <c r="D27" s="3343">
        <f>SUM(D23:D26)</f>
        <v>5209</v>
      </c>
      <c r="E27" s="3342">
        <f>SUM(D27/D22)*100-100</f>
        <v>-7.9681978798586641</v>
      </c>
      <c r="F27" s="3349">
        <f t="shared" si="5"/>
        <v>-7.9681978798586641</v>
      </c>
      <c r="G27" s="3343">
        <f>SUM(G23:G26)</f>
        <v>10671</v>
      </c>
      <c r="H27" s="3342">
        <f>SUM(G27/G22)*100-100</f>
        <v>-0.71641235578712781</v>
      </c>
      <c r="I27" s="3350">
        <f t="shared" si="6"/>
        <v>-0.71641235578712781</v>
      </c>
      <c r="J27" s="3343">
        <f>SUM(J23:J26)</f>
        <v>5561</v>
      </c>
      <c r="K27" s="3342">
        <f>SUM(J27/J22)*100-100</f>
        <v>-17.3085501858736</v>
      </c>
      <c r="L27" s="3350">
        <f t="shared" si="8"/>
        <v>-17.3085501858736</v>
      </c>
      <c r="M27" s="3333"/>
      <c r="N27" s="3341"/>
      <c r="R27" s="1991"/>
      <c r="S27" s="1991"/>
      <c r="T27" s="1991"/>
      <c r="U27" s="1991"/>
    </row>
    <row r="28" spans="2:54" s="143" customFormat="1" ht="13.7" customHeight="1">
      <c r="B28" s="142"/>
      <c r="C28" s="3344" t="s">
        <v>728</v>
      </c>
      <c r="D28" s="3334">
        <v>1379</v>
      </c>
      <c r="E28" s="3335">
        <f>SUM(D28/D26)*100-100</f>
        <v>14.630091438071474</v>
      </c>
      <c r="F28" s="3336">
        <f t="shared" si="5"/>
        <v>-7.8208556149732686</v>
      </c>
      <c r="G28" s="3334">
        <v>2886</v>
      </c>
      <c r="H28" s="3335">
        <f>SUM(G28/G26)*100-100</f>
        <v>-4.3103448275862064</v>
      </c>
      <c r="I28" s="3336">
        <f t="shared" si="6"/>
        <v>15.209580838323362</v>
      </c>
      <c r="J28" s="3334">
        <v>1444</v>
      </c>
      <c r="K28" s="3345">
        <f>SUM(J28/J26)*100-100</f>
        <v>1.8335684062059272</v>
      </c>
      <c r="L28" s="3337">
        <f t="shared" si="8"/>
        <v>-6.8387096774193594</v>
      </c>
      <c r="M28" s="3333"/>
      <c r="N28" s="3341"/>
      <c r="R28" s="1990"/>
      <c r="S28" s="1990"/>
      <c r="T28" s="1990"/>
      <c r="U28" s="1990"/>
    </row>
    <row r="29" spans="2:54" s="143" customFormat="1" ht="13.7" customHeight="1">
      <c r="B29" s="142"/>
      <c r="C29" s="3346" t="s">
        <v>745</v>
      </c>
      <c r="D29" s="1377">
        <v>1382</v>
      </c>
      <c r="E29" s="895">
        <f>SUM(D29/D28)*100-100</f>
        <v>0.21754894851342499</v>
      </c>
      <c r="F29" s="296">
        <f t="shared" si="5"/>
        <v>-1.4265335235377989</v>
      </c>
      <c r="G29" s="1377">
        <v>2991</v>
      </c>
      <c r="H29" s="895">
        <f>SUM(G29/G28)*100-100</f>
        <v>3.6382536382536301</v>
      </c>
      <c r="I29" s="296">
        <f t="shared" si="6"/>
        <v>12.697814619442354</v>
      </c>
      <c r="J29" s="1377">
        <v>1547</v>
      </c>
      <c r="K29" s="3347">
        <f>SUM(J29/J28)*100-100</f>
        <v>7.1329639889196699</v>
      </c>
      <c r="L29" s="296">
        <f t="shared" si="8"/>
        <v>16.490963855421683</v>
      </c>
      <c r="M29" s="3333"/>
      <c r="N29" s="3341"/>
      <c r="R29" s="1990"/>
      <c r="S29" s="1990"/>
      <c r="T29" s="1990"/>
      <c r="U29" s="1990"/>
    </row>
    <row r="30" spans="2:54" s="143" customFormat="1" ht="13.7" customHeight="1">
      <c r="B30" s="142"/>
      <c r="C30" s="3346" t="s">
        <v>746</v>
      </c>
      <c r="D30" s="1377">
        <v>1047</v>
      </c>
      <c r="E30" s="895">
        <f>SUM(D30/D29)*100-100</f>
        <v>-24.240231548480466</v>
      </c>
      <c r="F30" s="296">
        <f t="shared" ref="F30:F35" si="9">SUM(D30/D25)*100-100</f>
        <v>-5.5054151624548808</v>
      </c>
      <c r="G30" s="1377">
        <v>2528</v>
      </c>
      <c r="H30" s="895">
        <f>SUM(G30/G29)*100-100</f>
        <v>-15.479772651287192</v>
      </c>
      <c r="I30" s="296">
        <f t="shared" ref="I30:I35" si="10">SUM(G30/G25)*100-100</f>
        <v>1.2820512820512704</v>
      </c>
      <c r="J30" s="1377">
        <v>1307</v>
      </c>
      <c r="K30" s="3347">
        <f>SUM(J30/J29)*100-100</f>
        <v>-15.513897866839045</v>
      </c>
      <c r="L30" s="296">
        <f t="shared" si="8"/>
        <v>3.320158102766797</v>
      </c>
      <c r="M30" s="3333"/>
      <c r="N30" s="3341"/>
      <c r="R30" s="1990"/>
      <c r="S30" s="1990"/>
      <c r="T30" s="1990"/>
      <c r="U30" s="1990"/>
    </row>
    <row r="31" spans="2:54" s="143" customFormat="1" ht="13.7" customHeight="1">
      <c r="B31" s="142"/>
      <c r="C31" s="3346" t="s">
        <v>747</v>
      </c>
      <c r="D31" s="1377">
        <v>1045</v>
      </c>
      <c r="E31" s="895">
        <f>SUM(D31/D30)*100-100</f>
        <v>-0.1910219675262681</v>
      </c>
      <c r="F31" s="296">
        <f t="shared" si="9"/>
        <v>-13.133832086450539</v>
      </c>
      <c r="G31" s="1377">
        <v>2793</v>
      </c>
      <c r="H31" s="895">
        <f>SUM(G31/G30)*100-100</f>
        <v>10.482594936708864</v>
      </c>
      <c r="I31" s="296">
        <f t="shared" si="10"/>
        <v>-7.3938992042440361</v>
      </c>
      <c r="J31" s="1377">
        <v>1437</v>
      </c>
      <c r="K31" s="3347">
        <f>SUM(J31/J30)*100-100</f>
        <v>9.9464422341239498</v>
      </c>
      <c r="L31" s="296">
        <f t="shared" si="8"/>
        <v>1.3399153737658764</v>
      </c>
      <c r="M31" s="3333"/>
      <c r="N31" s="3341"/>
      <c r="R31" s="1990"/>
      <c r="S31" s="1990"/>
      <c r="T31" s="1990"/>
      <c r="U31" s="1990"/>
    </row>
    <row r="32" spans="2:54" s="143" customFormat="1" ht="13.7" customHeight="1" thickBot="1">
      <c r="B32" s="142"/>
      <c r="C32" s="3348">
        <v>2011</v>
      </c>
      <c r="D32" s="3343">
        <f>SUM(D28:D31)</f>
        <v>4853</v>
      </c>
      <c r="E32" s="3342">
        <f>SUM(D32/D27)*100-100</f>
        <v>-6.8343252063735775</v>
      </c>
      <c r="F32" s="3349">
        <f t="shared" si="9"/>
        <v>-6.8343252063735775</v>
      </c>
      <c r="G32" s="3343">
        <f>SUM(G28:G31)</f>
        <v>11198</v>
      </c>
      <c r="H32" s="3342">
        <f>SUM(G32/G27)*100-100</f>
        <v>4.9386186861587476</v>
      </c>
      <c r="I32" s="3350">
        <f t="shared" si="10"/>
        <v>4.9386186861587476</v>
      </c>
      <c r="J32" s="3343">
        <f>SUM(J28:J31)</f>
        <v>5735</v>
      </c>
      <c r="K32" s="3342">
        <f>SUM(J32/J27)*100-100</f>
        <v>3.1289336450278711</v>
      </c>
      <c r="L32" s="3350">
        <f t="shared" si="8"/>
        <v>3.1289336450278711</v>
      </c>
      <c r="M32" s="3333"/>
      <c r="N32" s="3341"/>
      <c r="R32" s="1990"/>
      <c r="S32" s="1990"/>
      <c r="T32" s="1990"/>
      <c r="U32" s="1990"/>
    </row>
    <row r="33" spans="1:44" s="143" customFormat="1" ht="13.7" customHeight="1">
      <c r="B33" s="142"/>
      <c r="C33" s="3344" t="s">
        <v>769</v>
      </c>
      <c r="D33" s="3334">
        <v>1099</v>
      </c>
      <c r="E33" s="3335">
        <f>SUM(D33/D31)*100-100</f>
        <v>5.1674641148325264</v>
      </c>
      <c r="F33" s="3336">
        <f t="shared" si="9"/>
        <v>-20.304568527918789</v>
      </c>
      <c r="G33" s="3334">
        <v>2472</v>
      </c>
      <c r="H33" s="3335">
        <f>SUM(G33/G31)*100-100</f>
        <v>-11.493018259935553</v>
      </c>
      <c r="I33" s="3336">
        <f t="shared" si="10"/>
        <v>-14.345114345114339</v>
      </c>
      <c r="J33" s="3334">
        <v>1353</v>
      </c>
      <c r="K33" s="3345">
        <f>SUM(J33/J31)*100-100</f>
        <v>-5.8455114822546932</v>
      </c>
      <c r="L33" s="3337">
        <f>SUM(J33/J28)*100-100</f>
        <v>-6.3019390581717403</v>
      </c>
      <c r="M33" s="3333"/>
      <c r="N33" s="1990"/>
      <c r="O33" s="1991"/>
      <c r="P33" s="2375"/>
      <c r="R33" s="1990"/>
      <c r="S33" s="1990"/>
      <c r="T33" s="1990"/>
      <c r="U33" s="1990"/>
    </row>
    <row r="34" spans="1:44">
      <c r="C34" s="3346" t="s">
        <v>770</v>
      </c>
      <c r="D34" s="1377">
        <v>1162</v>
      </c>
      <c r="E34" s="895">
        <f>SUM(D34/D33*100-100)</f>
        <v>5.7324840764331242</v>
      </c>
      <c r="F34" s="296">
        <f t="shared" si="9"/>
        <v>-15.918958031837917</v>
      </c>
      <c r="G34" s="1377">
        <v>2283</v>
      </c>
      <c r="H34" s="895">
        <f>SUM(G34/G33)*100-100</f>
        <v>-7.6456310679611619</v>
      </c>
      <c r="I34" s="296">
        <f t="shared" si="10"/>
        <v>-23.671013039117355</v>
      </c>
      <c r="J34" s="1377">
        <v>1517</v>
      </c>
      <c r="K34" s="3347">
        <f>SUM(J34/J33)*100-100</f>
        <v>12.12121212121211</v>
      </c>
      <c r="L34" s="296">
        <f>SUM(J34/J29)*100-100</f>
        <v>-1.9392372333548877</v>
      </c>
      <c r="R34" s="1990"/>
      <c r="S34" s="1990"/>
      <c r="T34" s="1990"/>
      <c r="U34" s="1990"/>
    </row>
    <row r="35" spans="1:44">
      <c r="C35" s="3346" t="s">
        <v>771</v>
      </c>
      <c r="D35" s="1377">
        <v>796</v>
      </c>
      <c r="E35" s="895">
        <f>SUM(D35/D34*100-100)</f>
        <v>-31.497418244406191</v>
      </c>
      <c r="F35" s="296">
        <f t="shared" si="9"/>
        <v>-23.97325692454632</v>
      </c>
      <c r="G35" s="1377">
        <v>2351</v>
      </c>
      <c r="H35" s="895">
        <f>SUM(G35/G34)*100-100</f>
        <v>2.9785370127025885</v>
      </c>
      <c r="I35" s="296">
        <f t="shared" si="10"/>
        <v>-7.0015822784810098</v>
      </c>
      <c r="J35" s="1377">
        <v>1388</v>
      </c>
      <c r="K35" s="3347">
        <f>SUM(J35/J34)*100-100</f>
        <v>-8.5036255767963098</v>
      </c>
      <c r="L35" s="296">
        <f>SUM(J35/J30)*100-100</f>
        <v>6.1973986228003071</v>
      </c>
      <c r="R35" s="1990"/>
      <c r="S35" s="1990"/>
      <c r="T35" s="1990"/>
      <c r="U35" s="1990"/>
    </row>
    <row r="36" spans="1:44">
      <c r="C36" s="3346" t="s">
        <v>772</v>
      </c>
      <c r="D36" s="1377">
        <v>835</v>
      </c>
      <c r="E36" s="895">
        <f>SUM(D36/D35*100-100)</f>
        <v>4.8994974874371877</v>
      </c>
      <c r="F36" s="296">
        <f t="shared" ref="F36:F37" si="11">SUM(D36/D31)*100-100</f>
        <v>-20.095693779904309</v>
      </c>
      <c r="G36" s="1377">
        <v>2189</v>
      </c>
      <c r="H36" s="895">
        <f>SUM(G36/G35)*100-100</f>
        <v>-6.8906848149723459</v>
      </c>
      <c r="I36" s="296">
        <f t="shared" ref="I36:I37" si="12">SUM(G36/G31)*100-100</f>
        <v>-21.625492302184028</v>
      </c>
      <c r="J36" s="1377">
        <v>1261</v>
      </c>
      <c r="K36" s="3347">
        <f>SUM(J36/J35)*100-100</f>
        <v>-9.1498559077809745</v>
      </c>
      <c r="L36" s="296">
        <f>SUM(J36/J31)*100-100</f>
        <v>-12.247738343771744</v>
      </c>
      <c r="S36" s="1990"/>
      <c r="T36" s="1990"/>
      <c r="U36" s="1990"/>
    </row>
    <row r="37" spans="1:44" ht="13.5" thickBot="1">
      <c r="C37" s="3351">
        <v>2012</v>
      </c>
      <c r="D37" s="3324">
        <f>SUM(D33:D36)</f>
        <v>3892</v>
      </c>
      <c r="E37" s="3325">
        <f>SUM(D37/D32)*100-100</f>
        <v>-19.802184215948898</v>
      </c>
      <c r="F37" s="3352">
        <f t="shared" si="11"/>
        <v>-19.802184215948898</v>
      </c>
      <c r="G37" s="3324">
        <f>SUM(G33:G36)</f>
        <v>9295</v>
      </c>
      <c r="H37" s="3325">
        <f>SUM(G37/G32)*100-100</f>
        <v>-16.994106090373279</v>
      </c>
      <c r="I37" s="3339">
        <f t="shared" si="12"/>
        <v>-16.994106090373279</v>
      </c>
      <c r="J37" s="3324">
        <f>SUM(J33:J36)</f>
        <v>5519</v>
      </c>
      <c r="K37" s="3325">
        <f>SUM(J37/J32)*100-100</f>
        <v>-3.7663469921534443</v>
      </c>
      <c r="L37" s="3339">
        <f t="shared" ref="L37" si="13">SUM(J37/J32)*100-100</f>
        <v>-3.7663469921534443</v>
      </c>
      <c r="R37" s="1990"/>
      <c r="S37" s="1990"/>
      <c r="T37" s="1990"/>
      <c r="U37" s="1990"/>
    </row>
    <row r="38" spans="1:44">
      <c r="C38" s="3340" t="s">
        <v>837</v>
      </c>
      <c r="D38" s="3334">
        <v>731</v>
      </c>
      <c r="E38" s="3335">
        <f>SUM(D38/D36*100-100)</f>
        <v>-12.455089820359277</v>
      </c>
      <c r="F38" s="3336">
        <f>SUM(D38/D33)*100-100</f>
        <v>-33.484986351228386</v>
      </c>
      <c r="G38" s="3334">
        <v>2252</v>
      </c>
      <c r="H38" s="3335">
        <f>SUM(G38/G36*100-100)</f>
        <v>2.8780264961169451</v>
      </c>
      <c r="I38" s="3336">
        <f>SUM(G38/G33)*100-100</f>
        <v>-8.8996763754045247</v>
      </c>
      <c r="J38" s="3334">
        <v>1272</v>
      </c>
      <c r="K38" s="3345">
        <f>SUM(J38/J36*100-100)</f>
        <v>0.87232355273592077</v>
      </c>
      <c r="L38" s="3337">
        <f>SUM(J38/J33)*100-100</f>
        <v>-5.9866962305986675</v>
      </c>
      <c r="P38" s="2375"/>
      <c r="R38" s="1990"/>
      <c r="S38" s="1990"/>
      <c r="T38" s="1990"/>
      <c r="U38" s="1990"/>
    </row>
    <row r="39" spans="1:44">
      <c r="C39" s="3327" t="s">
        <v>844</v>
      </c>
      <c r="D39" s="1377">
        <v>845</v>
      </c>
      <c r="E39" s="895">
        <f>SUM(D39/D38*100-100)</f>
        <v>15.595075239398099</v>
      </c>
      <c r="F39" s="1378">
        <f>SUM(D39/D34)*100-100</f>
        <v>-27.280550774526674</v>
      </c>
      <c r="G39" s="1377">
        <v>2179</v>
      </c>
      <c r="H39" s="895">
        <f>SUM(G39/G38*100-100)</f>
        <v>-3.2415630550621728</v>
      </c>
      <c r="I39" s="296">
        <f>SUM(G39/G34)*100-100</f>
        <v>-4.5554095488392505</v>
      </c>
      <c r="J39" s="1377">
        <v>1345</v>
      </c>
      <c r="K39" s="3347">
        <f>SUM(J39/J38*100-100)</f>
        <v>5.7389937106918154</v>
      </c>
      <c r="L39" s="296">
        <f>SUM(J39/J34)*100-100</f>
        <v>-11.338167435728408</v>
      </c>
      <c r="R39" s="1990"/>
      <c r="S39" s="1990"/>
      <c r="T39" s="1990"/>
      <c r="U39" s="1990"/>
    </row>
    <row r="40" spans="1:44">
      <c r="C40" s="3327" t="s">
        <v>824</v>
      </c>
      <c r="D40" s="1377">
        <v>618</v>
      </c>
      <c r="E40" s="895">
        <f>SUM(D40/D39*100-100)</f>
        <v>-26.863905325443781</v>
      </c>
      <c r="F40" s="1378">
        <f>SUM(D40/D35)*100-100</f>
        <v>-22.361809045226138</v>
      </c>
      <c r="G40" s="1377">
        <v>1989</v>
      </c>
      <c r="H40" s="895">
        <f>SUM(G40/G39*100-100)</f>
        <v>-8.7195961450206454</v>
      </c>
      <c r="I40" s="296">
        <f>SUM(G40/G35)*100-100</f>
        <v>-15.39770310506168</v>
      </c>
      <c r="J40" s="1377">
        <v>1122</v>
      </c>
      <c r="K40" s="3347">
        <f>SUM(J40/J39*100-100)</f>
        <v>-16.579925650557627</v>
      </c>
      <c r="L40" s="296">
        <f>SUM(J40/J35)*100-100</f>
        <v>-19.164265129683002</v>
      </c>
      <c r="S40" s="1990"/>
      <c r="T40" s="1990"/>
      <c r="U40" s="1990"/>
    </row>
    <row r="41" spans="1:44">
      <c r="C41" s="3327" t="s">
        <v>845</v>
      </c>
      <c r="D41" s="1377">
        <v>760</v>
      </c>
      <c r="E41" s="3353">
        <f>SUM(D41/D40*100-100)</f>
        <v>22.977346278317157</v>
      </c>
      <c r="F41" s="895">
        <f>SUM(D41/D36)*100-100</f>
        <v>-8.9820359281437163</v>
      </c>
      <c r="G41" s="1377">
        <v>2269</v>
      </c>
      <c r="H41" s="3353">
        <f>SUM(G41/G40*100-100)</f>
        <v>14.077425842131717</v>
      </c>
      <c r="I41" s="3331">
        <f>SUM(G41/G36)*100-100</f>
        <v>3.6546368204659672</v>
      </c>
      <c r="J41" s="749">
        <v>1192</v>
      </c>
      <c r="K41" s="3353">
        <f>SUM(J41/J40*100-100)</f>
        <v>6.2388591800356608</v>
      </c>
      <c r="L41" s="296">
        <f>SUM(J41/J36)*100-100</f>
        <v>-5.471847739888986</v>
      </c>
    </row>
    <row r="42" spans="1:44" ht="13.5" thickBot="1">
      <c r="C42" s="3323">
        <v>2013</v>
      </c>
      <c r="D42" s="3324">
        <f>SUM(D38:D41)</f>
        <v>2954</v>
      </c>
      <c r="E42" s="3325">
        <f>SUM(D42/D37)*100-100</f>
        <v>-24.100719424460422</v>
      </c>
      <c r="F42" s="3352">
        <f t="shared" ref="F42" si="14">SUM(D42/D37)*100-100</f>
        <v>-24.100719424460422</v>
      </c>
      <c r="G42" s="3324">
        <f>SUM(G38:G41)</f>
        <v>8689</v>
      </c>
      <c r="H42" s="3325">
        <f>SUM(G42/G37)*100-100</f>
        <v>-6.5196342119419057</v>
      </c>
      <c r="I42" s="3339">
        <f t="shared" ref="I42" si="15">SUM(G42/G37)*100-100</f>
        <v>-6.5196342119419057</v>
      </c>
      <c r="J42" s="3324">
        <f>SUM(J38:J41)</f>
        <v>4931</v>
      </c>
      <c r="K42" s="3325">
        <f>SUM(J42/J37)*100-100</f>
        <v>-10.654104004348625</v>
      </c>
      <c r="L42" s="3339">
        <f t="shared" ref="L42" si="16">SUM(J42/J37)*100-100</f>
        <v>-10.654104004348625</v>
      </c>
      <c r="N42" s="2375"/>
    </row>
    <row r="43" spans="1:44" ht="12.75" customHeight="1">
      <c r="C43" s="3344" t="s">
        <v>894</v>
      </c>
      <c r="D43" s="3334">
        <v>734</v>
      </c>
      <c r="E43" s="3354">
        <f>SUM(D43/D41*100-100)</f>
        <v>-3.4210526315789451</v>
      </c>
      <c r="F43" s="3337">
        <f>SUM(D43/D38)*100-100</f>
        <v>0.41039671682625567</v>
      </c>
      <c r="G43" s="3334">
        <v>2128</v>
      </c>
      <c r="H43" s="3345">
        <f>SUM(G43/G41*100-100)</f>
        <v>-6.2141912736888543</v>
      </c>
      <c r="I43" s="3337">
        <f>SUM(G43/G38)*100-100</f>
        <v>-5.5062166962699877</v>
      </c>
      <c r="J43" s="3334">
        <v>1209</v>
      </c>
      <c r="K43" s="3345">
        <f>SUM(J43/J41*100-100)</f>
        <v>1.4261744966443075</v>
      </c>
      <c r="L43" s="3337">
        <f>SUM(J43/J38)*100-100</f>
        <v>-4.9528301886792434</v>
      </c>
      <c r="N43" s="2375"/>
      <c r="R43" s="143"/>
      <c r="S43" s="143"/>
      <c r="T43" s="143"/>
      <c r="U43" s="143"/>
    </row>
    <row r="44" spans="1:44" ht="12.75" customHeight="1">
      <c r="C44" s="3346" t="s">
        <v>900</v>
      </c>
      <c r="D44" s="1377">
        <v>816</v>
      </c>
      <c r="E44" s="3355">
        <f>SUM(D44/D43*100-100)</f>
        <v>11.171662125340603</v>
      </c>
      <c r="F44" s="296">
        <f>SUM(D44/D39)*100-100</f>
        <v>-3.4319526627218977</v>
      </c>
      <c r="G44" s="1377">
        <v>2213</v>
      </c>
      <c r="H44" s="3347">
        <f>SUM(G44/G43*100-100)</f>
        <v>3.9943609022556501</v>
      </c>
      <c r="I44" s="296">
        <f>SUM(G44/G39)*100-100</f>
        <v>1.5603487838458108</v>
      </c>
      <c r="J44" s="1377">
        <v>1162</v>
      </c>
      <c r="K44" s="3355">
        <f>SUM(J44/J43*100-100)</f>
        <v>-3.8875103391232528</v>
      </c>
      <c r="L44" s="296">
        <f>SUM(J44/J39)*100-100</f>
        <v>-13.605947955390334</v>
      </c>
    </row>
    <row r="45" spans="1:44">
      <c r="A45" s="1990"/>
      <c r="C45" s="3346" t="s">
        <v>888</v>
      </c>
      <c r="D45" s="3356">
        <v>650</v>
      </c>
      <c r="E45" s="3355">
        <f>SUM(D45/D43*100-100)</f>
        <v>-11.444141689373296</v>
      </c>
      <c r="F45" s="296">
        <f>SUM(D45/D40)*100-100</f>
        <v>5.1779935275080931</v>
      </c>
      <c r="G45" s="1377">
        <v>2042</v>
      </c>
      <c r="H45" s="3355">
        <f>SUM(G45/G43*100-100)</f>
        <v>-4.0413533834586417</v>
      </c>
      <c r="I45" s="296">
        <f>SUM(G45/G40)*100-100</f>
        <v>2.664655605832067</v>
      </c>
      <c r="J45" s="1377">
        <v>966</v>
      </c>
      <c r="K45" s="3347">
        <f>SUM(J45/J43*100-100)</f>
        <v>-20.099255583126549</v>
      </c>
      <c r="L45" s="296">
        <f>SUM(J45/J40)*100-100</f>
        <v>-13.903743315508024</v>
      </c>
      <c r="N45" s="1990"/>
      <c r="R45" s="1990"/>
      <c r="S45" s="1990"/>
      <c r="T45" s="1990"/>
      <c r="U45" s="1990"/>
      <c r="X45" s="1990"/>
      <c r="Y45" s="1990"/>
      <c r="Z45" s="1990"/>
      <c r="AG45" s="3361"/>
      <c r="AH45" s="3361"/>
      <c r="AI45" s="3361"/>
      <c r="AJ45" s="3361"/>
      <c r="AK45" s="3361"/>
      <c r="AL45" s="3361"/>
      <c r="AM45" s="3361"/>
      <c r="AN45" s="3361"/>
      <c r="AO45" s="3361"/>
      <c r="AP45" s="3361"/>
      <c r="AQ45" s="3361"/>
      <c r="AR45" s="3361"/>
    </row>
    <row r="46" spans="1:44" ht="13.5" thickBot="1">
      <c r="A46" s="1990"/>
      <c r="C46" s="3534" t="s">
        <v>901</v>
      </c>
      <c r="D46" s="3357">
        <v>672</v>
      </c>
      <c r="E46" s="3358">
        <f>SUM(D46/D44*100-100)</f>
        <v>-17.64705882352942</v>
      </c>
      <c r="F46" s="298">
        <f>SUM(D46/D41)*100-100</f>
        <v>-11.578947368421055</v>
      </c>
      <c r="G46" s="3357">
        <v>2271</v>
      </c>
      <c r="H46" s="3358">
        <f>SUM(G46/G44*100-100)</f>
        <v>2.6208766380479034</v>
      </c>
      <c r="I46" s="298">
        <f>SUM(G46/G41)*100-100</f>
        <v>8.8144557073604801E-2</v>
      </c>
      <c r="J46" s="3357">
        <v>1145</v>
      </c>
      <c r="K46" s="3358">
        <f>SUM(J46/J44*100-100)</f>
        <v>-1.4629948364888179</v>
      </c>
      <c r="L46" s="298">
        <f>SUM(J46/J41)*100-100</f>
        <v>-3.942953020134226</v>
      </c>
      <c r="N46" s="1990"/>
      <c r="R46" s="1990"/>
      <c r="S46" s="1990"/>
      <c r="T46" s="1990"/>
      <c r="U46" s="1990"/>
      <c r="X46" s="1990"/>
      <c r="Y46" s="1990"/>
      <c r="Z46" s="1990"/>
      <c r="AG46" s="3361"/>
      <c r="AH46" s="3361"/>
      <c r="AI46" s="3361"/>
      <c r="AJ46" s="3361"/>
      <c r="AK46" s="3361"/>
      <c r="AL46" s="3361"/>
      <c r="AM46" s="3361"/>
      <c r="AN46" s="3361"/>
      <c r="AO46" s="3361"/>
      <c r="AP46" s="3361"/>
      <c r="AQ46" s="3361"/>
      <c r="AR46" s="3361"/>
    </row>
    <row r="47" spans="1:44" ht="13.5" thickBot="1">
      <c r="C47" s="3400">
        <v>2014</v>
      </c>
      <c r="D47" s="3324">
        <f>SUM(D43:D46)</f>
        <v>2872</v>
      </c>
      <c r="E47" s="3325">
        <f>SUM(D47/D42)*100-100</f>
        <v>-2.7758970886932985</v>
      </c>
      <c r="F47" s="3352">
        <f t="shared" ref="F47" si="17">SUM(D47/D42)*100-100</f>
        <v>-2.7758970886932985</v>
      </c>
      <c r="G47" s="3324">
        <f>SUM(G43:G46)</f>
        <v>8654</v>
      </c>
      <c r="H47" s="3325">
        <f>SUM(G47/G42)*100-100</f>
        <v>-0.40280814823340449</v>
      </c>
      <c r="I47" s="3339">
        <f t="shared" ref="I47" si="18">SUM(G47/G42)*100-100</f>
        <v>-0.40280814823340449</v>
      </c>
      <c r="J47" s="3324">
        <f>SUM(J43:J46)</f>
        <v>4482</v>
      </c>
      <c r="K47" s="3325">
        <f>SUM(J47/J42)*100-100</f>
        <v>-9.1056580815250499</v>
      </c>
      <c r="L47" s="3339">
        <f t="shared" ref="L47" si="19">SUM(J47/J42)*100-100</f>
        <v>-9.1056580815250499</v>
      </c>
      <c r="N47" s="3359"/>
      <c r="R47" s="1990"/>
      <c r="S47" s="1990"/>
      <c r="T47" s="1990"/>
      <c r="U47" s="1990"/>
      <c r="X47" s="1990"/>
      <c r="Y47" s="1990"/>
      <c r="Z47" s="1990"/>
      <c r="AG47" s="3015"/>
      <c r="AH47" s="3015"/>
      <c r="AI47" s="3015"/>
      <c r="AJ47" s="3015"/>
      <c r="AK47" s="3015"/>
      <c r="AL47" s="3015"/>
      <c r="AM47" s="3015"/>
      <c r="AN47" s="3015"/>
      <c r="AO47" s="3015"/>
      <c r="AP47" s="3015"/>
      <c r="AQ47" s="3015"/>
      <c r="AR47" s="3015"/>
    </row>
    <row r="48" spans="1:44" ht="13.5" thickBot="1">
      <c r="A48" s="1990"/>
      <c r="C48" s="3535" t="s">
        <v>939</v>
      </c>
      <c r="D48" s="3529">
        <v>801</v>
      </c>
      <c r="E48" s="3530">
        <f>SUM(D48/D46*100-100)</f>
        <v>19.196428571428584</v>
      </c>
      <c r="F48" s="3531">
        <f>SUM(D48/D43)*100-100</f>
        <v>9.1280653950953621</v>
      </c>
      <c r="G48" s="3532">
        <v>2221</v>
      </c>
      <c r="H48" s="3530">
        <f>SUM(G48/G46*100-100)</f>
        <v>-2.2016732716864738</v>
      </c>
      <c r="I48" s="3531">
        <f>SUM(G48/G43)*100-100</f>
        <v>4.3703007518796966</v>
      </c>
      <c r="J48" s="3532">
        <v>1137</v>
      </c>
      <c r="K48" s="3533">
        <f>SUM(J48/J46*100-100)</f>
        <v>-0.69868995633187581</v>
      </c>
      <c r="L48" s="3531">
        <f>SUM(J48/J43)*100-100</f>
        <v>-5.9553349875930479</v>
      </c>
      <c r="N48" s="1990"/>
      <c r="R48" s="1990"/>
      <c r="S48" s="1990"/>
      <c r="T48" s="1990"/>
      <c r="U48" s="1990"/>
      <c r="X48" s="1990"/>
      <c r="Y48" s="1990"/>
      <c r="Z48" s="1990"/>
      <c r="AG48" s="3361"/>
      <c r="AH48" s="3361"/>
      <c r="AI48" s="3361"/>
      <c r="AJ48" s="3361"/>
      <c r="AK48" s="3361"/>
      <c r="AL48" s="3361"/>
      <c r="AM48" s="3361"/>
      <c r="AN48" s="3361"/>
      <c r="AO48" s="3361"/>
      <c r="AP48" s="3361"/>
      <c r="AQ48" s="3361"/>
      <c r="AR48" s="3361"/>
    </row>
    <row r="49" spans="1:44">
      <c r="A49" s="1990"/>
      <c r="B49" s="23"/>
      <c r="C49" s="751"/>
      <c r="D49" s="749"/>
      <c r="E49" s="895"/>
      <c r="F49" s="895"/>
      <c r="G49" s="749"/>
      <c r="H49" s="895"/>
      <c r="I49" s="895"/>
      <c r="J49" s="749"/>
      <c r="K49" s="895"/>
      <c r="L49" s="895"/>
      <c r="N49" s="1990"/>
      <c r="R49" s="1990"/>
      <c r="S49" s="1990"/>
      <c r="T49" s="1990"/>
      <c r="U49" s="1990"/>
      <c r="X49" s="1990"/>
      <c r="Y49" s="1990"/>
      <c r="Z49" s="1990"/>
      <c r="AG49" s="3361"/>
      <c r="AH49" s="3361"/>
      <c r="AI49" s="3361"/>
      <c r="AJ49" s="3361"/>
      <c r="AK49" s="3361"/>
      <c r="AL49" s="3361"/>
      <c r="AM49" s="3361"/>
      <c r="AN49" s="3361"/>
      <c r="AO49" s="3361"/>
      <c r="AP49" s="3361"/>
      <c r="AQ49" s="3361"/>
      <c r="AR49" s="3361"/>
    </row>
    <row r="50" spans="1:44">
      <c r="A50" s="1990"/>
      <c r="B50" s="23"/>
      <c r="C50" s="140" t="s">
        <v>597</v>
      </c>
      <c r="D50" s="749"/>
      <c r="E50" s="895"/>
      <c r="F50" s="895"/>
      <c r="G50" s="749"/>
      <c r="H50" s="895"/>
      <c r="I50" s="895"/>
      <c r="J50" s="749"/>
      <c r="K50" s="895"/>
      <c r="L50" s="895"/>
      <c r="N50" s="1990"/>
      <c r="R50" s="1990"/>
      <c r="S50" s="1990"/>
      <c r="T50" s="1990"/>
      <c r="U50" s="1990"/>
      <c r="X50" s="1990"/>
      <c r="Y50" s="1990"/>
      <c r="Z50" s="1990"/>
      <c r="AG50" s="3361"/>
      <c r="AH50" s="3361"/>
      <c r="AI50" s="3361"/>
      <c r="AJ50" s="3361"/>
      <c r="AK50" s="3361"/>
      <c r="AL50" s="3361"/>
      <c r="AM50" s="3361"/>
      <c r="AN50" s="3361"/>
      <c r="AO50" s="3361"/>
      <c r="AP50" s="3361"/>
      <c r="AQ50" s="3361"/>
      <c r="AR50" s="3361"/>
    </row>
    <row r="51" spans="1:44">
      <c r="B51" s="23"/>
      <c r="C51" s="3399"/>
      <c r="D51" s="750"/>
      <c r="E51" s="3398"/>
      <c r="F51" s="895"/>
      <c r="G51" s="750"/>
      <c r="H51" s="3398"/>
      <c r="I51" s="895"/>
      <c r="J51" s="750"/>
      <c r="K51" s="3398"/>
      <c r="L51" s="895"/>
      <c r="N51" s="2375"/>
      <c r="R51" s="1990"/>
      <c r="S51" s="1990"/>
      <c r="T51" s="1990"/>
      <c r="U51" s="1990"/>
      <c r="X51" s="1990"/>
      <c r="Y51" s="1990"/>
      <c r="Z51" s="1990"/>
      <c r="AG51" s="2375"/>
      <c r="AH51" s="2375"/>
      <c r="AI51" s="2375"/>
      <c r="AJ51" s="2375"/>
      <c r="AK51" s="2375"/>
      <c r="AL51" s="2375"/>
      <c r="AM51" s="2375"/>
      <c r="AN51" s="2375"/>
      <c r="AO51" s="2375"/>
      <c r="AP51" s="2375"/>
      <c r="AQ51" s="2375"/>
      <c r="AR51" s="2375"/>
    </row>
    <row r="52" spans="1:44" ht="17.45" customHeight="1">
      <c r="F52" s="3360"/>
      <c r="G52" s="473"/>
      <c r="J52" s="3359"/>
      <c r="K52" s="2375"/>
      <c r="L52" s="895"/>
      <c r="U52" s="1259"/>
      <c r="AG52" s="2375"/>
      <c r="AH52" s="2375"/>
      <c r="AI52" s="2375"/>
      <c r="AJ52" s="2375"/>
      <c r="AK52" s="2375"/>
      <c r="AL52" s="2375"/>
      <c r="AM52" s="2375"/>
      <c r="AN52" s="2375"/>
      <c r="AO52" s="2375"/>
      <c r="AP52" s="2375"/>
      <c r="AQ52" s="2375"/>
      <c r="AR52" s="2375"/>
    </row>
    <row r="53" spans="1:44" ht="17.45" customHeight="1">
      <c r="C53" s="140"/>
      <c r="J53" s="2375"/>
      <c r="K53" s="2375"/>
      <c r="L53" s="24"/>
      <c r="M53" s="2375"/>
      <c r="U53" s="749"/>
      <c r="AG53" s="3359"/>
      <c r="AH53" s="2375"/>
      <c r="AI53" s="2375"/>
      <c r="AJ53" s="2375"/>
      <c r="AK53" s="3359"/>
      <c r="AL53" s="2375"/>
      <c r="AM53" s="2375"/>
      <c r="AN53" s="2375"/>
      <c r="AO53" s="3359"/>
      <c r="AP53" s="2375"/>
      <c r="AQ53" s="2375"/>
      <c r="AR53" s="2375"/>
    </row>
    <row r="54" spans="1:44" ht="17.45" customHeight="1">
      <c r="G54" s="473"/>
      <c r="H54" s="473"/>
      <c r="I54" s="473"/>
      <c r="J54" s="3359"/>
      <c r="K54" s="2375"/>
      <c r="U54" s="749"/>
      <c r="AG54" s="3359"/>
      <c r="AH54" s="2375"/>
      <c r="AI54" s="2375"/>
      <c r="AJ54" s="2375"/>
      <c r="AK54" s="3359"/>
      <c r="AL54" s="2375"/>
      <c r="AM54" s="2375"/>
      <c r="AN54" s="2375"/>
      <c r="AO54" s="3359"/>
      <c r="AP54" s="2375"/>
      <c r="AQ54" s="2375"/>
      <c r="AR54" s="2375"/>
    </row>
    <row r="55" spans="1:44" ht="17.45" customHeight="1">
      <c r="D55" s="473"/>
      <c r="G55" s="473"/>
      <c r="H55" s="473"/>
      <c r="I55" s="473"/>
      <c r="J55" s="3359"/>
      <c r="K55" s="2375"/>
      <c r="U55" s="749"/>
      <c r="AG55" s="3359"/>
      <c r="AH55" s="2375"/>
      <c r="AI55" s="2375"/>
      <c r="AJ55" s="2375"/>
      <c r="AK55" s="3359"/>
      <c r="AL55" s="2375"/>
      <c r="AM55" s="2375"/>
      <c r="AN55" s="2375"/>
      <c r="AO55" s="3359"/>
      <c r="AP55" s="2375"/>
      <c r="AQ55" s="2375"/>
      <c r="AR55" s="2375"/>
    </row>
    <row r="56" spans="1:44" ht="17.45" customHeight="1">
      <c r="G56" s="473"/>
      <c r="H56" s="473"/>
      <c r="I56" s="473"/>
      <c r="J56" s="3359"/>
      <c r="K56" s="2375"/>
      <c r="U56" s="749"/>
      <c r="AG56" s="3359"/>
      <c r="AH56" s="2375"/>
      <c r="AI56" s="2375"/>
      <c r="AJ56" s="2375"/>
      <c r="AK56" s="3359"/>
      <c r="AL56" s="2375"/>
      <c r="AM56" s="2375"/>
      <c r="AN56" s="2375"/>
      <c r="AO56" s="3359"/>
      <c r="AP56" s="2375"/>
      <c r="AQ56" s="2375"/>
      <c r="AR56" s="2375"/>
    </row>
    <row r="57" spans="1:44" ht="17.45" customHeight="1">
      <c r="G57" s="473"/>
      <c r="H57" s="473"/>
      <c r="I57" s="473"/>
      <c r="J57" s="3359"/>
      <c r="K57" s="2375"/>
      <c r="U57" s="749"/>
      <c r="AG57" s="3359"/>
      <c r="AH57" s="2375"/>
      <c r="AI57" s="2375"/>
      <c r="AJ57" s="2375"/>
      <c r="AK57" s="3359"/>
      <c r="AL57" s="2375"/>
      <c r="AM57" s="2375"/>
      <c r="AN57" s="2375"/>
      <c r="AO57" s="3359"/>
      <c r="AP57" s="2375"/>
      <c r="AQ57" s="2375"/>
      <c r="AR57" s="2375"/>
    </row>
    <row r="58" spans="1:44" ht="17.45" customHeight="1">
      <c r="G58" s="473"/>
      <c r="H58" s="473"/>
      <c r="I58" s="473"/>
      <c r="J58" s="3359"/>
      <c r="K58" s="2375"/>
      <c r="U58" s="749"/>
      <c r="AG58" s="3074"/>
      <c r="AH58" s="2375"/>
      <c r="AI58" s="2375"/>
      <c r="AJ58" s="2375"/>
      <c r="AK58" s="3074"/>
      <c r="AL58" s="2375"/>
      <c r="AM58" s="2375"/>
      <c r="AN58" s="2375"/>
      <c r="AO58" s="3074"/>
      <c r="AP58" s="2375"/>
      <c r="AQ58" s="2375"/>
      <c r="AR58" s="2375"/>
    </row>
    <row r="59" spans="1:44" ht="17.45" customHeight="1">
      <c r="G59" s="473"/>
      <c r="H59" s="473"/>
      <c r="I59" s="473"/>
      <c r="J59" s="3359"/>
      <c r="K59" s="2375"/>
      <c r="U59" s="749"/>
      <c r="AG59" s="3359"/>
      <c r="AH59" s="2375"/>
      <c r="AI59" s="2375"/>
      <c r="AJ59" s="2375"/>
      <c r="AK59" s="3359"/>
      <c r="AL59" s="2375"/>
      <c r="AM59" s="2375"/>
      <c r="AN59" s="2375"/>
      <c r="AO59" s="3359"/>
      <c r="AP59" s="2375"/>
      <c r="AQ59" s="2375"/>
      <c r="AR59" s="2375"/>
    </row>
    <row r="60" spans="1:44" s="143" customFormat="1" ht="17.45" customHeight="1">
      <c r="B60" s="142"/>
      <c r="C60" s="142"/>
      <c r="D60" s="142"/>
      <c r="E60" s="142"/>
      <c r="F60" s="142"/>
      <c r="G60" s="142"/>
      <c r="H60" s="558"/>
      <c r="I60" s="558"/>
      <c r="J60" s="142"/>
      <c r="K60" s="3333"/>
      <c r="L60" s="142"/>
      <c r="U60" s="750"/>
      <c r="AG60" s="3406"/>
      <c r="AH60" s="3333"/>
      <c r="AI60" s="3333"/>
      <c r="AJ60" s="3333"/>
      <c r="AK60" s="3406"/>
      <c r="AL60" s="3333"/>
      <c r="AM60" s="3333"/>
      <c r="AN60" s="3333"/>
      <c r="AO60" s="3406"/>
      <c r="AP60" s="3361"/>
      <c r="AQ60" s="3361"/>
      <c r="AR60" s="3361"/>
    </row>
    <row r="61" spans="1:44" ht="11.25" customHeight="1">
      <c r="G61" s="473"/>
      <c r="H61" s="473"/>
      <c r="I61" s="473"/>
      <c r="J61" s="3359"/>
      <c r="K61" s="2375"/>
      <c r="U61" s="749"/>
      <c r="AG61" s="3359"/>
      <c r="AH61" s="2375"/>
      <c r="AI61" s="2375"/>
      <c r="AJ61" s="2375"/>
      <c r="AK61" s="3359"/>
      <c r="AL61" s="2375"/>
      <c r="AM61" s="2375"/>
      <c r="AN61" s="2375"/>
      <c r="AO61" s="3359"/>
      <c r="AP61" s="3015"/>
      <c r="AQ61" s="3015"/>
      <c r="AR61" s="3015"/>
    </row>
    <row r="62" spans="1:44" ht="18" customHeight="1">
      <c r="G62" s="473"/>
      <c r="H62" s="473"/>
      <c r="I62" s="473"/>
      <c r="J62" s="3359"/>
      <c r="K62" s="2375"/>
      <c r="U62" s="749"/>
      <c r="AG62" s="3359"/>
      <c r="AH62" s="2375"/>
      <c r="AI62" s="2375"/>
      <c r="AJ62" s="2375"/>
      <c r="AK62" s="3359"/>
      <c r="AL62" s="2375"/>
      <c r="AM62" s="2375"/>
      <c r="AN62" s="2375"/>
      <c r="AO62" s="3359"/>
      <c r="AP62" s="2375"/>
      <c r="AQ62" s="2375"/>
      <c r="AR62" s="2375"/>
    </row>
    <row r="63" spans="1:44" s="3362" customFormat="1" ht="18" customHeight="1">
      <c r="A63" s="1991"/>
      <c r="B63" s="3"/>
      <c r="C63" s="3"/>
      <c r="D63" s="3"/>
      <c r="E63" s="3"/>
      <c r="F63" s="3"/>
      <c r="G63" s="473"/>
      <c r="H63" s="473"/>
      <c r="I63" s="473"/>
      <c r="J63" s="3359"/>
      <c r="K63" s="2375"/>
      <c r="L63" s="3"/>
      <c r="U63" s="749"/>
      <c r="AG63" s="3333"/>
      <c r="AH63" s="3333"/>
      <c r="AI63" s="3333"/>
      <c r="AJ63" s="3333"/>
    </row>
    <row r="64" spans="1:44" s="3" customFormat="1" ht="18" customHeight="1">
      <c r="A64" s="1991"/>
      <c r="G64" s="473"/>
      <c r="H64" s="473"/>
      <c r="I64" s="473"/>
      <c r="J64" s="3359"/>
      <c r="K64" s="2375"/>
      <c r="U64" s="749"/>
      <c r="AG64" s="2375"/>
      <c r="AH64" s="2375"/>
      <c r="AI64" s="2375"/>
      <c r="AJ64" s="2375"/>
    </row>
    <row r="65" spans="2:36">
      <c r="G65" s="473"/>
      <c r="H65" s="473"/>
      <c r="I65" s="473"/>
      <c r="J65" s="3359"/>
      <c r="K65" s="2375"/>
      <c r="U65" s="749"/>
      <c r="AG65" s="3359"/>
      <c r="AH65" s="2375"/>
      <c r="AI65" s="2375"/>
      <c r="AJ65" s="2375"/>
    </row>
    <row r="66" spans="2:36" s="143" customFormat="1">
      <c r="B66" s="142"/>
      <c r="C66" s="142"/>
      <c r="D66" s="142"/>
      <c r="E66" s="142"/>
      <c r="F66" s="142"/>
      <c r="G66" s="142"/>
      <c r="H66" s="142"/>
      <c r="I66" s="142"/>
      <c r="J66" s="142"/>
      <c r="L66" s="142"/>
      <c r="U66" s="750"/>
      <c r="AG66" s="667"/>
      <c r="AH66" s="3361"/>
      <c r="AI66" s="3361"/>
      <c r="AJ66" s="3333"/>
    </row>
    <row r="67" spans="2:36">
      <c r="AG67" s="3359"/>
      <c r="AH67" s="3015"/>
      <c r="AI67" s="3015"/>
      <c r="AJ67" s="2375"/>
    </row>
    <row r="68" spans="2:36">
      <c r="U68" s="1990"/>
      <c r="V68" s="1990"/>
      <c r="AG68" s="3406"/>
      <c r="AH68" s="3333"/>
      <c r="AI68" s="3333"/>
      <c r="AJ68" s="3333"/>
    </row>
    <row r="69" spans="2:36">
      <c r="AG69" s="3359"/>
      <c r="AH69" s="3015"/>
      <c r="AI69" s="3015"/>
      <c r="AJ69" s="2375"/>
    </row>
    <row r="70" spans="2:36">
      <c r="U70" s="749"/>
      <c r="V70" s="749"/>
      <c r="AG70" s="3359"/>
      <c r="AH70" s="2375"/>
      <c r="AI70" s="2375"/>
      <c r="AJ70" s="2375"/>
    </row>
    <row r="71" spans="2:36">
      <c r="U71" s="749"/>
      <c r="V71" s="749"/>
    </row>
    <row r="106" spans="5:5">
      <c r="E106" s="3">
        <v>748108</v>
      </c>
    </row>
  </sheetData>
  <mergeCells count="6">
    <mergeCell ref="C1:L1"/>
    <mergeCell ref="X7:AB8"/>
    <mergeCell ref="C2:C3"/>
    <mergeCell ref="D2:F2"/>
    <mergeCell ref="G2:I2"/>
    <mergeCell ref="J2:L2"/>
  </mergeCells>
  <phoneticPr fontId="0" type="noConversion"/>
  <pageMargins left="0.2" right="0.17" top="0.81" bottom="0.76" header="0.3" footer="0.24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2060"/>
  </sheetPr>
  <dimension ref="A1:S71"/>
  <sheetViews>
    <sheetView topLeftCell="A58" zoomScaleNormal="100" workbookViewId="0">
      <selection activeCell="G70" sqref="G70"/>
    </sheetView>
  </sheetViews>
  <sheetFormatPr defaultRowHeight="12.75"/>
  <cols>
    <col min="1" max="1" width="9.140625" customWidth="1"/>
    <col min="2" max="2" width="5.5703125" customWidth="1"/>
    <col min="3" max="3" width="7.28515625" style="554" customWidth="1"/>
    <col min="4" max="4" width="5.5703125" customWidth="1"/>
    <col min="5" max="5" width="7.28515625" style="554" customWidth="1"/>
    <col min="6" max="6" width="5.42578125" customWidth="1"/>
    <col min="7" max="9" width="7.28515625" style="554" customWidth="1"/>
    <col min="10" max="10" width="5.5703125" customWidth="1"/>
    <col min="11" max="11" width="7.28515625" style="554" customWidth="1"/>
    <col min="12" max="12" width="5.5703125" customWidth="1"/>
    <col min="13" max="13" width="7.28515625" style="554" customWidth="1"/>
    <col min="14" max="14" width="6.5703125" customWidth="1"/>
    <col min="15" max="15" width="7.28515625" style="554" customWidth="1"/>
  </cols>
  <sheetData>
    <row r="1" spans="1:15">
      <c r="A1" s="4247" t="s">
        <v>935</v>
      </c>
      <c r="B1" s="4248" t="s">
        <v>795</v>
      </c>
      <c r="C1" s="4249"/>
      <c r="D1" s="4249"/>
      <c r="E1" s="4249"/>
      <c r="F1" s="4249"/>
      <c r="G1" s="4249"/>
      <c r="H1" s="4249"/>
      <c r="I1" s="4249"/>
      <c r="J1" s="4249"/>
      <c r="K1" s="4249"/>
      <c r="L1" s="4249"/>
      <c r="M1" s="4249"/>
      <c r="N1" s="4249"/>
      <c r="O1" s="4250"/>
    </row>
    <row r="2" spans="1:15" ht="13.5" thickBot="1">
      <c r="A2" s="4247"/>
      <c r="B2" s="4251"/>
      <c r="C2" s="4252"/>
      <c r="D2" s="4252"/>
      <c r="E2" s="4252"/>
      <c r="F2" s="4252"/>
      <c r="G2" s="4252"/>
      <c r="H2" s="4252"/>
      <c r="I2" s="4252"/>
      <c r="J2" s="4252"/>
      <c r="K2" s="4252"/>
      <c r="L2" s="4252"/>
      <c r="M2" s="4252"/>
      <c r="N2" s="4252"/>
      <c r="O2" s="4253"/>
    </row>
    <row r="3" spans="1:15" s="1991" customFormat="1" ht="24" customHeight="1">
      <c r="A3" s="4228" t="s">
        <v>835</v>
      </c>
      <c r="B3" s="4254"/>
      <c r="C3" s="4254"/>
      <c r="D3" s="4254"/>
      <c r="E3" s="4254"/>
      <c r="F3" s="4254"/>
      <c r="G3" s="4254"/>
      <c r="H3" s="4254"/>
      <c r="I3" s="4254"/>
      <c r="J3" s="4254"/>
      <c r="K3" s="4254"/>
      <c r="L3" s="4254"/>
      <c r="M3" s="4254"/>
      <c r="N3" s="4254"/>
      <c r="O3" s="4255"/>
    </row>
    <row r="4" spans="1:15" ht="30" customHeight="1">
      <c r="A4" s="76" t="s">
        <v>107</v>
      </c>
      <c r="B4" s="804" t="s">
        <v>796</v>
      </c>
      <c r="C4" s="2907" t="s">
        <v>802</v>
      </c>
      <c r="D4" s="804" t="s">
        <v>797</v>
      </c>
      <c r="E4" s="2907" t="s">
        <v>802</v>
      </c>
      <c r="F4" s="804" t="s">
        <v>798</v>
      </c>
      <c r="G4" s="2365" t="s">
        <v>802</v>
      </c>
      <c r="H4" s="804" t="s">
        <v>839</v>
      </c>
      <c r="I4" s="2907" t="s">
        <v>802</v>
      </c>
      <c r="J4" s="804" t="s">
        <v>799</v>
      </c>
      <c r="K4" s="2907" t="s">
        <v>802</v>
      </c>
      <c r="L4" s="804" t="s">
        <v>800</v>
      </c>
      <c r="M4" s="2907" t="s">
        <v>802</v>
      </c>
      <c r="N4" s="3150" t="s">
        <v>801</v>
      </c>
      <c r="O4" s="2908" t="s">
        <v>802</v>
      </c>
    </row>
    <row r="5" spans="1:15" s="219" customFormat="1" ht="14.45" customHeight="1">
      <c r="A5" s="3130" t="s">
        <v>728</v>
      </c>
      <c r="B5" s="3131">
        <v>13925</v>
      </c>
      <c r="C5" s="3132" t="s">
        <v>620</v>
      </c>
      <c r="D5" s="3133">
        <v>16669</v>
      </c>
      <c r="E5" s="3132" t="s">
        <v>620</v>
      </c>
      <c r="F5" s="3133">
        <v>57213</v>
      </c>
      <c r="G5" s="3134" t="s">
        <v>620</v>
      </c>
      <c r="H5" s="3133">
        <v>74012</v>
      </c>
      <c r="I5" s="3134" t="s">
        <v>620</v>
      </c>
      <c r="J5" s="3133">
        <v>16163</v>
      </c>
      <c r="K5" s="3132" t="s">
        <v>620</v>
      </c>
      <c r="L5" s="3131">
        <v>52347</v>
      </c>
      <c r="M5" s="3132" t="s">
        <v>620</v>
      </c>
      <c r="N5" s="3133">
        <v>13965</v>
      </c>
      <c r="O5" s="3135" t="s">
        <v>620</v>
      </c>
    </row>
    <row r="6" spans="1:15" s="219" customFormat="1" ht="14.45" customHeight="1">
      <c r="A6" s="3130" t="s">
        <v>745</v>
      </c>
      <c r="B6" s="3131">
        <v>13994</v>
      </c>
      <c r="C6" s="3136">
        <f>(B6-B5)/B5</f>
        <v>4.9551166965888689E-3</v>
      </c>
      <c r="D6" s="3133">
        <v>16719</v>
      </c>
      <c r="E6" s="3136">
        <f t="shared" ref="E6:E12" si="0">(D6-D5)/D5</f>
        <v>2.9995800587917692E-3</v>
      </c>
      <c r="F6" s="3133">
        <v>57457</v>
      </c>
      <c r="G6" s="3137">
        <f t="shared" ref="G6:G12" si="1">(F6-F5)/F5</f>
        <v>4.2647650009613198E-3</v>
      </c>
      <c r="H6" s="3133">
        <v>74310</v>
      </c>
      <c r="I6" s="3137">
        <f>(H6-H5)/H5</f>
        <v>4.0263741014970548E-3</v>
      </c>
      <c r="J6" s="3133">
        <v>16246</v>
      </c>
      <c r="K6" s="3136">
        <f t="shared" ref="K6:K12" si="2">(J6-J5)/J5</f>
        <v>5.1351852997587079E-3</v>
      </c>
      <c r="L6" s="3131">
        <v>52559</v>
      </c>
      <c r="M6" s="3136">
        <f t="shared" ref="M6:M12" si="3">(L6-L5)/L5</f>
        <v>4.0498977973904907E-3</v>
      </c>
      <c r="N6" s="3133">
        <v>14043</v>
      </c>
      <c r="O6" s="3138">
        <f t="shared" ref="O6:O10" si="4">(N6-N5)/N5</f>
        <v>5.5853920515574647E-3</v>
      </c>
    </row>
    <row r="7" spans="1:15" s="219" customFormat="1" ht="14.45" customHeight="1">
      <c r="A7" s="3130" t="s">
        <v>746</v>
      </c>
      <c r="B7" s="3131">
        <v>14000</v>
      </c>
      <c r="C7" s="3136">
        <f t="shared" ref="C7:C9" si="5">(B7-B6)/B6</f>
        <v>4.2875518079176791E-4</v>
      </c>
      <c r="D7" s="3133">
        <v>16657</v>
      </c>
      <c r="E7" s="3136">
        <f t="shared" si="0"/>
        <v>-3.70835576290448E-3</v>
      </c>
      <c r="F7" s="3133">
        <v>57755</v>
      </c>
      <c r="G7" s="3137">
        <f t="shared" si="1"/>
        <v>5.1864872861444207E-3</v>
      </c>
      <c r="H7" s="3133">
        <v>74381</v>
      </c>
      <c r="I7" s="3137">
        <f t="shared" ref="I7:I12" si="6">(H7-H6)/H6</f>
        <v>9.5545686986946577E-4</v>
      </c>
      <c r="J7" s="3133">
        <v>16260</v>
      </c>
      <c r="K7" s="3136">
        <f t="shared" si="2"/>
        <v>8.6175058475932537E-4</v>
      </c>
      <c r="L7" s="3131">
        <v>52684</v>
      </c>
      <c r="M7" s="3136">
        <f t="shared" si="3"/>
        <v>2.3782796476340875E-3</v>
      </c>
      <c r="N7" s="3133">
        <v>14057</v>
      </c>
      <c r="O7" s="3138">
        <f t="shared" si="4"/>
        <v>9.9693797621590828E-4</v>
      </c>
    </row>
    <row r="8" spans="1:15" s="219" customFormat="1" ht="14.45" customHeight="1">
      <c r="A8" s="3139" t="s">
        <v>747</v>
      </c>
      <c r="B8" s="3140">
        <v>13928</v>
      </c>
      <c r="C8" s="3141">
        <f t="shared" si="5"/>
        <v>-5.1428571428571426E-3</v>
      </c>
      <c r="D8" s="3142">
        <v>16612</v>
      </c>
      <c r="E8" s="3141">
        <f t="shared" si="0"/>
        <v>-2.701566908807108E-3</v>
      </c>
      <c r="F8" s="3142">
        <v>57712</v>
      </c>
      <c r="G8" s="3143">
        <f t="shared" si="1"/>
        <v>-7.4452428361180851E-4</v>
      </c>
      <c r="H8" s="3142">
        <v>74109</v>
      </c>
      <c r="I8" s="3143">
        <f t="shared" si="6"/>
        <v>-3.656847850929673E-3</v>
      </c>
      <c r="J8" s="3142">
        <v>16103</v>
      </c>
      <c r="K8" s="3141">
        <f t="shared" si="2"/>
        <v>-9.655596555965559E-3</v>
      </c>
      <c r="L8" s="3140">
        <v>52330</v>
      </c>
      <c r="M8" s="3141">
        <f t="shared" si="3"/>
        <v>-6.719307569660618E-3</v>
      </c>
      <c r="N8" s="3142">
        <v>13996</v>
      </c>
      <c r="O8" s="3144">
        <f t="shared" si="4"/>
        <v>-4.3394749946645801E-3</v>
      </c>
    </row>
    <row r="9" spans="1:15" ht="14.45" customHeight="1">
      <c r="A9" s="3130" t="s">
        <v>769</v>
      </c>
      <c r="B9" s="3131">
        <v>13819</v>
      </c>
      <c r="C9" s="3145">
        <f t="shared" si="5"/>
        <v>-7.8259620907524408E-3</v>
      </c>
      <c r="D9" s="3133">
        <v>16500</v>
      </c>
      <c r="E9" s="3145">
        <f t="shared" si="0"/>
        <v>-6.7421141343607027E-3</v>
      </c>
      <c r="F9" s="3133">
        <v>57621</v>
      </c>
      <c r="G9" s="3146">
        <f t="shared" si="1"/>
        <v>-1.5767951205988356E-3</v>
      </c>
      <c r="H9" s="3133">
        <v>73527</v>
      </c>
      <c r="I9" s="3146">
        <f t="shared" si="6"/>
        <v>-7.8532971703841638E-3</v>
      </c>
      <c r="J9" s="3133">
        <v>15889</v>
      </c>
      <c r="K9" s="3145">
        <f t="shared" si="2"/>
        <v>-1.3289449170961932E-2</v>
      </c>
      <c r="L9" s="3131">
        <v>51912</v>
      </c>
      <c r="M9" s="3145">
        <f t="shared" si="3"/>
        <v>-7.9877699216510598E-3</v>
      </c>
      <c r="N9" s="3133">
        <v>13923</v>
      </c>
      <c r="O9" s="3147">
        <f t="shared" si="4"/>
        <v>-5.2157759359817094E-3</v>
      </c>
    </row>
    <row r="10" spans="1:15" ht="14.45" customHeight="1">
      <c r="A10" s="3130" t="s">
        <v>770</v>
      </c>
      <c r="B10" s="3131">
        <v>13906</v>
      </c>
      <c r="C10" s="3136">
        <f t="shared" ref="C10:C15" si="7">(B10-B9)/B9</f>
        <v>6.2956798610608582E-3</v>
      </c>
      <c r="D10" s="3133">
        <v>16593</v>
      </c>
      <c r="E10" s="3136">
        <f t="shared" si="0"/>
        <v>5.6363636363636364E-3</v>
      </c>
      <c r="F10" s="3133">
        <v>57908</v>
      </c>
      <c r="G10" s="3137">
        <f t="shared" si="1"/>
        <v>4.9808229638499853E-3</v>
      </c>
      <c r="H10" s="3133">
        <v>73740</v>
      </c>
      <c r="I10" s="3137">
        <f t="shared" si="6"/>
        <v>2.8968950181565956E-3</v>
      </c>
      <c r="J10" s="3133">
        <v>15954</v>
      </c>
      <c r="K10" s="3136">
        <f t="shared" si="2"/>
        <v>4.0908804833532635E-3</v>
      </c>
      <c r="L10" s="3131">
        <v>52115</v>
      </c>
      <c r="M10" s="3136">
        <f t="shared" si="3"/>
        <v>3.9104638619201727E-3</v>
      </c>
      <c r="N10" s="3133">
        <v>13932</v>
      </c>
      <c r="O10" s="3138">
        <f t="shared" si="4"/>
        <v>6.4641241111829345E-4</v>
      </c>
    </row>
    <row r="11" spans="1:15" ht="14.45" customHeight="1">
      <c r="A11" s="3130" t="s">
        <v>771</v>
      </c>
      <c r="B11" s="3131">
        <v>13957</v>
      </c>
      <c r="C11" s="3136">
        <f t="shared" si="7"/>
        <v>3.667481662591687E-3</v>
      </c>
      <c r="D11" s="3133">
        <v>16618</v>
      </c>
      <c r="E11" s="3136">
        <f t="shared" si="0"/>
        <v>1.5066594347013802E-3</v>
      </c>
      <c r="F11" s="3133">
        <v>58086</v>
      </c>
      <c r="G11" s="3137">
        <f t="shared" si="1"/>
        <v>3.0738412654555502E-3</v>
      </c>
      <c r="H11" s="3133">
        <v>73400</v>
      </c>
      <c r="I11" s="3137">
        <f t="shared" si="6"/>
        <v>-4.6107946840249527E-3</v>
      </c>
      <c r="J11" s="3133">
        <v>15932</v>
      </c>
      <c r="K11" s="3136">
        <f t="shared" si="2"/>
        <v>-1.3789645230036355E-3</v>
      </c>
      <c r="L11" s="3131">
        <v>51941</v>
      </c>
      <c r="M11" s="3136">
        <f t="shared" si="3"/>
        <v>-3.3387700278230837E-3</v>
      </c>
      <c r="N11" s="3133">
        <v>13899</v>
      </c>
      <c r="O11" s="3138">
        <f t="shared" ref="O11:O16" si="8">(N11-N10)/N10</f>
        <v>-2.3686477174849267E-3</v>
      </c>
    </row>
    <row r="12" spans="1:15" ht="14.45" customHeight="1">
      <c r="A12" s="3139" t="s">
        <v>772</v>
      </c>
      <c r="B12" s="3140">
        <v>13896</v>
      </c>
      <c r="C12" s="3141">
        <f t="shared" si="7"/>
        <v>-4.3705667407035898E-3</v>
      </c>
      <c r="D12" s="3142">
        <v>16540</v>
      </c>
      <c r="E12" s="3141">
        <f t="shared" si="0"/>
        <v>-4.6937056204116017E-3</v>
      </c>
      <c r="F12" s="3142">
        <v>57885</v>
      </c>
      <c r="G12" s="3143">
        <f t="shared" si="1"/>
        <v>-3.4603863237268875E-3</v>
      </c>
      <c r="H12" s="3142">
        <v>72863</v>
      </c>
      <c r="I12" s="3143">
        <f t="shared" si="6"/>
        <v>-7.3160762942779288E-3</v>
      </c>
      <c r="J12" s="3142">
        <v>15688</v>
      </c>
      <c r="K12" s="3141">
        <f t="shared" si="2"/>
        <v>-1.5315089128797388E-2</v>
      </c>
      <c r="L12" s="3140">
        <v>51747</v>
      </c>
      <c r="M12" s="3141">
        <f t="shared" si="3"/>
        <v>-3.7350070272039429E-3</v>
      </c>
      <c r="N12" s="3142">
        <v>13837</v>
      </c>
      <c r="O12" s="3144">
        <f t="shared" si="8"/>
        <v>-4.4607525721274913E-3</v>
      </c>
    </row>
    <row r="13" spans="1:15" ht="14.45" customHeight="1">
      <c r="A13" s="3130" t="s">
        <v>837</v>
      </c>
      <c r="B13" s="3131">
        <v>13666</v>
      </c>
      <c r="C13" s="3136">
        <f t="shared" si="7"/>
        <v>-1.6551525618883133E-2</v>
      </c>
      <c r="D13" s="3133">
        <v>16420</v>
      </c>
      <c r="E13" s="3136">
        <f t="shared" ref="E13:E20" si="9">(D13-D12)/D12</f>
        <v>-7.2551390568319227E-3</v>
      </c>
      <c r="F13" s="3133">
        <v>57515</v>
      </c>
      <c r="G13" s="3137">
        <f t="shared" ref="G13:G20" si="10">(F13-F12)/F12</f>
        <v>-6.3919841064178978E-3</v>
      </c>
      <c r="H13" s="3133">
        <v>72196</v>
      </c>
      <c r="I13" s="3137">
        <f t="shared" ref="I13:I20" si="11">(H13-H12)/H12</f>
        <v>-9.1541660376322689E-3</v>
      </c>
      <c r="J13" s="3133">
        <v>15445</v>
      </c>
      <c r="K13" s="3136">
        <f t="shared" ref="K13:K20" si="12">(J13-J12)/J12</f>
        <v>-1.5489546149923509E-2</v>
      </c>
      <c r="L13" s="3131">
        <v>51499</v>
      </c>
      <c r="M13" s="3136">
        <f t="shared" ref="M13:M20" si="13">(L13-L12)/L12</f>
        <v>-4.792548360291418E-3</v>
      </c>
      <c r="N13" s="3133">
        <v>13665</v>
      </c>
      <c r="O13" s="3138">
        <f t="shared" si="8"/>
        <v>-1.2430440124304401E-2</v>
      </c>
    </row>
    <row r="14" spans="1:15" ht="14.45" customHeight="1">
      <c r="A14" s="3130" t="s">
        <v>844</v>
      </c>
      <c r="B14" s="3131">
        <v>13605</v>
      </c>
      <c r="C14" s="3136">
        <f t="shared" si="7"/>
        <v>-4.4636323723108448E-3</v>
      </c>
      <c r="D14" s="3133">
        <v>16384</v>
      </c>
      <c r="E14" s="3136">
        <f t="shared" si="9"/>
        <v>-2.1924482338611449E-3</v>
      </c>
      <c r="F14" s="3133">
        <v>57787</v>
      </c>
      <c r="G14" s="3137">
        <f t="shared" si="10"/>
        <v>4.7292010779796572E-3</v>
      </c>
      <c r="H14" s="3148">
        <v>72384</v>
      </c>
      <c r="I14" s="3136">
        <f t="shared" si="11"/>
        <v>2.6040223835115521E-3</v>
      </c>
      <c r="J14" s="3133">
        <v>15440</v>
      </c>
      <c r="K14" s="3136">
        <f t="shared" si="12"/>
        <v>-3.2372936225315638E-4</v>
      </c>
      <c r="L14" s="3131">
        <v>51875</v>
      </c>
      <c r="M14" s="3136">
        <f t="shared" si="13"/>
        <v>7.301112642963941E-3</v>
      </c>
      <c r="N14" s="3133">
        <v>13718</v>
      </c>
      <c r="O14" s="3138">
        <f t="shared" si="8"/>
        <v>3.8785217709476766E-3</v>
      </c>
    </row>
    <row r="15" spans="1:15" ht="14.45" customHeight="1">
      <c r="A15" s="3130" t="s">
        <v>824</v>
      </c>
      <c r="B15" s="3131">
        <v>13586</v>
      </c>
      <c r="C15" s="3136">
        <f t="shared" si="7"/>
        <v>-1.3965453877251011E-3</v>
      </c>
      <c r="D15" s="3133">
        <v>16391</v>
      </c>
      <c r="E15" s="3136">
        <f t="shared" si="9"/>
        <v>4.2724609375E-4</v>
      </c>
      <c r="F15" s="3133">
        <v>57965</v>
      </c>
      <c r="G15" s="3137">
        <f t="shared" si="10"/>
        <v>3.0802775710800008E-3</v>
      </c>
      <c r="H15" s="3148">
        <v>72334</v>
      </c>
      <c r="I15" s="3136">
        <f t="shared" si="11"/>
        <v>-6.9076038903625114E-4</v>
      </c>
      <c r="J15" s="3133">
        <v>15463</v>
      </c>
      <c r="K15" s="3136">
        <f t="shared" si="12"/>
        <v>1.4896373056994818E-3</v>
      </c>
      <c r="L15" s="3131">
        <v>51547</v>
      </c>
      <c r="M15" s="3136">
        <f t="shared" si="13"/>
        <v>-6.3228915662650606E-3</v>
      </c>
      <c r="N15" s="3133">
        <v>13736</v>
      </c>
      <c r="O15" s="3138">
        <f t="shared" si="8"/>
        <v>1.3121446274967196E-3</v>
      </c>
    </row>
    <row r="16" spans="1:15" ht="14.45" customHeight="1">
      <c r="A16" s="3139" t="s">
        <v>845</v>
      </c>
      <c r="B16" s="3140">
        <v>13544</v>
      </c>
      <c r="C16" s="3141">
        <f t="shared" ref="C16" si="14">(B16-B15)/B15</f>
        <v>-3.0914176358015602E-3</v>
      </c>
      <c r="D16" s="3142">
        <v>16311</v>
      </c>
      <c r="E16" s="3141">
        <f t="shared" si="9"/>
        <v>-4.8807272283570248E-3</v>
      </c>
      <c r="F16" s="3142">
        <v>57849</v>
      </c>
      <c r="G16" s="3143">
        <f t="shared" si="10"/>
        <v>-2.0012076252911241E-3</v>
      </c>
      <c r="H16" s="3149">
        <v>71845</v>
      </c>
      <c r="I16" s="3141">
        <f t="shared" si="11"/>
        <v>-6.7603063566234415E-3</v>
      </c>
      <c r="J16" s="3142">
        <v>15383</v>
      </c>
      <c r="K16" s="3141">
        <f t="shared" si="12"/>
        <v>-5.1736403026579579E-3</v>
      </c>
      <c r="L16" s="3140">
        <v>51517</v>
      </c>
      <c r="M16" s="3141">
        <f t="shared" si="13"/>
        <v>-5.8199313248103672E-4</v>
      </c>
      <c r="N16" s="3142">
        <v>13585</v>
      </c>
      <c r="O16" s="3144">
        <f t="shared" si="8"/>
        <v>-1.0993011065812464E-2</v>
      </c>
    </row>
    <row r="17" spans="1:15" ht="14.45" customHeight="1">
      <c r="A17" s="3130" t="s">
        <v>894</v>
      </c>
      <c r="B17" s="3131">
        <v>13399</v>
      </c>
      <c r="C17" s="3136">
        <f t="shared" ref="C17:C20" si="15">(B17-B16)/B16</f>
        <v>-1.070584760779681E-2</v>
      </c>
      <c r="D17" s="3133">
        <v>16211</v>
      </c>
      <c r="E17" s="3136">
        <f t="shared" si="9"/>
        <v>-6.1308319538961433E-3</v>
      </c>
      <c r="F17" s="3133">
        <v>57827</v>
      </c>
      <c r="G17" s="3137">
        <f t="shared" si="10"/>
        <v>-3.8030043734550294E-4</v>
      </c>
      <c r="H17" s="3148">
        <v>71101</v>
      </c>
      <c r="I17" s="3136">
        <f t="shared" si="11"/>
        <v>-1.0355626696360219E-2</v>
      </c>
      <c r="J17" s="3133">
        <v>15201</v>
      </c>
      <c r="K17" s="3136">
        <f t="shared" si="12"/>
        <v>-1.1831242280439446E-2</v>
      </c>
      <c r="L17" s="3131">
        <v>51377</v>
      </c>
      <c r="M17" s="3136">
        <f t="shared" si="13"/>
        <v>-2.7175495467515577E-3</v>
      </c>
      <c r="N17" s="3133">
        <v>13553</v>
      </c>
      <c r="O17" s="3138">
        <f t="shared" ref="O17:O20" si="16">(N17-N16)/N16</f>
        <v>-2.3555391976444609E-3</v>
      </c>
    </row>
    <row r="18" spans="1:15" ht="14.45" customHeight="1">
      <c r="A18" s="3130" t="s">
        <v>900</v>
      </c>
      <c r="B18" s="3131">
        <v>13444</v>
      </c>
      <c r="C18" s="3136">
        <f t="shared" si="15"/>
        <v>3.3584595865363085E-3</v>
      </c>
      <c r="D18" s="3133">
        <v>16258</v>
      </c>
      <c r="E18" s="3136">
        <f t="shared" si="9"/>
        <v>2.8992659305409909E-3</v>
      </c>
      <c r="F18" s="3133">
        <v>57850</v>
      </c>
      <c r="G18" s="3137">
        <f t="shared" si="10"/>
        <v>3.9773808082729523E-4</v>
      </c>
      <c r="H18" s="3148">
        <v>70685</v>
      </c>
      <c r="I18" s="3136">
        <f t="shared" si="11"/>
        <v>-5.8508319151629375E-3</v>
      </c>
      <c r="J18" s="3133">
        <v>15239</v>
      </c>
      <c r="K18" s="3136">
        <f t="shared" si="12"/>
        <v>2.4998355371357145E-3</v>
      </c>
      <c r="L18" s="3131">
        <v>51099</v>
      </c>
      <c r="M18" s="3136">
        <f t="shared" si="13"/>
        <v>-5.4109815676275375E-3</v>
      </c>
      <c r="N18" s="3133">
        <v>13556</v>
      </c>
      <c r="O18" s="3138">
        <f t="shared" si="16"/>
        <v>2.2135320593226593E-4</v>
      </c>
    </row>
    <row r="19" spans="1:15" ht="14.25" customHeight="1">
      <c r="A19" s="3130" t="s">
        <v>888</v>
      </c>
      <c r="B19" s="3131">
        <v>13436</v>
      </c>
      <c r="C19" s="3136">
        <f t="shared" si="15"/>
        <v>-5.9506099375185957E-4</v>
      </c>
      <c r="D19" s="3133">
        <v>16278</v>
      </c>
      <c r="E19" s="3136">
        <f t="shared" si="9"/>
        <v>1.2301636117603642E-3</v>
      </c>
      <c r="F19" s="3133">
        <v>58049</v>
      </c>
      <c r="G19" s="3137">
        <f t="shared" si="10"/>
        <v>3.4399308556611928E-3</v>
      </c>
      <c r="H19" s="3148">
        <v>70657</v>
      </c>
      <c r="I19" s="3136">
        <f t="shared" si="11"/>
        <v>-3.9612364716700858E-4</v>
      </c>
      <c r="J19" s="3133">
        <v>15221</v>
      </c>
      <c r="K19" s="3136">
        <f t="shared" si="12"/>
        <v>-1.1811798674453704E-3</v>
      </c>
      <c r="L19" s="3131">
        <v>51191</v>
      </c>
      <c r="M19" s="3136">
        <f t="shared" si="13"/>
        <v>1.8004266228301923E-3</v>
      </c>
      <c r="N19" s="3133">
        <v>13563</v>
      </c>
      <c r="O19" s="3138">
        <f t="shared" si="16"/>
        <v>5.1637651224550017E-4</v>
      </c>
    </row>
    <row r="20" spans="1:15" ht="14.45" customHeight="1">
      <c r="A20" s="3139" t="s">
        <v>901</v>
      </c>
      <c r="B20" s="3140">
        <v>13342</v>
      </c>
      <c r="C20" s="3141">
        <f t="shared" si="15"/>
        <v>-6.9961298005358739E-3</v>
      </c>
      <c r="D20" s="3142">
        <v>16213</v>
      </c>
      <c r="E20" s="3141">
        <f t="shared" si="9"/>
        <v>-3.9931195478560017E-3</v>
      </c>
      <c r="F20" s="3142">
        <v>57955</v>
      </c>
      <c r="G20" s="3143">
        <f t="shared" si="10"/>
        <v>-1.6193216076073663E-3</v>
      </c>
      <c r="H20" s="3149">
        <v>70070</v>
      </c>
      <c r="I20" s="3141">
        <f t="shared" si="11"/>
        <v>-8.3077402097456732E-3</v>
      </c>
      <c r="J20" s="3142">
        <v>15064</v>
      </c>
      <c r="K20" s="3141">
        <f t="shared" si="12"/>
        <v>-1.0314696800473032E-2</v>
      </c>
      <c r="L20" s="3140">
        <v>51106</v>
      </c>
      <c r="M20" s="3141">
        <f t="shared" si="13"/>
        <v>-1.6604481256470864E-3</v>
      </c>
      <c r="N20" s="3142">
        <v>13453</v>
      </c>
      <c r="O20" s="3144">
        <f t="shared" si="16"/>
        <v>-8.1103000811030002E-3</v>
      </c>
    </row>
    <row r="21" spans="1:15" ht="14.45" customHeight="1" thickBot="1">
      <c r="A21" s="3536" t="s">
        <v>939</v>
      </c>
      <c r="B21" s="3537">
        <v>13224</v>
      </c>
      <c r="C21" s="3538">
        <f t="shared" ref="C21" si="17">(B21-B20)/B20</f>
        <v>-8.8442512366961479E-3</v>
      </c>
      <c r="D21" s="3539">
        <v>16070</v>
      </c>
      <c r="E21" s="3538">
        <f t="shared" ref="E21" si="18">(D21-D20)/D20</f>
        <v>-8.8200826497255285E-3</v>
      </c>
      <c r="F21" s="3539">
        <v>57830</v>
      </c>
      <c r="G21" s="3540">
        <f t="shared" ref="G21" si="19">(F21-F20)/F20</f>
        <v>-2.1568458286601675E-3</v>
      </c>
      <c r="H21" s="3541">
        <v>69660</v>
      </c>
      <c r="I21" s="3538">
        <f t="shared" ref="I21" si="20">(H21-H20)/H20</f>
        <v>-5.8512915655772801E-3</v>
      </c>
      <c r="J21" s="3539">
        <v>14953</v>
      </c>
      <c r="K21" s="3538">
        <f t="shared" ref="K21" si="21">(J21-J20)/J20</f>
        <v>-7.3685608072225177E-3</v>
      </c>
      <c r="L21" s="3537">
        <v>50856</v>
      </c>
      <c r="M21" s="3538">
        <f t="shared" ref="M21" si="22">(L21-L20)/L20</f>
        <v>-4.8917935271788051E-3</v>
      </c>
      <c r="N21" s="3539">
        <v>13304</v>
      </c>
      <c r="O21" s="3542">
        <f t="shared" ref="O21" si="23">(N21-N20)/N20</f>
        <v>-1.1075596521222033E-2</v>
      </c>
    </row>
    <row r="22" spans="1:15">
      <c r="A22" s="56" t="s">
        <v>134</v>
      </c>
    </row>
    <row r="25" spans="1:15" ht="13.5" thickBot="1"/>
    <row r="26" spans="1:15" s="1991" customFormat="1" ht="24" customHeight="1">
      <c r="A26" s="4228" t="s">
        <v>803</v>
      </c>
      <c r="B26" s="4254"/>
      <c r="C26" s="4254"/>
      <c r="D26" s="4254"/>
      <c r="E26" s="4254"/>
      <c r="F26" s="4254"/>
      <c r="G26" s="4254"/>
      <c r="H26" s="4254"/>
      <c r="I26" s="4254"/>
      <c r="J26" s="4254"/>
      <c r="K26" s="4254"/>
      <c r="L26" s="4254"/>
      <c r="M26" s="4254"/>
      <c r="N26" s="4254"/>
      <c r="O26" s="4255"/>
    </row>
    <row r="27" spans="1:15" ht="30" customHeight="1">
      <c r="A27" s="76" t="s">
        <v>107</v>
      </c>
      <c r="B27" s="804" t="s">
        <v>796</v>
      </c>
      <c r="C27" s="2907" t="s">
        <v>802</v>
      </c>
      <c r="D27" s="804" t="s">
        <v>797</v>
      </c>
      <c r="E27" s="2907" t="s">
        <v>802</v>
      </c>
      <c r="F27" s="804" t="s">
        <v>798</v>
      </c>
      <c r="G27" s="2365" t="s">
        <v>802</v>
      </c>
      <c r="H27" s="804" t="s">
        <v>839</v>
      </c>
      <c r="I27" s="2907" t="s">
        <v>802</v>
      </c>
      <c r="J27" s="804" t="s">
        <v>799</v>
      </c>
      <c r="K27" s="2907" t="s">
        <v>802</v>
      </c>
      <c r="L27" s="804" t="s">
        <v>800</v>
      </c>
      <c r="M27" s="2907" t="s">
        <v>802</v>
      </c>
      <c r="N27" s="3150" t="s">
        <v>801</v>
      </c>
      <c r="O27" s="2908" t="s">
        <v>802</v>
      </c>
    </row>
    <row r="28" spans="1:15" ht="14.45" customHeight="1">
      <c r="A28" s="3130" t="s">
        <v>728</v>
      </c>
      <c r="B28" s="3131">
        <v>12314</v>
      </c>
      <c r="C28" s="3132" t="s">
        <v>620</v>
      </c>
      <c r="D28" s="3133">
        <v>15238</v>
      </c>
      <c r="E28" s="3132" t="s">
        <v>620</v>
      </c>
      <c r="F28" s="3133">
        <v>53638</v>
      </c>
      <c r="G28" s="3134" t="s">
        <v>620</v>
      </c>
      <c r="H28" s="3133">
        <v>70255</v>
      </c>
      <c r="I28" s="3134" t="s">
        <v>620</v>
      </c>
      <c r="J28" s="3133">
        <v>15213</v>
      </c>
      <c r="K28" s="3132" t="s">
        <v>620</v>
      </c>
      <c r="L28" s="3131">
        <v>48139</v>
      </c>
      <c r="M28" s="3132" t="s">
        <v>620</v>
      </c>
      <c r="N28" s="3133">
        <v>12591</v>
      </c>
      <c r="O28" s="3135" t="s">
        <v>620</v>
      </c>
    </row>
    <row r="29" spans="1:15" ht="14.45" customHeight="1">
      <c r="A29" s="3130" t="s">
        <v>745</v>
      </c>
      <c r="B29" s="3131">
        <v>12360</v>
      </c>
      <c r="C29" s="3136">
        <f>(B29-B28)/B28</f>
        <v>3.7355855124248821E-3</v>
      </c>
      <c r="D29" s="3133">
        <v>15288</v>
      </c>
      <c r="E29" s="3136">
        <f>(D29-D28)/D28</f>
        <v>3.2812705079406745E-3</v>
      </c>
      <c r="F29" s="3133">
        <v>53828</v>
      </c>
      <c r="G29" s="3137">
        <f>(F29-F28)/F28</f>
        <v>3.5422648122599648E-3</v>
      </c>
      <c r="H29" s="3133">
        <v>70537</v>
      </c>
      <c r="I29" s="3137">
        <f>(H29-H28)/H28</f>
        <v>4.0139491851113804E-3</v>
      </c>
      <c r="J29" s="3133">
        <v>15268</v>
      </c>
      <c r="K29" s="3136">
        <f>(J29-J28)/J28</f>
        <v>3.6153289949385392E-3</v>
      </c>
      <c r="L29" s="3131">
        <v>48403</v>
      </c>
      <c r="M29" s="3136">
        <f>(L29-L28)/L28</f>
        <v>5.4841189056690004E-3</v>
      </c>
      <c r="N29" s="3133">
        <v>12658</v>
      </c>
      <c r="O29" s="3138">
        <f>(N29-N28)/N28</f>
        <v>5.3212612183305532E-3</v>
      </c>
    </row>
    <row r="30" spans="1:15" ht="14.45" customHeight="1">
      <c r="A30" s="3130" t="s">
        <v>746</v>
      </c>
      <c r="B30" s="3131">
        <v>12368</v>
      </c>
      <c r="C30" s="3136">
        <f t="shared" ref="C30:C36" si="24">(B30-B29)/B29</f>
        <v>6.4724919093851134E-4</v>
      </c>
      <c r="D30" s="3133">
        <v>15255</v>
      </c>
      <c r="E30" s="3136">
        <f t="shared" ref="E30:O36" si="25">(D30-D29)/D29</f>
        <v>-2.1585557299843012E-3</v>
      </c>
      <c r="F30" s="3133">
        <v>54096</v>
      </c>
      <c r="G30" s="3137">
        <f t="shared" ref="G30:G35" si="26">(F30-F29)/F29</f>
        <v>4.9788214312253849E-3</v>
      </c>
      <c r="H30" s="3133">
        <v>70600</v>
      </c>
      <c r="I30" s="3137">
        <f t="shared" ref="I30:I35" si="27">(H30-H29)/H29</f>
        <v>8.9314827679090407E-4</v>
      </c>
      <c r="J30" s="3133">
        <v>15305</v>
      </c>
      <c r="K30" s="3136">
        <f t="shared" ref="K30:K35" si="28">(J30-J29)/J29</f>
        <v>2.4233691380665446E-3</v>
      </c>
      <c r="L30" s="3131">
        <v>48412</v>
      </c>
      <c r="M30" s="3136">
        <f t="shared" ref="M30:M35" si="29">(L30-L29)/L29</f>
        <v>1.8593888808544925E-4</v>
      </c>
      <c r="N30" s="3133">
        <v>12638</v>
      </c>
      <c r="O30" s="3138">
        <f t="shared" ref="O30:O35" si="30">(N30-N29)/N29</f>
        <v>-1.5800284405119293E-3</v>
      </c>
    </row>
    <row r="31" spans="1:15" ht="14.45" customHeight="1">
      <c r="A31" s="3139" t="s">
        <v>747</v>
      </c>
      <c r="B31" s="3140">
        <v>12286</v>
      </c>
      <c r="C31" s="3141">
        <f t="shared" si="24"/>
        <v>-6.6300129366106079E-3</v>
      </c>
      <c r="D31" s="3142">
        <v>15213</v>
      </c>
      <c r="E31" s="3141">
        <f t="shared" si="25"/>
        <v>-2.7531956735496557E-3</v>
      </c>
      <c r="F31" s="3142">
        <v>53941</v>
      </c>
      <c r="G31" s="3143">
        <f t="shared" si="26"/>
        <v>-2.8652765454007692E-3</v>
      </c>
      <c r="H31" s="3142">
        <v>70323</v>
      </c>
      <c r="I31" s="3143">
        <f t="shared" si="27"/>
        <v>-3.9235127478753542E-3</v>
      </c>
      <c r="J31" s="3142">
        <v>15186</v>
      </c>
      <c r="K31" s="3141">
        <f t="shared" si="28"/>
        <v>-7.7752368507023849E-3</v>
      </c>
      <c r="L31" s="3140">
        <v>48151</v>
      </c>
      <c r="M31" s="3141">
        <f t="shared" si="29"/>
        <v>-5.391225316037346E-3</v>
      </c>
      <c r="N31" s="3142">
        <v>12603</v>
      </c>
      <c r="O31" s="3144">
        <f t="shared" si="30"/>
        <v>-2.7694255420161419E-3</v>
      </c>
    </row>
    <row r="32" spans="1:15" ht="14.45" customHeight="1">
      <c r="A32" s="3130" t="s">
        <v>769</v>
      </c>
      <c r="B32" s="3131">
        <v>12159</v>
      </c>
      <c r="C32" s="3145">
        <f>(B32-B31)/B31</f>
        <v>-1.0336968907699822E-2</v>
      </c>
      <c r="D32" s="3133">
        <v>15099</v>
      </c>
      <c r="E32" s="3145">
        <f t="shared" si="25"/>
        <v>-7.4935910076907907E-3</v>
      </c>
      <c r="F32" s="3133">
        <v>53963</v>
      </c>
      <c r="G32" s="3146">
        <f t="shared" si="26"/>
        <v>4.0785302460095291E-4</v>
      </c>
      <c r="H32" s="3133">
        <v>69698</v>
      </c>
      <c r="I32" s="3146">
        <f t="shared" si="27"/>
        <v>-8.8875616796780573E-3</v>
      </c>
      <c r="J32" s="3133">
        <v>15018</v>
      </c>
      <c r="K32" s="3145">
        <f t="shared" si="28"/>
        <v>-1.1062821019359936E-2</v>
      </c>
      <c r="L32" s="3131">
        <v>47754</v>
      </c>
      <c r="M32" s="3145">
        <f t="shared" si="29"/>
        <v>-8.2448962638366798E-3</v>
      </c>
      <c r="N32" s="3133">
        <v>12495</v>
      </c>
      <c r="O32" s="3147">
        <f t="shared" si="30"/>
        <v>-8.5693882408950251E-3</v>
      </c>
    </row>
    <row r="33" spans="1:19" ht="14.45" customHeight="1">
      <c r="A33" s="3130" t="s">
        <v>770</v>
      </c>
      <c r="B33" s="3131">
        <v>12247</v>
      </c>
      <c r="C33" s="3136">
        <f t="shared" si="24"/>
        <v>7.2374372892507607E-3</v>
      </c>
      <c r="D33" s="3133">
        <v>15175</v>
      </c>
      <c r="E33" s="3136">
        <f t="shared" si="25"/>
        <v>5.0334459235710973E-3</v>
      </c>
      <c r="F33" s="3133">
        <v>54165</v>
      </c>
      <c r="G33" s="3137">
        <f t="shared" si="26"/>
        <v>3.7433055982803031E-3</v>
      </c>
      <c r="H33" s="3133">
        <v>69886</v>
      </c>
      <c r="I33" s="3137">
        <f t="shared" si="27"/>
        <v>2.697351430457115E-3</v>
      </c>
      <c r="J33" s="3133">
        <v>15057</v>
      </c>
      <c r="K33" s="3136">
        <f t="shared" si="28"/>
        <v>2.5968837395125848E-3</v>
      </c>
      <c r="L33" s="3131">
        <v>47933</v>
      </c>
      <c r="M33" s="3136">
        <f t="shared" si="29"/>
        <v>3.7483770993005823E-3</v>
      </c>
      <c r="N33" s="3133">
        <v>12516</v>
      </c>
      <c r="O33" s="3138">
        <f t="shared" si="30"/>
        <v>1.6806722689075631E-3</v>
      </c>
    </row>
    <row r="34" spans="1:19" ht="14.45" customHeight="1">
      <c r="A34" s="3130" t="s">
        <v>771</v>
      </c>
      <c r="B34" s="3131">
        <v>12282</v>
      </c>
      <c r="C34" s="3136">
        <f t="shared" si="24"/>
        <v>2.8578427369968153E-3</v>
      </c>
      <c r="D34" s="3133">
        <v>15190</v>
      </c>
      <c r="E34" s="3136">
        <f t="shared" si="25"/>
        <v>9.8846787479406925E-4</v>
      </c>
      <c r="F34" s="3133">
        <v>54327</v>
      </c>
      <c r="G34" s="3137">
        <f t="shared" si="26"/>
        <v>2.9908612572694545E-3</v>
      </c>
      <c r="H34" s="3133">
        <v>69573</v>
      </c>
      <c r="I34" s="3137">
        <f t="shared" si="27"/>
        <v>-4.4787224909137741E-3</v>
      </c>
      <c r="J34" s="3133">
        <v>15028</v>
      </c>
      <c r="K34" s="3136">
        <f t="shared" si="28"/>
        <v>-1.9260144783157336E-3</v>
      </c>
      <c r="L34" s="3131">
        <v>47856</v>
      </c>
      <c r="M34" s="3136">
        <f t="shared" si="29"/>
        <v>-1.6064089458202075E-3</v>
      </c>
      <c r="N34" s="3133">
        <v>12486</v>
      </c>
      <c r="O34" s="3138">
        <f t="shared" si="30"/>
        <v>-2.3969319271332696E-3</v>
      </c>
    </row>
    <row r="35" spans="1:19" ht="14.45" customHeight="1">
      <c r="A35" s="3139" t="s">
        <v>772</v>
      </c>
      <c r="B35" s="3140">
        <v>12211</v>
      </c>
      <c r="C35" s="3141">
        <f t="shared" si="24"/>
        <v>-5.7808174564403193E-3</v>
      </c>
      <c r="D35" s="3142">
        <v>15095</v>
      </c>
      <c r="E35" s="3141">
        <f t="shared" si="25"/>
        <v>-6.2541145490454244E-3</v>
      </c>
      <c r="F35" s="3142">
        <v>54160</v>
      </c>
      <c r="G35" s="3143">
        <f t="shared" si="26"/>
        <v>-3.0739779483498078E-3</v>
      </c>
      <c r="H35" s="3142">
        <v>68960</v>
      </c>
      <c r="I35" s="3143">
        <f t="shared" si="27"/>
        <v>-8.8108892817616025E-3</v>
      </c>
      <c r="J35" s="3142">
        <v>14803</v>
      </c>
      <c r="K35" s="3141">
        <f t="shared" si="28"/>
        <v>-1.4972052169284003E-2</v>
      </c>
      <c r="L35" s="3140">
        <v>47662</v>
      </c>
      <c r="M35" s="3141">
        <f t="shared" si="29"/>
        <v>-4.0538281511200269E-3</v>
      </c>
      <c r="N35" s="3142">
        <v>12409</v>
      </c>
      <c r="O35" s="3144">
        <f t="shared" si="30"/>
        <v>-6.16690693576806E-3</v>
      </c>
    </row>
    <row r="36" spans="1:19" ht="14.45" customHeight="1">
      <c r="A36" s="3130" t="s">
        <v>837</v>
      </c>
      <c r="B36" s="3131">
        <v>11993</v>
      </c>
      <c r="C36" s="3145">
        <f t="shared" si="24"/>
        <v>-1.7852755712062893E-2</v>
      </c>
      <c r="D36" s="3133">
        <v>15006</v>
      </c>
      <c r="E36" s="3145">
        <f t="shared" si="25"/>
        <v>-5.8959920503477972E-3</v>
      </c>
      <c r="F36" s="3133">
        <v>53897</v>
      </c>
      <c r="G36" s="3146">
        <f t="shared" si="25"/>
        <v>-4.8559822747415065E-3</v>
      </c>
      <c r="H36" s="3133">
        <v>68243</v>
      </c>
      <c r="I36" s="3146">
        <f t="shared" ref="I36:I43" si="31">(H36-H35)/H35</f>
        <v>-1.0397331786542924E-2</v>
      </c>
      <c r="J36" s="3133">
        <v>14599</v>
      </c>
      <c r="K36" s="3145">
        <f t="shared" si="25"/>
        <v>-1.3780990339795988E-2</v>
      </c>
      <c r="L36" s="3131">
        <v>47417</v>
      </c>
      <c r="M36" s="3145">
        <f t="shared" si="25"/>
        <v>-5.1403633922202175E-3</v>
      </c>
      <c r="N36" s="3133">
        <v>12252</v>
      </c>
      <c r="O36" s="3147">
        <f t="shared" si="25"/>
        <v>-1.2652107341445725E-2</v>
      </c>
      <c r="S36" s="20"/>
    </row>
    <row r="37" spans="1:19" ht="14.45" customHeight="1">
      <c r="A37" s="3130" t="s">
        <v>844</v>
      </c>
      <c r="B37" s="3131">
        <v>11940</v>
      </c>
      <c r="C37" s="3136">
        <f t="shared" ref="C37" si="32">(B37-B36)/B36</f>
        <v>-4.4192445593262738E-3</v>
      </c>
      <c r="D37" s="3133">
        <v>14965</v>
      </c>
      <c r="E37" s="3136">
        <f t="shared" ref="E37" si="33">(D37-D36)/D36</f>
        <v>-2.7322404371584699E-3</v>
      </c>
      <c r="F37" s="3133">
        <v>54090</v>
      </c>
      <c r="G37" s="3137">
        <f t="shared" ref="G37" si="34">(F37-F36)/F36</f>
        <v>3.5809043174944801E-3</v>
      </c>
      <c r="H37" s="3133">
        <v>68382</v>
      </c>
      <c r="I37" s="3137">
        <f t="shared" si="31"/>
        <v>2.0368389431883122E-3</v>
      </c>
      <c r="J37" s="3133">
        <v>14575</v>
      </c>
      <c r="K37" s="3136">
        <f t="shared" ref="K37" si="35">(J37-J36)/J36</f>
        <v>-1.6439482156312077E-3</v>
      </c>
      <c r="L37" s="3131">
        <v>47718</v>
      </c>
      <c r="M37" s="3136">
        <f t="shared" ref="M37" si="36">(L37-L36)/L36</f>
        <v>6.3479342851719845E-3</v>
      </c>
      <c r="N37" s="3133">
        <v>12287</v>
      </c>
      <c r="O37" s="3138">
        <f t="shared" ref="O37" si="37">(N37-N36)/N36</f>
        <v>2.8566764609859615E-3</v>
      </c>
    </row>
    <row r="38" spans="1:19" ht="14.45" customHeight="1">
      <c r="A38" s="3130" t="s">
        <v>824</v>
      </c>
      <c r="B38" s="3131">
        <v>11926</v>
      </c>
      <c r="C38" s="3136">
        <f t="shared" ref="C38" si="38">(B38-B37)/B37</f>
        <v>-1.1725293132328308E-3</v>
      </c>
      <c r="D38" s="3133">
        <v>14934</v>
      </c>
      <c r="E38" s="3136">
        <f t="shared" ref="E38" si="39">(D38-D37)/D37</f>
        <v>-2.071500167056465E-3</v>
      </c>
      <c r="F38" s="3133">
        <v>54264</v>
      </c>
      <c r="G38" s="3137">
        <f t="shared" ref="G38" si="40">(F38-F37)/F37</f>
        <v>3.2168607875762618E-3</v>
      </c>
      <c r="H38" s="3133">
        <v>68270</v>
      </c>
      <c r="I38" s="3137">
        <f t="shared" si="31"/>
        <v>-1.6378579158258021E-3</v>
      </c>
      <c r="J38" s="3133">
        <v>14578</v>
      </c>
      <c r="K38" s="3136">
        <f t="shared" ref="K38" si="41">(J38-J37)/J37</f>
        <v>2.0583190394511149E-4</v>
      </c>
      <c r="L38" s="3131">
        <v>47487</v>
      </c>
      <c r="M38" s="3136">
        <f t="shared" ref="M38" si="42">(L38-L37)/L37</f>
        <v>-4.8409405255878286E-3</v>
      </c>
      <c r="N38" s="3133">
        <v>12296</v>
      </c>
      <c r="O38" s="3138">
        <f t="shared" ref="O38" si="43">(N38-N37)/N37</f>
        <v>7.3248148449580859E-4</v>
      </c>
    </row>
    <row r="39" spans="1:19" ht="14.45" customHeight="1">
      <c r="A39" s="3139" t="s">
        <v>845</v>
      </c>
      <c r="B39" s="3140">
        <v>11860</v>
      </c>
      <c r="C39" s="3141">
        <f t="shared" ref="C39" si="44">(B39-B38)/B38</f>
        <v>-5.5341271172228744E-3</v>
      </c>
      <c r="D39" s="3142">
        <v>14859</v>
      </c>
      <c r="E39" s="3141">
        <f t="shared" ref="E39" si="45">(D39-D38)/D38</f>
        <v>-5.0220972278023305E-3</v>
      </c>
      <c r="F39" s="3142">
        <v>54157</v>
      </c>
      <c r="G39" s="3143">
        <f t="shared" ref="G39" si="46">(F39-F38)/F38</f>
        <v>-1.9718413681261977E-3</v>
      </c>
      <c r="H39" s="3142">
        <v>67799</v>
      </c>
      <c r="I39" s="3143">
        <f t="shared" si="31"/>
        <v>-6.8990771934964116E-3</v>
      </c>
      <c r="J39" s="3142">
        <v>14493</v>
      </c>
      <c r="K39" s="3141">
        <f t="shared" ref="K39" si="47">(J39-J38)/J38</f>
        <v>-5.8307038002469473E-3</v>
      </c>
      <c r="L39" s="3140">
        <v>47408</v>
      </c>
      <c r="M39" s="3141">
        <f t="shared" ref="M39" si="48">(L39-L38)/L38</f>
        <v>-1.6636131994019416E-3</v>
      </c>
      <c r="N39" s="3142">
        <v>12184</v>
      </c>
      <c r="O39" s="3144">
        <f t="shared" ref="O39:O43" si="49">(N39-N38)/N38</f>
        <v>-9.108653220559532E-3</v>
      </c>
    </row>
    <row r="40" spans="1:19" ht="14.45" customHeight="1">
      <c r="A40" s="3130" t="s">
        <v>894</v>
      </c>
      <c r="B40" s="3131">
        <v>11734</v>
      </c>
      <c r="C40" s="3136">
        <f t="shared" ref="C40:C44" si="50">(B40-B39)/B39</f>
        <v>-1.0623946037099494E-2</v>
      </c>
      <c r="D40" s="3133">
        <v>14758</v>
      </c>
      <c r="E40" s="3136">
        <f t="shared" ref="E40:E44" si="51">(D40-D39)/D39</f>
        <v>-6.7972272696682143E-3</v>
      </c>
      <c r="F40" s="3133">
        <v>54148</v>
      </c>
      <c r="G40" s="3137">
        <f t="shared" ref="G40:G44" si="52">(F40-F39)/F39</f>
        <v>-1.6618350351755082E-4</v>
      </c>
      <c r="H40" s="3148">
        <v>66999</v>
      </c>
      <c r="I40" s="3136">
        <f t="shared" si="31"/>
        <v>-1.1799584064661721E-2</v>
      </c>
      <c r="J40" s="3133">
        <v>14337</v>
      </c>
      <c r="K40" s="3136">
        <f t="shared" ref="K40:K44" si="53">(J40-J39)/J39</f>
        <v>-1.0763817015110743E-2</v>
      </c>
      <c r="L40" s="3131">
        <v>47226</v>
      </c>
      <c r="M40" s="3136">
        <f t="shared" ref="M40:M44" si="54">(L40-L39)/L39</f>
        <v>-3.8390145123185959E-3</v>
      </c>
      <c r="N40" s="3133">
        <v>12136</v>
      </c>
      <c r="O40" s="3138">
        <f t="shared" si="49"/>
        <v>-3.939592908732764E-3</v>
      </c>
    </row>
    <row r="41" spans="1:19" ht="14.45" customHeight="1">
      <c r="A41" s="3130" t="s">
        <v>900</v>
      </c>
      <c r="B41" s="3131">
        <v>11741</v>
      </c>
      <c r="C41" s="3136">
        <f t="shared" si="50"/>
        <v>5.9655701380603374E-4</v>
      </c>
      <c r="D41" s="3133">
        <v>14810</v>
      </c>
      <c r="E41" s="3136">
        <f t="shared" si="51"/>
        <v>3.5235126710936441E-3</v>
      </c>
      <c r="F41" s="3133">
        <v>54128</v>
      </c>
      <c r="G41" s="3137">
        <f t="shared" si="52"/>
        <v>-3.6935805569919479E-4</v>
      </c>
      <c r="H41" s="3148">
        <v>66554</v>
      </c>
      <c r="I41" s="3136">
        <f t="shared" si="31"/>
        <v>-6.6418901774653351E-3</v>
      </c>
      <c r="J41" s="3133">
        <v>14355</v>
      </c>
      <c r="K41" s="3136">
        <f t="shared" si="53"/>
        <v>1.2554927809165098E-3</v>
      </c>
      <c r="L41" s="3131">
        <v>46917</v>
      </c>
      <c r="M41" s="3136">
        <f t="shared" si="54"/>
        <v>-6.5430059712870033E-3</v>
      </c>
      <c r="N41" s="3133">
        <v>12158</v>
      </c>
      <c r="O41" s="3138">
        <f t="shared" si="49"/>
        <v>1.8127883981542518E-3</v>
      </c>
    </row>
    <row r="42" spans="1:19" ht="14.45" customHeight="1">
      <c r="A42" s="3130" t="s">
        <v>888</v>
      </c>
      <c r="B42" s="3131">
        <v>11752</v>
      </c>
      <c r="C42" s="3136">
        <f t="shared" si="50"/>
        <v>9.3688782897538537E-4</v>
      </c>
      <c r="D42" s="3133">
        <v>14834</v>
      </c>
      <c r="E42" s="3136">
        <f t="shared" si="51"/>
        <v>1.6205266711681297E-3</v>
      </c>
      <c r="F42" s="3133">
        <v>54299</v>
      </c>
      <c r="G42" s="3137">
        <f t="shared" si="52"/>
        <v>3.1591782441619865E-3</v>
      </c>
      <c r="H42" s="3148">
        <v>66382</v>
      </c>
      <c r="I42" s="3136">
        <f t="shared" si="31"/>
        <v>-2.5843675812122486E-3</v>
      </c>
      <c r="J42" s="3133">
        <v>14316</v>
      </c>
      <c r="K42" s="3136">
        <f t="shared" si="53"/>
        <v>-2.7168234064785788E-3</v>
      </c>
      <c r="L42" s="3131">
        <v>47020</v>
      </c>
      <c r="M42" s="3136">
        <f t="shared" si="54"/>
        <v>2.1953662851418461E-3</v>
      </c>
      <c r="N42" s="3133">
        <v>12143</v>
      </c>
      <c r="O42" s="3138">
        <f t="shared" si="49"/>
        <v>-1.2337555518999836E-3</v>
      </c>
    </row>
    <row r="43" spans="1:19" ht="14.45" customHeight="1">
      <c r="A43" s="3139" t="s">
        <v>901</v>
      </c>
      <c r="B43" s="3140">
        <v>11650</v>
      </c>
      <c r="C43" s="3141">
        <f t="shared" si="50"/>
        <v>-8.6793737236215106E-3</v>
      </c>
      <c r="D43" s="3142">
        <v>14756</v>
      </c>
      <c r="E43" s="3141">
        <f t="shared" si="51"/>
        <v>-5.2581906431171631E-3</v>
      </c>
      <c r="F43" s="3142">
        <v>54277</v>
      </c>
      <c r="G43" s="3143">
        <f t="shared" si="52"/>
        <v>-4.0516399933700437E-4</v>
      </c>
      <c r="H43" s="3142">
        <v>65773</v>
      </c>
      <c r="I43" s="3143">
        <f t="shared" si="31"/>
        <v>-9.1741737217920522E-3</v>
      </c>
      <c r="J43" s="3142">
        <v>14193</v>
      </c>
      <c r="K43" s="3141">
        <f t="shared" si="53"/>
        <v>-8.5917854149203682E-3</v>
      </c>
      <c r="L43" s="3140">
        <v>46803</v>
      </c>
      <c r="M43" s="3141">
        <f t="shared" si="54"/>
        <v>-4.6150574223734579E-3</v>
      </c>
      <c r="N43" s="3142">
        <v>11972</v>
      </c>
      <c r="O43" s="3144">
        <f t="shared" si="49"/>
        <v>-1.4082187268385078E-2</v>
      </c>
    </row>
    <row r="44" spans="1:19" ht="14.45" customHeight="1" thickBot="1">
      <c r="A44" s="3536" t="s">
        <v>939</v>
      </c>
      <c r="B44" s="3537">
        <v>11519</v>
      </c>
      <c r="C44" s="3538">
        <f t="shared" si="50"/>
        <v>-1.1244635193133047E-2</v>
      </c>
      <c r="D44" s="3539">
        <v>14620</v>
      </c>
      <c r="E44" s="3538">
        <f t="shared" si="51"/>
        <v>-9.2165898617511521E-3</v>
      </c>
      <c r="F44" s="3539">
        <v>54218</v>
      </c>
      <c r="G44" s="3540">
        <f t="shared" si="52"/>
        <v>-1.0870166000331632E-3</v>
      </c>
      <c r="H44" s="3541">
        <v>65336</v>
      </c>
      <c r="I44" s="3538">
        <f t="shared" ref="I44" si="55">(H44-H43)/H43</f>
        <v>-6.6440636735438556E-3</v>
      </c>
      <c r="J44" s="3539">
        <v>14066</v>
      </c>
      <c r="K44" s="3538">
        <f t="shared" si="53"/>
        <v>-8.9480729937293033E-3</v>
      </c>
      <c r="L44" s="3537">
        <v>46595</v>
      </c>
      <c r="M44" s="3538">
        <f t="shared" si="54"/>
        <v>-4.4441595624212125E-3</v>
      </c>
      <c r="N44" s="3539">
        <v>11857</v>
      </c>
      <c r="O44" s="3542">
        <f t="shared" ref="O44" si="56">(N44-N43)/N43</f>
        <v>-9.6057467423989306E-3</v>
      </c>
    </row>
    <row r="45" spans="1:19">
      <c r="A45" s="56" t="s">
        <v>134</v>
      </c>
    </row>
    <row r="46" spans="1:19">
      <c r="A46" s="56"/>
    </row>
    <row r="47" spans="1:19" ht="13.5" thickBot="1">
      <c r="A47" s="56"/>
    </row>
    <row r="48" spans="1:19" s="1991" customFormat="1" ht="24" customHeight="1">
      <c r="A48" s="4228" t="s">
        <v>841</v>
      </c>
      <c r="B48" s="4254"/>
      <c r="C48" s="4254"/>
      <c r="D48" s="4254"/>
      <c r="E48" s="4254"/>
      <c r="F48" s="4254"/>
      <c r="G48" s="4254"/>
      <c r="H48" s="4254"/>
      <c r="I48" s="4254"/>
      <c r="J48" s="4254"/>
      <c r="K48" s="4254"/>
      <c r="L48" s="4254"/>
      <c r="M48" s="4254"/>
      <c r="N48" s="4254"/>
      <c r="O48" s="4255"/>
    </row>
    <row r="49" spans="1:15" s="3" customFormat="1" ht="27" customHeight="1">
      <c r="A49" s="4245" t="s">
        <v>107</v>
      </c>
      <c r="B49" s="4258" t="s">
        <v>796</v>
      </c>
      <c r="C49" s="4258"/>
      <c r="D49" s="4256" t="s">
        <v>797</v>
      </c>
      <c r="E49" s="4256"/>
      <c r="F49" s="4256" t="s">
        <v>798</v>
      </c>
      <c r="G49" s="4256"/>
      <c r="H49" s="4259" t="s">
        <v>839</v>
      </c>
      <c r="I49" s="4260"/>
      <c r="J49" s="4256" t="s">
        <v>799</v>
      </c>
      <c r="K49" s="4256"/>
      <c r="L49" s="4258" t="s">
        <v>800</v>
      </c>
      <c r="M49" s="4258"/>
      <c r="N49" s="4256" t="s">
        <v>801</v>
      </c>
      <c r="O49" s="4257"/>
    </row>
    <row r="50" spans="1:15" s="3" customFormat="1" ht="12" customHeight="1">
      <c r="A50" s="4246"/>
      <c r="B50" s="3151" t="s">
        <v>642</v>
      </c>
      <c r="C50" s="3152" t="s">
        <v>162</v>
      </c>
      <c r="D50" s="3151" t="s">
        <v>642</v>
      </c>
      <c r="E50" s="3152" t="s">
        <v>162</v>
      </c>
      <c r="F50" s="3151" t="s">
        <v>642</v>
      </c>
      <c r="G50" s="3152" t="s">
        <v>162</v>
      </c>
      <c r="H50" s="3151" t="s">
        <v>642</v>
      </c>
      <c r="I50" s="3152" t="s">
        <v>162</v>
      </c>
      <c r="J50" s="3151" t="s">
        <v>642</v>
      </c>
      <c r="K50" s="3152" t="s">
        <v>162</v>
      </c>
      <c r="L50" s="3151" t="s">
        <v>642</v>
      </c>
      <c r="M50" s="3152" t="s">
        <v>162</v>
      </c>
      <c r="N50" s="3151" t="s">
        <v>642</v>
      </c>
      <c r="O50" s="3153" t="s">
        <v>162</v>
      </c>
    </row>
    <row r="51" spans="1:15" ht="14.45" customHeight="1">
      <c r="A51" s="51" t="s">
        <v>728</v>
      </c>
      <c r="B51" s="3131">
        <v>260</v>
      </c>
      <c r="C51" s="3132">
        <v>348</v>
      </c>
      <c r="D51" s="3133">
        <v>360</v>
      </c>
      <c r="E51" s="3132">
        <v>427</v>
      </c>
      <c r="F51" s="3133">
        <v>969</v>
      </c>
      <c r="G51" s="3154">
        <v>1017</v>
      </c>
      <c r="H51" s="3155">
        <v>1600</v>
      </c>
      <c r="I51" s="3132">
        <v>1920</v>
      </c>
      <c r="J51" s="3133">
        <v>262</v>
      </c>
      <c r="K51" s="3132">
        <v>432</v>
      </c>
      <c r="L51" s="3131">
        <v>732</v>
      </c>
      <c r="M51" s="3132">
        <v>1144</v>
      </c>
      <c r="N51" s="3133">
        <v>320</v>
      </c>
      <c r="O51" s="3156">
        <v>361</v>
      </c>
    </row>
    <row r="52" spans="1:15" ht="14.45" customHeight="1">
      <c r="A52" s="51" t="s">
        <v>745</v>
      </c>
      <c r="B52" s="3131">
        <v>239</v>
      </c>
      <c r="C52" s="3132">
        <v>163</v>
      </c>
      <c r="D52" s="3133">
        <v>224</v>
      </c>
      <c r="E52" s="3132">
        <v>179</v>
      </c>
      <c r="F52" s="3133">
        <v>723</v>
      </c>
      <c r="G52" s="3157">
        <v>432</v>
      </c>
      <c r="H52" s="3134">
        <v>1030</v>
      </c>
      <c r="I52" s="3132">
        <v>710</v>
      </c>
      <c r="J52" s="3133">
        <v>231</v>
      </c>
      <c r="K52" s="3132">
        <v>150</v>
      </c>
      <c r="L52" s="3131">
        <v>793</v>
      </c>
      <c r="M52" s="3132">
        <v>401</v>
      </c>
      <c r="N52" s="3133">
        <v>227</v>
      </c>
      <c r="O52" s="3156">
        <v>132</v>
      </c>
    </row>
    <row r="53" spans="1:15" ht="14.45" customHeight="1">
      <c r="A53" s="51" t="s">
        <v>746</v>
      </c>
      <c r="B53" s="3131">
        <v>138</v>
      </c>
      <c r="C53" s="3132">
        <v>107</v>
      </c>
      <c r="D53" s="3133">
        <v>152</v>
      </c>
      <c r="E53" s="3132">
        <v>137</v>
      </c>
      <c r="F53" s="3133">
        <v>649</v>
      </c>
      <c r="G53" s="3157">
        <v>339</v>
      </c>
      <c r="H53" s="3134">
        <v>729</v>
      </c>
      <c r="I53" s="3132">
        <v>576</v>
      </c>
      <c r="J53" s="3133">
        <v>145</v>
      </c>
      <c r="K53" s="3132">
        <v>134</v>
      </c>
      <c r="L53" s="3131">
        <v>590</v>
      </c>
      <c r="M53" s="3132">
        <v>399</v>
      </c>
      <c r="N53" s="3133">
        <v>157</v>
      </c>
      <c r="O53" s="3156">
        <v>126</v>
      </c>
    </row>
    <row r="54" spans="1:15" ht="14.45" customHeight="1">
      <c r="A54" s="52" t="s">
        <v>747</v>
      </c>
      <c r="B54" s="3140">
        <v>162</v>
      </c>
      <c r="C54" s="3158">
        <v>226</v>
      </c>
      <c r="D54" s="3142">
        <v>176</v>
      </c>
      <c r="E54" s="3158">
        <v>210</v>
      </c>
      <c r="F54" s="3142">
        <v>688</v>
      </c>
      <c r="G54" s="3159">
        <v>694</v>
      </c>
      <c r="H54" s="3160">
        <v>742</v>
      </c>
      <c r="I54" s="3158">
        <v>1000</v>
      </c>
      <c r="J54" s="3142">
        <v>173</v>
      </c>
      <c r="K54" s="3158">
        <v>236</v>
      </c>
      <c r="L54" s="3140">
        <v>555</v>
      </c>
      <c r="M54" s="3158">
        <v>643</v>
      </c>
      <c r="N54" s="3142">
        <v>185</v>
      </c>
      <c r="O54" s="3161">
        <v>217</v>
      </c>
    </row>
    <row r="55" spans="1:15" ht="14.45" customHeight="1">
      <c r="A55" s="51" t="s">
        <v>769</v>
      </c>
      <c r="B55" s="3131">
        <v>247</v>
      </c>
      <c r="C55" s="3132">
        <v>360</v>
      </c>
      <c r="D55" s="3133">
        <v>342</v>
      </c>
      <c r="E55" s="3132">
        <v>455</v>
      </c>
      <c r="F55" s="3133">
        <v>1133</v>
      </c>
      <c r="G55" s="3157">
        <v>1161</v>
      </c>
      <c r="H55" s="3134">
        <v>1491</v>
      </c>
      <c r="I55" s="3132">
        <v>2007</v>
      </c>
      <c r="J55" s="3133">
        <v>271</v>
      </c>
      <c r="K55" s="3132">
        <v>427</v>
      </c>
      <c r="L55" s="3131">
        <v>844</v>
      </c>
      <c r="M55" s="3132">
        <v>1262</v>
      </c>
      <c r="N55" s="3133">
        <v>328</v>
      </c>
      <c r="O55" s="3156">
        <v>399</v>
      </c>
    </row>
    <row r="56" spans="1:15" ht="14.45" customHeight="1">
      <c r="A56" s="51" t="s">
        <v>770</v>
      </c>
      <c r="B56" s="3131">
        <v>246</v>
      </c>
      <c r="C56" s="3132">
        <v>159</v>
      </c>
      <c r="D56" s="3133">
        <v>251</v>
      </c>
      <c r="E56" s="3132">
        <v>158</v>
      </c>
      <c r="F56" s="3133">
        <v>774</v>
      </c>
      <c r="G56" s="3157">
        <v>432</v>
      </c>
      <c r="H56" s="3134">
        <v>968</v>
      </c>
      <c r="I56" s="3132">
        <v>731</v>
      </c>
      <c r="J56" s="3133">
        <v>220</v>
      </c>
      <c r="K56" s="3132">
        <v>155</v>
      </c>
      <c r="L56" s="3131">
        <v>736</v>
      </c>
      <c r="M56" s="3132">
        <v>455</v>
      </c>
      <c r="N56" s="3133">
        <v>229</v>
      </c>
      <c r="O56" s="3156">
        <v>144</v>
      </c>
    </row>
    <row r="57" spans="1:15" ht="14.45" customHeight="1">
      <c r="A57" s="51" t="s">
        <v>771</v>
      </c>
      <c r="B57" s="3131">
        <v>194</v>
      </c>
      <c r="C57" s="3132">
        <v>143</v>
      </c>
      <c r="D57" s="3133">
        <v>171</v>
      </c>
      <c r="E57" s="3132">
        <v>146</v>
      </c>
      <c r="F57" s="3133">
        <v>555</v>
      </c>
      <c r="G57" s="3157">
        <v>383</v>
      </c>
      <c r="H57" s="3134">
        <v>627</v>
      </c>
      <c r="I57" s="3132">
        <v>643</v>
      </c>
      <c r="J57" s="3133">
        <v>139</v>
      </c>
      <c r="K57" s="3132">
        <v>161</v>
      </c>
      <c r="L57" s="3131">
        <v>483</v>
      </c>
      <c r="M57" s="3132">
        <v>661</v>
      </c>
      <c r="N57" s="3133">
        <v>152</v>
      </c>
      <c r="O57" s="3156">
        <v>186</v>
      </c>
    </row>
    <row r="58" spans="1:15" ht="14.45" customHeight="1">
      <c r="A58" s="52" t="s">
        <v>772</v>
      </c>
      <c r="B58" s="3140">
        <v>166</v>
      </c>
      <c r="C58" s="3158">
        <v>194</v>
      </c>
      <c r="D58" s="3142">
        <v>203</v>
      </c>
      <c r="E58" s="3158">
        <v>280</v>
      </c>
      <c r="F58" s="3142">
        <v>611</v>
      </c>
      <c r="G58" s="3159">
        <v>817</v>
      </c>
      <c r="H58" s="3160">
        <v>724</v>
      </c>
      <c r="I58" s="3158">
        <v>1123</v>
      </c>
      <c r="J58" s="3142">
        <v>142</v>
      </c>
      <c r="K58" s="3158">
        <v>239</v>
      </c>
      <c r="L58" s="3140">
        <v>584</v>
      </c>
      <c r="M58" s="3158">
        <v>661</v>
      </c>
      <c r="N58" s="3142">
        <v>192</v>
      </c>
      <c r="O58" s="3161">
        <v>254</v>
      </c>
    </row>
    <row r="59" spans="1:15" ht="14.45" customHeight="1">
      <c r="A59" s="51" t="s">
        <v>837</v>
      </c>
      <c r="B59" s="3131">
        <v>232</v>
      </c>
      <c r="C59" s="3132">
        <v>409</v>
      </c>
      <c r="D59" s="3133">
        <v>339</v>
      </c>
      <c r="E59" s="3132">
        <v>419</v>
      </c>
      <c r="F59" s="3133">
        <v>948</v>
      </c>
      <c r="G59" s="3157">
        <v>1175</v>
      </c>
      <c r="H59" s="3134">
        <v>1301</v>
      </c>
      <c r="I59" s="3132">
        <v>1899</v>
      </c>
      <c r="J59" s="3133">
        <v>239</v>
      </c>
      <c r="K59" s="3132">
        <v>425</v>
      </c>
      <c r="L59" s="3131">
        <v>904</v>
      </c>
      <c r="M59" s="3132">
        <v>1137</v>
      </c>
      <c r="N59" s="3133">
        <v>271</v>
      </c>
      <c r="O59" s="3156">
        <v>417</v>
      </c>
    </row>
    <row r="60" spans="1:15" ht="14.45" customHeight="1">
      <c r="A60" s="51" t="s">
        <v>844</v>
      </c>
      <c r="B60" s="3131">
        <v>207</v>
      </c>
      <c r="C60" s="3132">
        <v>241</v>
      </c>
      <c r="D60" s="3133">
        <v>225</v>
      </c>
      <c r="E60" s="3132">
        <v>260</v>
      </c>
      <c r="F60" s="3133">
        <v>915</v>
      </c>
      <c r="G60" s="3157">
        <v>628</v>
      </c>
      <c r="H60" s="3134">
        <v>952</v>
      </c>
      <c r="I60" s="3132">
        <v>767</v>
      </c>
      <c r="J60" s="3133">
        <v>195</v>
      </c>
      <c r="K60" s="3132">
        <v>202</v>
      </c>
      <c r="L60" s="3131">
        <v>843</v>
      </c>
      <c r="M60" s="3132">
        <v>350</v>
      </c>
      <c r="N60" s="3133">
        <v>227</v>
      </c>
      <c r="O60" s="3156">
        <v>172</v>
      </c>
    </row>
    <row r="61" spans="1:15" ht="14.45" customHeight="1">
      <c r="A61" s="51" t="s">
        <v>824</v>
      </c>
      <c r="B61" s="3131">
        <v>160</v>
      </c>
      <c r="C61" s="3132">
        <v>119</v>
      </c>
      <c r="D61" s="3133">
        <v>163</v>
      </c>
      <c r="E61" s="3132">
        <v>160</v>
      </c>
      <c r="F61" s="3133">
        <v>612</v>
      </c>
      <c r="G61" s="3157">
        <v>428</v>
      </c>
      <c r="H61" s="3134">
        <v>739</v>
      </c>
      <c r="I61" s="3132">
        <v>746</v>
      </c>
      <c r="J61" s="3133">
        <v>168</v>
      </c>
      <c r="K61" s="3132">
        <v>144</v>
      </c>
      <c r="L61" s="3131">
        <v>640</v>
      </c>
      <c r="M61" s="3132">
        <v>838</v>
      </c>
      <c r="N61" s="3133">
        <v>166</v>
      </c>
      <c r="O61" s="3156">
        <v>146</v>
      </c>
    </row>
    <row r="62" spans="1:15" ht="14.45" customHeight="1">
      <c r="A62" s="52" t="s">
        <v>845</v>
      </c>
      <c r="B62" s="3140">
        <v>180</v>
      </c>
      <c r="C62" s="3158">
        <v>223</v>
      </c>
      <c r="D62" s="3142">
        <v>197</v>
      </c>
      <c r="E62" s="3158">
        <v>279</v>
      </c>
      <c r="F62" s="3142">
        <v>660</v>
      </c>
      <c r="G62" s="3159">
        <v>773</v>
      </c>
      <c r="H62" s="3160">
        <v>715</v>
      </c>
      <c r="I62" s="3158">
        <v>1045</v>
      </c>
      <c r="J62" s="3142">
        <v>161</v>
      </c>
      <c r="K62" s="3158">
        <v>237</v>
      </c>
      <c r="L62" s="3140">
        <v>725</v>
      </c>
      <c r="M62" s="3158">
        <v>749</v>
      </c>
      <c r="N62" s="3142">
        <v>186</v>
      </c>
      <c r="O62" s="3161">
        <v>231</v>
      </c>
    </row>
    <row r="63" spans="1:15" ht="14.45" customHeight="1">
      <c r="A63" s="51" t="s">
        <v>894</v>
      </c>
      <c r="B63" s="3131">
        <v>209</v>
      </c>
      <c r="C63" s="3132">
        <v>355</v>
      </c>
      <c r="D63" s="3133">
        <v>266</v>
      </c>
      <c r="E63" s="3132">
        <v>366</v>
      </c>
      <c r="F63" s="3133">
        <v>1063</v>
      </c>
      <c r="G63" s="3157">
        <v>1082</v>
      </c>
      <c r="H63" s="3134">
        <v>1316</v>
      </c>
      <c r="I63" s="3132">
        <v>2061</v>
      </c>
      <c r="J63" s="3133">
        <v>217</v>
      </c>
      <c r="K63" s="3132">
        <v>400</v>
      </c>
      <c r="L63" s="3131">
        <v>924</v>
      </c>
      <c r="M63" s="3132">
        <v>1082</v>
      </c>
      <c r="N63" s="3133">
        <v>290</v>
      </c>
      <c r="O63" s="3156">
        <v>323</v>
      </c>
    </row>
    <row r="64" spans="1:15" ht="14.45" customHeight="1">
      <c r="A64" s="51" t="s">
        <v>900</v>
      </c>
      <c r="B64" s="3131">
        <v>235</v>
      </c>
      <c r="C64" s="3132">
        <v>156</v>
      </c>
      <c r="D64" s="3133">
        <v>217</v>
      </c>
      <c r="E64" s="3132">
        <v>144</v>
      </c>
      <c r="F64" s="3133">
        <v>718</v>
      </c>
      <c r="G64" s="3157">
        <v>459</v>
      </c>
      <c r="H64" s="3134">
        <v>845</v>
      </c>
      <c r="I64" s="3132">
        <v>1120</v>
      </c>
      <c r="J64" s="3133">
        <v>177</v>
      </c>
      <c r="K64" s="3132">
        <v>121</v>
      </c>
      <c r="L64" s="3131">
        <v>681</v>
      </c>
      <c r="M64" s="3132">
        <v>729</v>
      </c>
      <c r="N64" s="3133">
        <v>178</v>
      </c>
      <c r="O64" s="3156">
        <v>127</v>
      </c>
    </row>
    <row r="65" spans="1:15" ht="14.45" customHeight="1">
      <c r="A65" s="51" t="s">
        <v>888</v>
      </c>
      <c r="B65" s="3131">
        <v>145</v>
      </c>
      <c r="C65" s="3132">
        <v>155</v>
      </c>
      <c r="D65" s="3133">
        <v>160</v>
      </c>
      <c r="E65" s="3132">
        <v>143</v>
      </c>
      <c r="F65" s="3133">
        <v>619</v>
      </c>
      <c r="G65" s="3157">
        <v>425</v>
      </c>
      <c r="H65" s="3134">
        <v>672</v>
      </c>
      <c r="I65" s="3132">
        <v>707</v>
      </c>
      <c r="J65" s="3133">
        <v>127</v>
      </c>
      <c r="K65" s="3132">
        <v>144</v>
      </c>
      <c r="L65" s="3131">
        <v>511</v>
      </c>
      <c r="M65" s="3132">
        <v>422</v>
      </c>
      <c r="N65" s="3133">
        <v>128</v>
      </c>
      <c r="O65" s="3156">
        <v>134</v>
      </c>
    </row>
    <row r="66" spans="1:15" ht="14.45" customHeight="1">
      <c r="A66" s="52" t="s">
        <v>901</v>
      </c>
      <c r="B66" s="3140">
        <v>164</v>
      </c>
      <c r="C66" s="3158">
        <v>258</v>
      </c>
      <c r="D66" s="3142">
        <v>164</v>
      </c>
      <c r="E66" s="3158">
        <v>231</v>
      </c>
      <c r="F66" s="3142">
        <v>757</v>
      </c>
      <c r="G66" s="3159">
        <v>855</v>
      </c>
      <c r="H66" s="3160">
        <v>798</v>
      </c>
      <c r="I66" s="3158">
        <v>1390</v>
      </c>
      <c r="J66" s="3142">
        <v>159</v>
      </c>
      <c r="K66" s="3158">
        <v>316</v>
      </c>
      <c r="L66" s="3140">
        <v>609</v>
      </c>
      <c r="M66" s="3158">
        <v>699</v>
      </c>
      <c r="N66" s="3142">
        <v>193</v>
      </c>
      <c r="O66" s="3161">
        <v>304</v>
      </c>
    </row>
    <row r="67" spans="1:15" ht="14.45" customHeight="1" thickBot="1">
      <c r="A67" s="3407" t="s">
        <v>939</v>
      </c>
      <c r="B67" s="3537">
        <v>219</v>
      </c>
      <c r="C67" s="3543">
        <v>317</v>
      </c>
      <c r="D67" s="3539">
        <v>263</v>
      </c>
      <c r="E67" s="3543">
        <v>364</v>
      </c>
      <c r="F67" s="3539">
        <v>955</v>
      </c>
      <c r="G67" s="3544">
        <v>1031</v>
      </c>
      <c r="H67" s="3545">
        <v>1229</v>
      </c>
      <c r="I67" s="3543">
        <v>1604</v>
      </c>
      <c r="J67" s="3539">
        <v>228</v>
      </c>
      <c r="K67" s="3543">
        <v>335</v>
      </c>
      <c r="L67" s="3537">
        <v>795</v>
      </c>
      <c r="M67" s="3543">
        <v>1033</v>
      </c>
      <c r="N67" s="3539">
        <v>251</v>
      </c>
      <c r="O67" s="3546">
        <v>343</v>
      </c>
    </row>
    <row r="68" spans="1:15">
      <c r="A68" s="56" t="s">
        <v>134</v>
      </c>
      <c r="E68" s="3187"/>
    </row>
    <row r="69" spans="1:15">
      <c r="A69" s="56" t="s">
        <v>840</v>
      </c>
    </row>
    <row r="71" spans="1:15">
      <c r="B71" s="554"/>
      <c r="D71" s="554"/>
      <c r="F71" s="554"/>
      <c r="J71" s="554"/>
      <c r="L71" s="554"/>
      <c r="N71" s="554"/>
    </row>
  </sheetData>
  <mergeCells count="13">
    <mergeCell ref="A49:A50"/>
    <mergeCell ref="A1:A2"/>
    <mergeCell ref="B1:O2"/>
    <mergeCell ref="A3:O3"/>
    <mergeCell ref="A26:O26"/>
    <mergeCell ref="A48:O48"/>
    <mergeCell ref="N49:O49"/>
    <mergeCell ref="L49:M49"/>
    <mergeCell ref="J49:K49"/>
    <mergeCell ref="F49:G49"/>
    <mergeCell ref="D49:E49"/>
    <mergeCell ref="B49:C49"/>
    <mergeCell ref="H49:I49"/>
  </mergeCells>
  <pageMargins left="0.26" right="0.1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O127"/>
  <sheetViews>
    <sheetView zoomScaleNormal="100" workbookViewId="0">
      <selection activeCell="K12" sqref="K12"/>
    </sheetView>
  </sheetViews>
  <sheetFormatPr defaultRowHeight="12.75"/>
  <cols>
    <col min="1" max="1" width="16" style="2092" customWidth="1"/>
    <col min="2" max="2" width="34.7109375" style="2092" customWidth="1"/>
    <col min="3" max="9" width="10.28515625" customWidth="1"/>
    <col min="12" max="12" width="15.7109375" customWidth="1"/>
    <col min="22" max="22" width="15.5703125" customWidth="1"/>
  </cols>
  <sheetData>
    <row r="1" spans="1:39" ht="13.15" customHeight="1">
      <c r="A1" s="3112" t="s">
        <v>934</v>
      </c>
      <c r="B1" s="3170" t="s">
        <v>812</v>
      </c>
      <c r="C1" s="3125"/>
      <c r="D1" s="3125"/>
      <c r="E1" s="3125"/>
      <c r="F1" s="3125"/>
      <c r="G1" s="3125"/>
      <c r="H1" s="3125"/>
      <c r="I1" s="3126"/>
    </row>
    <row r="2" spans="1:39" ht="13.5" thickBot="1">
      <c r="A2" s="3112"/>
      <c r="B2" s="3127"/>
      <c r="C2" s="3128"/>
      <c r="D2" s="3128"/>
      <c r="E2" s="3128"/>
      <c r="F2" s="3128"/>
      <c r="G2" s="3128"/>
      <c r="H2" s="3128"/>
      <c r="I2" s="3129"/>
    </row>
    <row r="3" spans="1:39" ht="19.149999999999999" customHeight="1" thickBot="1">
      <c r="A3" s="3117" t="s">
        <v>945</v>
      </c>
      <c r="B3" s="3118"/>
      <c r="C3" s="2098" t="s">
        <v>796</v>
      </c>
      <c r="D3" s="2367" t="s">
        <v>797</v>
      </c>
      <c r="E3" s="2099" t="s">
        <v>798</v>
      </c>
      <c r="F3" s="2366" t="s">
        <v>839</v>
      </c>
      <c r="G3" s="2367" t="s">
        <v>799</v>
      </c>
      <c r="H3" s="2099" t="s">
        <v>800</v>
      </c>
      <c r="I3" s="2100" t="s">
        <v>804</v>
      </c>
      <c r="K3" s="3374"/>
      <c r="L3" s="3374"/>
      <c r="M3" s="3371"/>
      <c r="N3" s="3371"/>
      <c r="O3" s="3371"/>
      <c r="P3" s="3371"/>
      <c r="Q3" s="3371"/>
      <c r="R3" s="3371"/>
      <c r="S3" s="3371"/>
      <c r="U3" s="3374"/>
      <c r="V3" s="3374"/>
      <c r="W3" s="3371"/>
      <c r="X3" s="3371"/>
      <c r="Y3" s="3371"/>
      <c r="Z3" s="3371"/>
      <c r="AA3" s="3371"/>
      <c r="AB3" s="3371"/>
      <c r="AC3" s="3371"/>
      <c r="AE3" s="3374"/>
      <c r="AF3" s="3374"/>
      <c r="AG3" s="3371"/>
      <c r="AH3" s="3371"/>
      <c r="AI3" s="3371"/>
      <c r="AJ3" s="3371"/>
      <c r="AK3" s="3371"/>
      <c r="AL3" s="3371"/>
      <c r="AM3" s="3371"/>
    </row>
    <row r="4" spans="1:39">
      <c r="A4" s="3119" t="s">
        <v>454</v>
      </c>
      <c r="B4" s="3120"/>
      <c r="C4" s="2312">
        <v>1484</v>
      </c>
      <c r="D4" s="2313">
        <v>1891</v>
      </c>
      <c r="E4" s="2313">
        <v>16784</v>
      </c>
      <c r="F4" s="2313">
        <v>20550</v>
      </c>
      <c r="G4" s="2313">
        <v>2446</v>
      </c>
      <c r="H4" s="2313">
        <v>11651</v>
      </c>
      <c r="I4" s="2314">
        <v>657</v>
      </c>
      <c r="K4" s="3370"/>
      <c r="L4" s="3370"/>
      <c r="M4" s="3372"/>
      <c r="N4" s="3372"/>
      <c r="O4" s="3372"/>
      <c r="P4" s="3372"/>
      <c r="Q4" s="3372"/>
      <c r="R4" s="3372"/>
      <c r="S4" s="3372"/>
      <c r="U4" s="3370"/>
      <c r="V4" s="3370"/>
      <c r="W4" s="3372"/>
      <c r="X4" s="3372"/>
      <c r="Y4" s="3372"/>
      <c r="Z4" s="3372"/>
      <c r="AA4" s="3372"/>
      <c r="AB4" s="3372"/>
      <c r="AC4" s="3372"/>
      <c r="AE4" s="3370"/>
      <c r="AF4" s="3370"/>
      <c r="AG4" s="3372"/>
      <c r="AH4" s="3372"/>
      <c r="AI4" s="3372"/>
      <c r="AJ4" s="3372"/>
      <c r="AK4" s="3372"/>
      <c r="AL4" s="3372"/>
      <c r="AM4" s="3372"/>
    </row>
    <row r="5" spans="1:39">
      <c r="A5" s="3113" t="s">
        <v>455</v>
      </c>
      <c r="B5" s="3114"/>
      <c r="C5" s="2315">
        <v>13</v>
      </c>
      <c r="D5" s="2311">
        <v>21</v>
      </c>
      <c r="E5" s="2311">
        <v>28</v>
      </c>
      <c r="F5" s="2311">
        <v>56</v>
      </c>
      <c r="G5" s="2311">
        <v>27</v>
      </c>
      <c r="H5" s="2311">
        <v>79</v>
      </c>
      <c r="I5" s="2316">
        <v>29</v>
      </c>
      <c r="K5" s="3370"/>
      <c r="L5" s="3370"/>
      <c r="M5" s="3372"/>
      <c r="N5" s="3372"/>
      <c r="O5" s="3372"/>
      <c r="P5" s="3372"/>
      <c r="Q5" s="3372"/>
      <c r="R5" s="3372"/>
      <c r="S5" s="3372"/>
      <c r="U5" s="3370"/>
      <c r="V5" s="3370"/>
      <c r="W5" s="3372"/>
      <c r="X5" s="3372"/>
      <c r="Y5" s="3372"/>
      <c r="Z5" s="3372"/>
      <c r="AA5" s="3372"/>
      <c r="AB5" s="3372"/>
      <c r="AC5" s="3372"/>
      <c r="AE5" s="3370"/>
      <c r="AF5" s="3370"/>
      <c r="AG5" s="3372"/>
      <c r="AH5" s="3372"/>
      <c r="AI5" s="3372"/>
      <c r="AJ5" s="3372"/>
      <c r="AK5" s="3372"/>
      <c r="AL5" s="3372"/>
      <c r="AM5" s="3372"/>
    </row>
    <row r="6" spans="1:39">
      <c r="A6" s="3113" t="s">
        <v>456</v>
      </c>
      <c r="B6" s="3114"/>
      <c r="C6" s="2315">
        <v>809</v>
      </c>
      <c r="D6" s="2311">
        <v>1784</v>
      </c>
      <c r="E6" s="2311">
        <v>3835</v>
      </c>
      <c r="F6" s="2311">
        <v>5618</v>
      </c>
      <c r="G6" s="2311">
        <v>1278</v>
      </c>
      <c r="H6" s="2311">
        <v>3739</v>
      </c>
      <c r="I6" s="2316">
        <v>1387</v>
      </c>
      <c r="K6" s="3370"/>
      <c r="L6" s="3370"/>
      <c r="M6" s="3372"/>
      <c r="N6" s="3372"/>
      <c r="O6" s="3372"/>
      <c r="P6" s="3372"/>
      <c r="Q6" s="3372"/>
      <c r="R6" s="3372"/>
      <c r="S6" s="3372"/>
      <c r="U6" s="3370"/>
      <c r="V6" s="3370"/>
      <c r="W6" s="3372"/>
      <c r="X6" s="3372"/>
      <c r="Y6" s="3372"/>
      <c r="Z6" s="3372"/>
      <c r="AA6" s="3372"/>
      <c r="AB6" s="3372"/>
      <c r="AC6" s="3372"/>
      <c r="AE6" s="3370"/>
      <c r="AF6" s="3370"/>
      <c r="AG6" s="3372"/>
      <c r="AH6" s="3372"/>
      <c r="AI6" s="3372"/>
      <c r="AJ6" s="3372"/>
      <c r="AK6" s="3372"/>
      <c r="AL6" s="3372"/>
      <c r="AM6" s="3372"/>
    </row>
    <row r="7" spans="1:39">
      <c r="A7" s="3113" t="s">
        <v>457</v>
      </c>
      <c r="B7" s="3114"/>
      <c r="C7" s="2315">
        <v>61</v>
      </c>
      <c r="D7" s="2311">
        <v>44</v>
      </c>
      <c r="E7" s="2311">
        <v>942</v>
      </c>
      <c r="F7" s="2311">
        <v>337</v>
      </c>
      <c r="G7" s="2311">
        <v>67</v>
      </c>
      <c r="H7" s="2311">
        <v>171</v>
      </c>
      <c r="I7" s="2316">
        <v>58</v>
      </c>
      <c r="K7" s="3370"/>
      <c r="L7" s="3370"/>
      <c r="M7" s="3372"/>
      <c r="N7" s="3372"/>
      <c r="O7" s="3372"/>
      <c r="P7" s="3372"/>
      <c r="Q7" s="3372"/>
      <c r="R7" s="3372"/>
      <c r="S7" s="3372"/>
      <c r="U7" s="3370"/>
      <c r="V7" s="3370"/>
      <c r="W7" s="3372"/>
      <c r="X7" s="3372"/>
      <c r="Y7" s="3372"/>
      <c r="Z7" s="3372"/>
      <c r="AA7" s="3372"/>
      <c r="AB7" s="3372"/>
      <c r="AC7" s="3372"/>
      <c r="AE7" s="3370"/>
      <c r="AF7" s="3370"/>
      <c r="AG7" s="3372"/>
      <c r="AH7" s="3372"/>
      <c r="AI7" s="3372"/>
      <c r="AJ7" s="3372"/>
      <c r="AK7" s="3372"/>
      <c r="AL7" s="3372"/>
      <c r="AM7" s="3372"/>
    </row>
    <row r="8" spans="1:39">
      <c r="A8" s="3113" t="s">
        <v>458</v>
      </c>
      <c r="B8" s="3114"/>
      <c r="C8" s="2315">
        <v>22</v>
      </c>
      <c r="D8" s="2311">
        <v>32</v>
      </c>
      <c r="E8" s="2311">
        <v>74</v>
      </c>
      <c r="F8" s="2311">
        <v>115</v>
      </c>
      <c r="G8" s="2311">
        <v>26</v>
      </c>
      <c r="H8" s="2311">
        <v>88</v>
      </c>
      <c r="I8" s="2316">
        <v>35</v>
      </c>
      <c r="K8" s="3370"/>
      <c r="L8" s="3370"/>
      <c r="M8" s="3372"/>
      <c r="N8" s="3372"/>
      <c r="O8" s="3372"/>
      <c r="P8" s="3372"/>
      <c r="Q8" s="3372"/>
      <c r="R8" s="3372"/>
      <c r="S8" s="3372"/>
      <c r="U8" s="3370"/>
      <c r="V8" s="3370"/>
      <c r="W8" s="3372"/>
      <c r="X8" s="3372"/>
      <c r="Y8" s="3372"/>
      <c r="Z8" s="3372"/>
      <c r="AA8" s="3372"/>
      <c r="AB8" s="3372"/>
      <c r="AC8" s="3372"/>
      <c r="AE8" s="3370"/>
      <c r="AF8" s="3370"/>
      <c r="AG8" s="3372"/>
      <c r="AH8" s="3372"/>
      <c r="AI8" s="3372"/>
      <c r="AJ8" s="3372"/>
      <c r="AK8" s="3372"/>
      <c r="AL8" s="3372"/>
      <c r="AM8" s="3372"/>
    </row>
    <row r="9" spans="1:39">
      <c r="A9" s="3113" t="s">
        <v>459</v>
      </c>
      <c r="B9" s="3114"/>
      <c r="C9" s="2315">
        <v>2513</v>
      </c>
      <c r="D9" s="2311">
        <v>2519</v>
      </c>
      <c r="E9" s="2311">
        <v>6427</v>
      </c>
      <c r="F9" s="2311">
        <v>9481</v>
      </c>
      <c r="G9" s="2311">
        <v>2374</v>
      </c>
      <c r="H9" s="2311">
        <v>7306</v>
      </c>
      <c r="I9" s="2316">
        <v>2202</v>
      </c>
      <c r="K9" s="3370"/>
      <c r="L9" s="3370"/>
      <c r="M9" s="3372"/>
      <c r="N9" s="3372"/>
      <c r="O9" s="3372"/>
      <c r="P9" s="3372"/>
      <c r="Q9" s="3372"/>
      <c r="R9" s="3372"/>
      <c r="S9" s="3372"/>
      <c r="U9" s="3370"/>
      <c r="V9" s="3370"/>
      <c r="W9" s="3372"/>
      <c r="X9" s="3372"/>
      <c r="Y9" s="3372"/>
      <c r="Z9" s="3372"/>
      <c r="AA9" s="3372"/>
      <c r="AB9" s="3372"/>
      <c r="AC9" s="3372"/>
      <c r="AE9" s="3370"/>
      <c r="AF9" s="3370"/>
      <c r="AG9" s="3372"/>
      <c r="AH9" s="3372"/>
      <c r="AI9" s="3372"/>
      <c r="AJ9" s="3372"/>
      <c r="AK9" s="3372"/>
      <c r="AL9" s="3372"/>
      <c r="AM9" s="3372"/>
    </row>
    <row r="10" spans="1:39">
      <c r="A10" s="3113" t="s">
        <v>460</v>
      </c>
      <c r="B10" s="3114"/>
      <c r="C10" s="2315">
        <v>2181</v>
      </c>
      <c r="D10" s="2311">
        <v>3409</v>
      </c>
      <c r="E10" s="2311">
        <v>8186</v>
      </c>
      <c r="F10" s="2311">
        <v>12203</v>
      </c>
      <c r="G10" s="2311">
        <v>2988</v>
      </c>
      <c r="H10" s="2311">
        <v>8453</v>
      </c>
      <c r="I10" s="2316">
        <v>3076</v>
      </c>
      <c r="K10" s="3370"/>
      <c r="L10" s="3370"/>
      <c r="M10" s="3372"/>
      <c r="N10" s="3372"/>
      <c r="O10" s="3372"/>
      <c r="P10" s="3372"/>
      <c r="Q10" s="3372"/>
      <c r="R10" s="3372"/>
      <c r="S10" s="3372"/>
      <c r="U10" s="3370"/>
      <c r="V10" s="3370"/>
      <c r="W10" s="3372"/>
      <c r="X10" s="3372"/>
      <c r="Y10" s="3372"/>
      <c r="Z10" s="3372"/>
      <c r="AA10" s="3372"/>
      <c r="AB10" s="3372"/>
      <c r="AC10" s="3372"/>
      <c r="AE10" s="3370"/>
      <c r="AF10" s="3370"/>
      <c r="AG10" s="3372"/>
      <c r="AH10" s="3372"/>
      <c r="AI10" s="3372"/>
      <c r="AJ10" s="3372"/>
      <c r="AK10" s="3372"/>
      <c r="AL10" s="3372"/>
      <c r="AM10" s="3372"/>
    </row>
    <row r="11" spans="1:39">
      <c r="A11" s="3113" t="s">
        <v>805</v>
      </c>
      <c r="B11" s="3114"/>
      <c r="C11" s="2315">
        <v>242</v>
      </c>
      <c r="D11" s="2311">
        <v>363</v>
      </c>
      <c r="E11" s="2311">
        <v>1435</v>
      </c>
      <c r="F11" s="2311">
        <v>1274</v>
      </c>
      <c r="G11" s="2311">
        <v>467</v>
      </c>
      <c r="H11" s="2311">
        <v>1203</v>
      </c>
      <c r="I11" s="2316">
        <v>279</v>
      </c>
      <c r="K11" s="3370"/>
      <c r="L11" s="3370"/>
      <c r="M11" s="3372"/>
      <c r="N11" s="3372"/>
      <c r="O11" s="3372"/>
      <c r="P11" s="3372"/>
      <c r="Q11" s="3372"/>
      <c r="R11" s="3372"/>
      <c r="S11" s="3372"/>
      <c r="U11" s="3370"/>
      <c r="V11" s="3370"/>
      <c r="W11" s="3372"/>
      <c r="X11" s="3372"/>
      <c r="Y11" s="3372"/>
      <c r="Z11" s="3372"/>
      <c r="AA11" s="3372"/>
      <c r="AB11" s="3372"/>
      <c r="AC11" s="3372"/>
      <c r="AE11" s="3370"/>
      <c r="AF11" s="3370"/>
      <c r="AG11" s="3372"/>
      <c r="AH11" s="3372"/>
      <c r="AI11" s="3372"/>
      <c r="AJ11" s="3372"/>
      <c r="AK11" s="3372"/>
      <c r="AL11" s="3372"/>
      <c r="AM11" s="3372"/>
    </row>
    <row r="12" spans="1:39">
      <c r="A12" s="3113" t="s">
        <v>806</v>
      </c>
      <c r="B12" s="3114"/>
      <c r="C12" s="2315">
        <v>1697</v>
      </c>
      <c r="D12" s="2311">
        <v>1790</v>
      </c>
      <c r="E12" s="2311">
        <v>7054</v>
      </c>
      <c r="F12" s="2311">
        <v>3366</v>
      </c>
      <c r="G12" s="2311">
        <v>1653</v>
      </c>
      <c r="H12" s="2311">
        <v>4529</v>
      </c>
      <c r="I12" s="2316">
        <v>1450</v>
      </c>
      <c r="K12" s="3370"/>
      <c r="L12" s="3370"/>
      <c r="M12" s="3372"/>
      <c r="N12" s="3372"/>
      <c r="O12" s="3372"/>
      <c r="P12" s="3372"/>
      <c r="Q12" s="3372"/>
      <c r="R12" s="3372"/>
      <c r="S12" s="3372"/>
      <c r="U12" s="3370"/>
      <c r="V12" s="3370"/>
      <c r="W12" s="3372"/>
      <c r="X12" s="3372"/>
      <c r="Y12" s="3372"/>
      <c r="Z12" s="3372"/>
      <c r="AA12" s="3372"/>
      <c r="AB12" s="3372"/>
      <c r="AC12" s="3372"/>
      <c r="AE12" s="3370"/>
      <c r="AF12" s="3370"/>
      <c r="AG12" s="3372"/>
      <c r="AH12" s="3372"/>
      <c r="AI12" s="3372"/>
      <c r="AJ12" s="3372"/>
      <c r="AK12" s="3372"/>
      <c r="AL12" s="3372"/>
      <c r="AM12" s="3372"/>
    </row>
    <row r="13" spans="1:39">
      <c r="A13" s="3113" t="s">
        <v>463</v>
      </c>
      <c r="B13" s="3114"/>
      <c r="C13" s="2315">
        <v>239</v>
      </c>
      <c r="D13" s="2311">
        <v>228</v>
      </c>
      <c r="E13" s="2311">
        <v>972</v>
      </c>
      <c r="F13" s="2311">
        <v>737</v>
      </c>
      <c r="G13" s="2311">
        <v>180</v>
      </c>
      <c r="H13" s="2311">
        <v>1031</v>
      </c>
      <c r="I13" s="2316">
        <v>199</v>
      </c>
      <c r="K13" s="3370"/>
      <c r="L13" s="3370"/>
      <c r="M13" s="3372"/>
      <c r="N13" s="3372"/>
      <c r="O13" s="3372"/>
      <c r="P13" s="3372"/>
      <c r="Q13" s="3372"/>
      <c r="R13" s="3372"/>
      <c r="S13" s="3372"/>
      <c r="U13" s="3370"/>
      <c r="V13" s="3370"/>
      <c r="W13" s="3372"/>
      <c r="X13" s="3372"/>
      <c r="Y13" s="3372"/>
      <c r="Z13" s="3372"/>
      <c r="AA13" s="3372"/>
      <c r="AB13" s="3372"/>
      <c r="AC13" s="3372"/>
      <c r="AE13" s="3370"/>
      <c r="AF13" s="3370"/>
      <c r="AG13" s="3372"/>
      <c r="AH13" s="3372"/>
      <c r="AI13" s="3372"/>
      <c r="AJ13" s="3372"/>
      <c r="AK13" s="3372"/>
      <c r="AL13" s="3372"/>
      <c r="AM13" s="3372"/>
    </row>
    <row r="14" spans="1:39">
      <c r="A14" s="3113" t="s">
        <v>464</v>
      </c>
      <c r="B14" s="3114"/>
      <c r="C14" s="2315">
        <v>220</v>
      </c>
      <c r="D14" s="2311">
        <v>306</v>
      </c>
      <c r="E14" s="2311">
        <v>636</v>
      </c>
      <c r="F14" s="2311">
        <v>1160</v>
      </c>
      <c r="G14" s="2311">
        <v>303</v>
      </c>
      <c r="H14" s="2311">
        <v>894</v>
      </c>
      <c r="I14" s="2316">
        <v>275</v>
      </c>
      <c r="K14" s="3370"/>
      <c r="L14" s="3370"/>
      <c r="M14" s="3372"/>
      <c r="N14" s="3372"/>
      <c r="O14" s="3372"/>
      <c r="P14" s="3372"/>
      <c r="Q14" s="3372"/>
      <c r="R14" s="3372"/>
      <c r="S14" s="3372"/>
      <c r="U14" s="3370"/>
      <c r="V14" s="3370"/>
      <c r="W14" s="3372"/>
      <c r="X14" s="3372"/>
      <c r="Y14" s="3372"/>
      <c r="Z14" s="3372"/>
      <c r="AA14" s="3372"/>
      <c r="AB14" s="3372"/>
      <c r="AC14" s="3372"/>
      <c r="AE14" s="3370"/>
      <c r="AF14" s="3370"/>
      <c r="AG14" s="3372"/>
      <c r="AH14" s="3372"/>
      <c r="AI14" s="3372"/>
      <c r="AJ14" s="3372"/>
      <c r="AK14" s="3372"/>
      <c r="AL14" s="3372"/>
      <c r="AM14" s="3372"/>
    </row>
    <row r="15" spans="1:39">
      <c r="A15" s="3113" t="s">
        <v>807</v>
      </c>
      <c r="B15" s="3114"/>
      <c r="C15" s="2315">
        <v>559</v>
      </c>
      <c r="D15" s="2311">
        <v>589</v>
      </c>
      <c r="E15" s="2311">
        <v>2055</v>
      </c>
      <c r="F15" s="2311">
        <v>4002</v>
      </c>
      <c r="G15" s="2311">
        <v>689</v>
      </c>
      <c r="H15" s="2311">
        <v>2134</v>
      </c>
      <c r="I15" s="2316">
        <v>621</v>
      </c>
      <c r="K15" s="3370"/>
      <c r="L15" s="3370"/>
      <c r="M15" s="3372"/>
      <c r="N15" s="3372"/>
      <c r="O15" s="3372"/>
      <c r="P15" s="3372"/>
      <c r="Q15" s="3372"/>
      <c r="R15" s="3372"/>
      <c r="S15" s="3372"/>
      <c r="U15" s="3370"/>
      <c r="V15" s="3370"/>
      <c r="W15" s="3372"/>
      <c r="X15" s="3372"/>
      <c r="Y15" s="3372"/>
      <c r="Z15" s="3372"/>
      <c r="AA15" s="3372"/>
      <c r="AB15" s="3372"/>
      <c r="AC15" s="3372"/>
      <c r="AE15" s="3370"/>
      <c r="AF15" s="3370"/>
      <c r="AG15" s="3372"/>
      <c r="AH15" s="3372"/>
      <c r="AI15" s="3372"/>
      <c r="AJ15" s="3372"/>
      <c r="AK15" s="3372"/>
      <c r="AL15" s="3372"/>
      <c r="AM15" s="3372"/>
    </row>
    <row r="16" spans="1:39">
      <c r="A16" s="3113" t="s">
        <v>466</v>
      </c>
      <c r="B16" s="3114"/>
      <c r="C16" s="2315">
        <v>325</v>
      </c>
      <c r="D16" s="2311">
        <v>405</v>
      </c>
      <c r="E16" s="2311">
        <v>2001</v>
      </c>
      <c r="F16" s="2311">
        <v>1604</v>
      </c>
      <c r="G16" s="2311">
        <v>270</v>
      </c>
      <c r="H16" s="2311">
        <v>1479</v>
      </c>
      <c r="I16" s="2316">
        <v>319</v>
      </c>
      <c r="K16" s="3370"/>
      <c r="L16" s="3370"/>
      <c r="M16" s="3372"/>
      <c r="N16" s="3372"/>
      <c r="O16" s="3372"/>
      <c r="P16" s="3372"/>
      <c r="Q16" s="3372"/>
      <c r="R16" s="3372"/>
      <c r="S16" s="3372"/>
      <c r="U16" s="3370"/>
      <c r="V16" s="3370"/>
      <c r="W16" s="3372"/>
      <c r="X16" s="3372"/>
      <c r="Y16" s="3372"/>
      <c r="Z16" s="3372"/>
      <c r="AA16" s="3372"/>
      <c r="AB16" s="3372"/>
      <c r="AC16" s="3372"/>
      <c r="AE16" s="3370"/>
      <c r="AF16" s="3370"/>
      <c r="AG16" s="3372"/>
      <c r="AH16" s="3372"/>
      <c r="AI16" s="3372"/>
      <c r="AJ16" s="3372"/>
      <c r="AK16" s="3372"/>
      <c r="AL16" s="3372"/>
      <c r="AM16" s="3372"/>
    </row>
    <row r="17" spans="1:41">
      <c r="A17" s="3113" t="s">
        <v>808</v>
      </c>
      <c r="B17" s="3114"/>
      <c r="C17" s="2315">
        <v>395</v>
      </c>
      <c r="D17" s="2311">
        <v>333</v>
      </c>
      <c r="E17" s="2311">
        <v>1213</v>
      </c>
      <c r="F17" s="2311">
        <v>1330</v>
      </c>
      <c r="G17" s="2311">
        <v>299</v>
      </c>
      <c r="H17" s="2311">
        <v>1154</v>
      </c>
      <c r="I17" s="2316">
        <v>347</v>
      </c>
      <c r="K17" s="3370"/>
      <c r="L17" s="3370"/>
      <c r="M17" s="3372"/>
      <c r="N17" s="3372"/>
      <c r="O17" s="3372"/>
      <c r="P17" s="3372"/>
      <c r="Q17" s="3372"/>
      <c r="R17" s="3372"/>
      <c r="S17" s="3372"/>
      <c r="U17" s="3370"/>
      <c r="V17" s="3370"/>
      <c r="W17" s="3372"/>
      <c r="X17" s="3372"/>
      <c r="Y17" s="3372"/>
      <c r="Z17" s="3372"/>
      <c r="AA17" s="3372"/>
      <c r="AB17" s="3372"/>
      <c r="AC17" s="3372"/>
      <c r="AE17" s="3370"/>
      <c r="AF17" s="3370"/>
      <c r="AG17" s="3372"/>
      <c r="AH17" s="3372"/>
      <c r="AI17" s="3372"/>
      <c r="AJ17" s="3372"/>
      <c r="AK17" s="3372"/>
      <c r="AL17" s="3372"/>
      <c r="AM17" s="3372"/>
    </row>
    <row r="18" spans="1:41">
      <c r="A18" s="3113" t="s">
        <v>809</v>
      </c>
      <c r="B18" s="3114"/>
      <c r="C18" s="2315">
        <v>0</v>
      </c>
      <c r="D18" s="2311">
        <v>0</v>
      </c>
      <c r="E18" s="2311">
        <v>0</v>
      </c>
      <c r="F18" s="2311">
        <v>0</v>
      </c>
      <c r="G18" s="2311">
        <v>1</v>
      </c>
      <c r="H18" s="2311">
        <v>0</v>
      </c>
      <c r="I18" s="2707"/>
      <c r="K18" s="3370"/>
      <c r="L18" s="3370"/>
      <c r="M18" s="3372"/>
      <c r="N18" s="3372"/>
      <c r="O18" s="3372"/>
      <c r="P18" s="3372"/>
      <c r="Q18" s="3372"/>
      <c r="R18" s="3372"/>
      <c r="S18" s="3372"/>
      <c r="U18" s="3370"/>
      <c r="V18" s="3370"/>
      <c r="W18" s="3372"/>
      <c r="X18" s="3372"/>
      <c r="Y18" s="3372"/>
      <c r="Z18" s="3372"/>
      <c r="AA18" s="3372"/>
      <c r="AB18" s="3372"/>
      <c r="AC18" s="3372"/>
      <c r="AE18" s="3370"/>
      <c r="AF18" s="3370"/>
      <c r="AG18" s="3372"/>
      <c r="AH18" s="3372"/>
      <c r="AI18" s="3372"/>
      <c r="AJ18" s="3372"/>
      <c r="AK18" s="3372"/>
      <c r="AL18" s="3372"/>
      <c r="AM18" s="3372"/>
    </row>
    <row r="19" spans="1:41">
      <c r="A19" s="3113" t="s">
        <v>468</v>
      </c>
      <c r="B19" s="3114"/>
      <c r="C19" s="2315">
        <v>50</v>
      </c>
      <c r="D19" s="2311">
        <v>47</v>
      </c>
      <c r="E19" s="2311">
        <v>202</v>
      </c>
      <c r="F19" s="2311">
        <v>223</v>
      </c>
      <c r="G19" s="2311">
        <v>42</v>
      </c>
      <c r="H19" s="2311">
        <v>372</v>
      </c>
      <c r="I19" s="2316">
        <v>45</v>
      </c>
      <c r="K19" s="3370"/>
      <c r="L19" s="3370"/>
      <c r="M19" s="3372"/>
      <c r="N19" s="3372"/>
      <c r="O19" s="3372"/>
      <c r="P19" s="3372"/>
      <c r="Q19" s="3372"/>
      <c r="R19" s="3372"/>
      <c r="S19" s="3372"/>
      <c r="U19" s="3370"/>
      <c r="V19" s="3370"/>
      <c r="W19" s="3372"/>
      <c r="X19" s="3372"/>
      <c r="Y19" s="3372"/>
      <c r="Z19" s="3372"/>
      <c r="AA19" s="3372"/>
      <c r="AB19" s="3372"/>
      <c r="AC19" s="3372"/>
      <c r="AE19" s="3370"/>
      <c r="AF19" s="3370"/>
      <c r="AG19" s="3372"/>
      <c r="AH19" s="3372"/>
      <c r="AI19" s="3372"/>
      <c r="AJ19" s="3372"/>
      <c r="AK19" s="3372"/>
      <c r="AL19" s="3372"/>
      <c r="AM19" s="3372"/>
    </row>
    <row r="20" spans="1:41">
      <c r="A20" s="3113" t="s">
        <v>810</v>
      </c>
      <c r="B20" s="3114"/>
      <c r="C20" s="2315">
        <v>53</v>
      </c>
      <c r="D20" s="2311">
        <v>54</v>
      </c>
      <c r="E20" s="2311">
        <v>141</v>
      </c>
      <c r="F20" s="2311">
        <v>312</v>
      </c>
      <c r="G20" s="2311">
        <v>91</v>
      </c>
      <c r="H20" s="2311">
        <v>173</v>
      </c>
      <c r="I20" s="2316">
        <v>57</v>
      </c>
      <c r="K20" s="3370"/>
      <c r="L20" s="3370"/>
      <c r="M20" s="3372"/>
      <c r="N20" s="3372"/>
      <c r="O20" s="3372"/>
      <c r="P20" s="3372"/>
      <c r="Q20" s="3372"/>
      <c r="R20" s="3372"/>
      <c r="S20" s="3372"/>
      <c r="U20" s="3370"/>
      <c r="V20" s="3370"/>
      <c r="W20" s="3372"/>
      <c r="X20" s="3372"/>
      <c r="Y20" s="3372"/>
      <c r="Z20" s="3372"/>
      <c r="AA20" s="3372"/>
      <c r="AB20" s="3372"/>
      <c r="AC20" s="3372"/>
      <c r="AE20" s="3370"/>
      <c r="AF20" s="3370"/>
      <c r="AG20" s="3372"/>
      <c r="AH20" s="3372"/>
      <c r="AI20" s="3372"/>
      <c r="AJ20" s="3372"/>
      <c r="AK20" s="3372"/>
      <c r="AL20" s="3372"/>
      <c r="AM20" s="3372"/>
    </row>
    <row r="21" spans="1:41">
      <c r="A21" s="3113" t="s">
        <v>811</v>
      </c>
      <c r="B21" s="3114"/>
      <c r="C21" s="2315">
        <v>153</v>
      </c>
      <c r="D21" s="2311">
        <v>147</v>
      </c>
      <c r="E21" s="2311">
        <v>482</v>
      </c>
      <c r="F21" s="2311">
        <v>460</v>
      </c>
      <c r="G21" s="2311">
        <v>164</v>
      </c>
      <c r="H21" s="2311">
        <v>391</v>
      </c>
      <c r="I21" s="2316">
        <v>150</v>
      </c>
      <c r="K21" s="3370"/>
      <c r="L21" s="3370"/>
      <c r="M21" s="3372"/>
      <c r="N21" s="3372"/>
      <c r="O21" s="3372"/>
      <c r="P21" s="3372"/>
      <c r="Q21" s="3372"/>
      <c r="R21" s="3372"/>
      <c r="S21" s="3372"/>
      <c r="U21" s="3370"/>
      <c r="V21" s="3370"/>
      <c r="W21" s="3372"/>
      <c r="X21" s="3372"/>
      <c r="Y21" s="3372"/>
      <c r="Z21" s="3372"/>
      <c r="AA21" s="3372"/>
      <c r="AB21" s="3372"/>
      <c r="AC21" s="3372"/>
      <c r="AE21" s="3370"/>
      <c r="AF21" s="3370"/>
      <c r="AG21" s="3372"/>
      <c r="AH21" s="3372"/>
      <c r="AI21" s="3372"/>
      <c r="AJ21" s="3372"/>
      <c r="AK21" s="3372"/>
      <c r="AL21" s="3372"/>
      <c r="AM21" s="3372"/>
    </row>
    <row r="22" spans="1:41">
      <c r="A22" s="3113" t="s">
        <v>470</v>
      </c>
      <c r="B22" s="3114"/>
      <c r="C22" s="2315">
        <v>497</v>
      </c>
      <c r="D22" s="2311">
        <v>652</v>
      </c>
      <c r="E22" s="2311">
        <v>1726</v>
      </c>
      <c r="F22" s="2311">
        <v>2480</v>
      </c>
      <c r="G22" s="2311">
        <v>696</v>
      </c>
      <c r="H22" s="2311">
        <v>1718</v>
      </c>
      <c r="I22" s="2316">
        <v>665</v>
      </c>
      <c r="K22" s="3370"/>
      <c r="L22" s="3370"/>
      <c r="M22" s="3372"/>
      <c r="N22" s="3372"/>
      <c r="O22" s="3372"/>
      <c r="P22" s="3372"/>
      <c r="Q22" s="3372"/>
      <c r="R22" s="3372"/>
      <c r="S22" s="3372"/>
      <c r="U22" s="3370"/>
      <c r="V22" s="3370"/>
      <c r="W22" s="3372"/>
      <c r="X22" s="3372"/>
      <c r="Y22" s="3372"/>
      <c r="Z22" s="3372"/>
      <c r="AA22" s="3372"/>
      <c r="AB22" s="3372"/>
      <c r="AC22" s="3372"/>
      <c r="AE22" s="3370"/>
      <c r="AF22" s="3370"/>
      <c r="AG22" s="3372"/>
      <c r="AH22" s="3372"/>
      <c r="AI22" s="3372"/>
      <c r="AJ22" s="3372"/>
      <c r="AK22" s="3372"/>
      <c r="AL22" s="3372"/>
      <c r="AM22" s="3372"/>
    </row>
    <row r="23" spans="1:41">
      <c r="A23" s="3113" t="s">
        <v>890</v>
      </c>
      <c r="B23" s="3114"/>
      <c r="C23" s="2529">
        <v>0</v>
      </c>
      <c r="D23" s="2530">
        <v>0</v>
      </c>
      <c r="E23" s="2530">
        <v>0</v>
      </c>
      <c r="F23" s="2530">
        <v>0</v>
      </c>
      <c r="G23" s="2530">
        <v>0</v>
      </c>
      <c r="H23" s="2530">
        <v>0</v>
      </c>
      <c r="I23" s="2531">
        <v>0</v>
      </c>
      <c r="K23" s="3370"/>
      <c r="L23" s="3370"/>
      <c r="M23" s="3372"/>
      <c r="N23" s="3372"/>
      <c r="O23" s="3372"/>
      <c r="P23" s="3372"/>
      <c r="Q23" s="3372"/>
      <c r="R23" s="3372"/>
      <c r="S23" s="3372"/>
      <c r="U23" s="3370"/>
      <c r="V23" s="3370"/>
      <c r="W23" s="3372"/>
      <c r="X23" s="3372"/>
      <c r="Y23" s="3372"/>
      <c r="Z23" s="3372"/>
      <c r="AA23" s="3372"/>
      <c r="AB23" s="3372"/>
      <c r="AC23" s="3372"/>
      <c r="AE23" s="3370"/>
      <c r="AF23" s="3370"/>
      <c r="AG23" s="3372"/>
      <c r="AH23" s="3372"/>
      <c r="AI23" s="3372"/>
      <c r="AJ23" s="3372"/>
      <c r="AK23" s="3372"/>
      <c r="AL23" s="3372"/>
      <c r="AM23" s="3372"/>
    </row>
    <row r="24" spans="1:41" ht="13.5" thickBot="1">
      <c r="A24" s="3113" t="s">
        <v>471</v>
      </c>
      <c r="B24" s="3114"/>
      <c r="C24" s="2317">
        <v>6</v>
      </c>
      <c r="D24" s="2318">
        <v>6</v>
      </c>
      <c r="E24" s="2318">
        <v>25</v>
      </c>
      <c r="F24" s="2318">
        <v>28</v>
      </c>
      <c r="G24" s="2318">
        <v>5</v>
      </c>
      <c r="H24" s="2318">
        <v>30</v>
      </c>
      <c r="I24" s="2319">
        <v>6</v>
      </c>
      <c r="K24" s="3370"/>
      <c r="L24" s="3370"/>
      <c r="M24" s="3372"/>
      <c r="N24" s="3372"/>
      <c r="O24" s="3372"/>
      <c r="P24" s="3372"/>
      <c r="Q24" s="3372"/>
      <c r="R24" s="3372"/>
      <c r="S24" s="3372"/>
      <c r="U24" s="3370"/>
      <c r="V24" s="3370"/>
      <c r="W24" s="3372"/>
      <c r="X24" s="3372"/>
      <c r="Y24" s="3372"/>
      <c r="Z24" s="3372"/>
      <c r="AA24" s="3372"/>
      <c r="AB24" s="3372"/>
      <c r="AC24" s="3372"/>
      <c r="AE24" s="3370"/>
      <c r="AF24" s="3370"/>
      <c r="AG24" s="3372"/>
      <c r="AH24" s="3372"/>
      <c r="AI24" s="3372"/>
      <c r="AJ24" s="3372"/>
      <c r="AK24" s="3372"/>
      <c r="AL24" s="3372"/>
      <c r="AM24" s="3372"/>
    </row>
    <row r="25" spans="1:41" ht="13.5" thickBot="1">
      <c r="A25" s="3115" t="s">
        <v>108</v>
      </c>
      <c r="B25" s="3116"/>
      <c r="C25" s="2309">
        <v>11519</v>
      </c>
      <c r="D25" s="2309">
        <v>14620</v>
      </c>
      <c r="E25" s="2309">
        <v>54218</v>
      </c>
      <c r="F25" s="2309">
        <v>65336</v>
      </c>
      <c r="G25" s="2309">
        <v>14066</v>
      </c>
      <c r="H25" s="2309">
        <v>46595</v>
      </c>
      <c r="I25" s="2310">
        <v>11857</v>
      </c>
      <c r="K25" s="939"/>
      <c r="L25" s="939"/>
      <c r="M25" s="3373"/>
      <c r="N25" s="3373"/>
      <c r="O25" s="3373"/>
      <c r="P25" s="3373"/>
      <c r="Q25" s="3373"/>
      <c r="R25" s="3373"/>
      <c r="S25" s="3373"/>
      <c r="U25" s="939"/>
      <c r="V25" s="939"/>
      <c r="W25" s="3373"/>
      <c r="X25" s="3373"/>
      <c r="Y25" s="3373"/>
      <c r="Z25" s="3373"/>
      <c r="AA25" s="3373"/>
      <c r="AB25" s="3373"/>
      <c r="AC25" s="3373"/>
      <c r="AE25" s="939"/>
      <c r="AF25" s="939"/>
      <c r="AG25" s="3373"/>
      <c r="AH25" s="3373"/>
      <c r="AI25" s="3373"/>
      <c r="AJ25" s="3373"/>
      <c r="AK25" s="3373"/>
      <c r="AL25" s="3373"/>
      <c r="AM25" s="3373"/>
      <c r="AO25" s="240"/>
    </row>
    <row r="26" spans="1:41">
      <c r="A26" s="56" t="s">
        <v>134</v>
      </c>
      <c r="C26" s="2629"/>
      <c r="D26" s="2629"/>
      <c r="E26" s="2629"/>
      <c r="F26" s="2629"/>
      <c r="G26" s="2629"/>
      <c r="H26" s="2629"/>
      <c r="I26" s="2629"/>
    </row>
    <row r="27" spans="1:41">
      <c r="A27" s="56"/>
      <c r="C27" s="2629"/>
      <c r="D27" s="2629"/>
      <c r="E27" s="2629"/>
      <c r="F27" s="2629"/>
      <c r="G27" s="2629"/>
      <c r="H27" s="2629"/>
      <c r="I27" s="2629"/>
    </row>
    <row r="28" spans="1:41" ht="13.5" thickBot="1"/>
    <row r="29" spans="1:41" ht="30.75" thickBot="1">
      <c r="A29" s="3117" t="s">
        <v>903</v>
      </c>
      <c r="B29" s="3118"/>
      <c r="C29" s="2098" t="s">
        <v>796</v>
      </c>
      <c r="D29" s="2367" t="s">
        <v>797</v>
      </c>
      <c r="E29" s="2099" t="s">
        <v>798</v>
      </c>
      <c r="F29" s="2366" t="s">
        <v>839</v>
      </c>
      <c r="G29" s="2367" t="s">
        <v>799</v>
      </c>
      <c r="H29" s="2099" t="s">
        <v>800</v>
      </c>
      <c r="I29" s="2100" t="s">
        <v>804</v>
      </c>
      <c r="K29" s="4261" t="s">
        <v>904</v>
      </c>
      <c r="L29" s="4262"/>
      <c r="M29" s="2098" t="s">
        <v>796</v>
      </c>
      <c r="N29" s="2367" t="s">
        <v>797</v>
      </c>
      <c r="O29" s="2099" t="s">
        <v>798</v>
      </c>
      <c r="P29" s="2366" t="s">
        <v>839</v>
      </c>
      <c r="Q29" s="2367" t="s">
        <v>799</v>
      </c>
      <c r="R29" s="2099" t="s">
        <v>800</v>
      </c>
      <c r="S29" s="2100" t="s">
        <v>804</v>
      </c>
      <c r="U29" s="4261" t="s">
        <v>911</v>
      </c>
      <c r="V29" s="4262"/>
      <c r="W29" s="2098" t="s">
        <v>796</v>
      </c>
      <c r="X29" s="2367" t="s">
        <v>797</v>
      </c>
      <c r="Y29" s="2099" t="s">
        <v>798</v>
      </c>
      <c r="Z29" s="2366" t="s">
        <v>839</v>
      </c>
      <c r="AA29" s="2367" t="s">
        <v>799</v>
      </c>
      <c r="AB29" s="2099" t="s">
        <v>800</v>
      </c>
      <c r="AC29" s="2100" t="s">
        <v>804</v>
      </c>
      <c r="AE29" s="4261" t="s">
        <v>936</v>
      </c>
      <c r="AF29" s="4262"/>
      <c r="AG29" s="2098" t="s">
        <v>796</v>
      </c>
      <c r="AH29" s="2367" t="s">
        <v>797</v>
      </c>
      <c r="AI29" s="2099" t="s">
        <v>798</v>
      </c>
      <c r="AJ29" s="2366" t="s">
        <v>839</v>
      </c>
      <c r="AK29" s="2367" t="s">
        <v>799</v>
      </c>
      <c r="AL29" s="2099" t="s">
        <v>800</v>
      </c>
      <c r="AM29" s="2100" t="s">
        <v>804</v>
      </c>
    </row>
    <row r="30" spans="1:41">
      <c r="A30" s="3119" t="s">
        <v>454</v>
      </c>
      <c r="B30" s="3120"/>
      <c r="C30" s="2312">
        <v>1495</v>
      </c>
      <c r="D30" s="2313">
        <v>1896</v>
      </c>
      <c r="E30" s="2313">
        <v>16856</v>
      </c>
      <c r="F30" s="2313">
        <v>21073</v>
      </c>
      <c r="G30" s="2313">
        <v>2545</v>
      </c>
      <c r="H30" s="2313">
        <v>11903</v>
      </c>
      <c r="I30" s="2314">
        <v>677</v>
      </c>
      <c r="K30" s="3119" t="s">
        <v>454</v>
      </c>
      <c r="L30" s="3120"/>
      <c r="M30" s="2312">
        <v>1492</v>
      </c>
      <c r="N30" s="2313">
        <v>1924</v>
      </c>
      <c r="O30" s="2313">
        <v>16864</v>
      </c>
      <c r="P30" s="2313">
        <v>20937</v>
      </c>
      <c r="Q30" s="2313">
        <v>2553</v>
      </c>
      <c r="R30" s="2313">
        <v>11896</v>
      </c>
      <c r="S30" s="2314">
        <v>681</v>
      </c>
      <c r="U30" s="3119" t="s">
        <v>454</v>
      </c>
      <c r="V30" s="3120"/>
      <c r="W30" s="2312">
        <v>1496</v>
      </c>
      <c r="X30" s="2313">
        <v>1922</v>
      </c>
      <c r="Y30" s="2313">
        <v>16869</v>
      </c>
      <c r="Z30" s="2313">
        <v>20893</v>
      </c>
      <c r="AA30" s="2313">
        <v>2539</v>
      </c>
      <c r="AB30" s="2313">
        <v>11877</v>
      </c>
      <c r="AC30" s="2314">
        <v>683</v>
      </c>
      <c r="AE30" s="3119" t="s">
        <v>454</v>
      </c>
      <c r="AF30" s="3120"/>
      <c r="AG30" s="2312">
        <v>1489</v>
      </c>
      <c r="AH30" s="2313">
        <v>1913</v>
      </c>
      <c r="AI30" s="2313">
        <v>16832</v>
      </c>
      <c r="AJ30" s="2313">
        <v>20706</v>
      </c>
      <c r="AK30" s="2313">
        <v>2515</v>
      </c>
      <c r="AL30" s="2313">
        <v>11784</v>
      </c>
      <c r="AM30" s="2314">
        <v>680</v>
      </c>
    </row>
    <row r="31" spans="1:41">
      <c r="A31" s="3113" t="s">
        <v>455</v>
      </c>
      <c r="B31" s="3114"/>
      <c r="C31" s="2315">
        <v>14</v>
      </c>
      <c r="D31" s="2311">
        <v>19</v>
      </c>
      <c r="E31" s="2311">
        <v>29</v>
      </c>
      <c r="F31" s="2311">
        <v>60</v>
      </c>
      <c r="G31" s="2311">
        <v>25</v>
      </c>
      <c r="H31" s="2311">
        <v>81</v>
      </c>
      <c r="I31" s="2316">
        <v>33</v>
      </c>
      <c r="K31" s="3113" t="s">
        <v>455</v>
      </c>
      <c r="L31" s="3114"/>
      <c r="M31" s="2315">
        <v>14</v>
      </c>
      <c r="N31" s="2311">
        <v>20</v>
      </c>
      <c r="O31" s="2311">
        <v>29</v>
      </c>
      <c r="P31" s="2311">
        <v>61</v>
      </c>
      <c r="Q31" s="2311">
        <v>26</v>
      </c>
      <c r="R31" s="2311">
        <v>82</v>
      </c>
      <c r="S31" s="2316">
        <v>32</v>
      </c>
      <c r="U31" s="3113" t="s">
        <v>455</v>
      </c>
      <c r="V31" s="3114"/>
      <c r="W31" s="2315">
        <v>13</v>
      </c>
      <c r="X31" s="2311">
        <v>21</v>
      </c>
      <c r="Y31" s="2311">
        <v>29</v>
      </c>
      <c r="Z31" s="2311">
        <v>59</v>
      </c>
      <c r="AA31" s="2311">
        <v>27</v>
      </c>
      <c r="AB31" s="2311">
        <v>83</v>
      </c>
      <c r="AC31" s="2316">
        <v>32</v>
      </c>
      <c r="AE31" s="3113" t="s">
        <v>455</v>
      </c>
      <c r="AF31" s="3114"/>
      <c r="AG31" s="2315">
        <v>13</v>
      </c>
      <c r="AH31" s="2311">
        <v>21</v>
      </c>
      <c r="AI31" s="2311">
        <v>29</v>
      </c>
      <c r="AJ31" s="2311">
        <v>58</v>
      </c>
      <c r="AK31" s="2311">
        <v>27</v>
      </c>
      <c r="AL31" s="2311">
        <v>81</v>
      </c>
      <c r="AM31" s="2316">
        <v>32</v>
      </c>
    </row>
    <row r="32" spans="1:41">
      <c r="A32" s="3113" t="s">
        <v>456</v>
      </c>
      <c r="B32" s="3114"/>
      <c r="C32" s="2315">
        <v>842</v>
      </c>
      <c r="D32" s="2311">
        <v>1816</v>
      </c>
      <c r="E32" s="2311">
        <v>3852</v>
      </c>
      <c r="F32" s="2311">
        <v>5720</v>
      </c>
      <c r="G32" s="2311">
        <v>1312</v>
      </c>
      <c r="H32" s="2311">
        <v>3772</v>
      </c>
      <c r="I32" s="2316">
        <v>1459</v>
      </c>
      <c r="K32" s="3113" t="s">
        <v>456</v>
      </c>
      <c r="L32" s="3114"/>
      <c r="M32" s="2315">
        <v>842</v>
      </c>
      <c r="N32" s="2311">
        <v>1814</v>
      </c>
      <c r="O32" s="2311">
        <v>3850</v>
      </c>
      <c r="P32" s="2311">
        <v>5717</v>
      </c>
      <c r="Q32" s="2311">
        <v>1310</v>
      </c>
      <c r="R32" s="2311">
        <v>3757</v>
      </c>
      <c r="S32" s="2316">
        <v>1455</v>
      </c>
      <c r="U32" s="3113" t="s">
        <v>456</v>
      </c>
      <c r="V32" s="3114"/>
      <c r="W32" s="2315">
        <v>842</v>
      </c>
      <c r="X32" s="2311">
        <v>1806</v>
      </c>
      <c r="Y32" s="2311">
        <v>3856</v>
      </c>
      <c r="Z32" s="2311">
        <v>5700</v>
      </c>
      <c r="AA32" s="2311">
        <v>1302</v>
      </c>
      <c r="AB32" s="2311">
        <v>3749</v>
      </c>
      <c r="AC32" s="2316">
        <v>1444</v>
      </c>
      <c r="AE32" s="3113" t="s">
        <v>456</v>
      </c>
      <c r="AF32" s="3114"/>
      <c r="AG32" s="2315">
        <v>833</v>
      </c>
      <c r="AH32" s="2311">
        <v>1801</v>
      </c>
      <c r="AI32" s="2311">
        <v>3863</v>
      </c>
      <c r="AJ32" s="2311">
        <v>5622</v>
      </c>
      <c r="AK32" s="2311">
        <v>1290</v>
      </c>
      <c r="AL32" s="2311">
        <v>3740</v>
      </c>
      <c r="AM32" s="2316">
        <v>1404</v>
      </c>
    </row>
    <row r="33" spans="1:39">
      <c r="A33" s="3113" t="s">
        <v>457</v>
      </c>
      <c r="B33" s="3114"/>
      <c r="C33" s="2315">
        <v>51</v>
      </c>
      <c r="D33" s="2311">
        <v>36</v>
      </c>
      <c r="E33" s="2311">
        <v>723</v>
      </c>
      <c r="F33" s="2311">
        <v>320</v>
      </c>
      <c r="G33" s="2311">
        <v>67</v>
      </c>
      <c r="H33" s="2311">
        <v>142</v>
      </c>
      <c r="I33" s="2316">
        <v>50</v>
      </c>
      <c r="K33" s="3113" t="s">
        <v>457</v>
      </c>
      <c r="L33" s="3114"/>
      <c r="M33" s="2315">
        <v>55</v>
      </c>
      <c r="N33" s="2311">
        <v>40</v>
      </c>
      <c r="O33" s="2311">
        <v>776</v>
      </c>
      <c r="P33" s="2311">
        <v>320</v>
      </c>
      <c r="Q33" s="2311">
        <v>68</v>
      </c>
      <c r="R33" s="2311">
        <v>152</v>
      </c>
      <c r="S33" s="2316">
        <v>52</v>
      </c>
      <c r="U33" s="3113" t="s">
        <v>457</v>
      </c>
      <c r="V33" s="3114"/>
      <c r="W33" s="2315">
        <v>56</v>
      </c>
      <c r="X33" s="2311">
        <v>41</v>
      </c>
      <c r="Y33" s="2311">
        <v>814</v>
      </c>
      <c r="Z33" s="2311">
        <v>321</v>
      </c>
      <c r="AA33" s="2311">
        <v>68</v>
      </c>
      <c r="AB33" s="2311">
        <v>153</v>
      </c>
      <c r="AC33" s="2316">
        <v>54</v>
      </c>
      <c r="AE33" s="3113" t="s">
        <v>457</v>
      </c>
      <c r="AF33" s="3114"/>
      <c r="AG33" s="2315">
        <v>57</v>
      </c>
      <c r="AH33" s="2311">
        <v>44</v>
      </c>
      <c r="AI33" s="2311">
        <v>880</v>
      </c>
      <c r="AJ33" s="2311">
        <v>328</v>
      </c>
      <c r="AK33" s="2311">
        <v>66</v>
      </c>
      <c r="AL33" s="2311">
        <v>162</v>
      </c>
      <c r="AM33" s="2316">
        <v>56</v>
      </c>
    </row>
    <row r="34" spans="1:39">
      <c r="A34" s="3113" t="s">
        <v>458</v>
      </c>
      <c r="B34" s="3114"/>
      <c r="C34" s="2315">
        <v>21</v>
      </c>
      <c r="D34" s="2311">
        <v>29</v>
      </c>
      <c r="E34" s="2311">
        <v>78</v>
      </c>
      <c r="F34" s="2311">
        <v>117</v>
      </c>
      <c r="G34" s="2311">
        <v>29</v>
      </c>
      <c r="H34" s="2311">
        <v>91</v>
      </c>
      <c r="I34" s="2316">
        <v>39</v>
      </c>
      <c r="K34" s="3113" t="s">
        <v>458</v>
      </c>
      <c r="L34" s="3114"/>
      <c r="M34" s="2315">
        <v>20</v>
      </c>
      <c r="N34" s="2311">
        <v>29</v>
      </c>
      <c r="O34" s="2311">
        <v>77</v>
      </c>
      <c r="P34" s="2311">
        <v>115</v>
      </c>
      <c r="Q34" s="2311">
        <v>29</v>
      </c>
      <c r="R34" s="2311">
        <v>90</v>
      </c>
      <c r="S34" s="2316">
        <v>38</v>
      </c>
      <c r="U34" s="3113" t="s">
        <v>458</v>
      </c>
      <c r="V34" s="3114"/>
      <c r="W34" s="2315">
        <v>21</v>
      </c>
      <c r="X34" s="2311">
        <v>29</v>
      </c>
      <c r="Y34" s="2311">
        <v>77</v>
      </c>
      <c r="Z34" s="2311">
        <v>116</v>
      </c>
      <c r="AA34" s="2311">
        <v>29</v>
      </c>
      <c r="AB34" s="2311">
        <v>93</v>
      </c>
      <c r="AC34" s="2316">
        <v>38</v>
      </c>
      <c r="AE34" s="3113" t="s">
        <v>458</v>
      </c>
      <c r="AF34" s="3114"/>
      <c r="AG34" s="2315">
        <v>22</v>
      </c>
      <c r="AH34" s="2311">
        <v>31</v>
      </c>
      <c r="AI34" s="2311">
        <v>76</v>
      </c>
      <c r="AJ34" s="2311">
        <v>116</v>
      </c>
      <c r="AK34" s="2311">
        <v>31</v>
      </c>
      <c r="AL34" s="2311">
        <v>87</v>
      </c>
      <c r="AM34" s="2316">
        <v>36</v>
      </c>
    </row>
    <row r="35" spans="1:39">
      <c r="A35" s="3113" t="s">
        <v>459</v>
      </c>
      <c r="B35" s="3114"/>
      <c r="C35" s="2315">
        <v>2635</v>
      </c>
      <c r="D35" s="2311">
        <v>2574</v>
      </c>
      <c r="E35" s="2311">
        <v>6482</v>
      </c>
      <c r="F35" s="2311">
        <v>10051</v>
      </c>
      <c r="G35" s="2311">
        <v>2461</v>
      </c>
      <c r="H35" s="2311">
        <v>7572</v>
      </c>
      <c r="I35" s="2316">
        <v>2322</v>
      </c>
      <c r="K35" s="3113" t="s">
        <v>459</v>
      </c>
      <c r="L35" s="3114"/>
      <c r="M35" s="2315">
        <v>2652</v>
      </c>
      <c r="N35" s="2311">
        <v>2589</v>
      </c>
      <c r="O35" s="2311">
        <v>6491</v>
      </c>
      <c r="P35" s="2311">
        <v>10037</v>
      </c>
      <c r="Q35" s="2311">
        <v>2452</v>
      </c>
      <c r="R35" s="2311">
        <v>7463</v>
      </c>
      <c r="S35" s="2316">
        <v>2314</v>
      </c>
      <c r="U35" s="3113" t="s">
        <v>459</v>
      </c>
      <c r="V35" s="3114"/>
      <c r="W35" s="2315">
        <v>2639</v>
      </c>
      <c r="X35" s="2311">
        <v>2592</v>
      </c>
      <c r="Y35" s="2311">
        <v>6526</v>
      </c>
      <c r="Z35" s="2311">
        <v>9958</v>
      </c>
      <c r="AA35" s="2311">
        <v>2437</v>
      </c>
      <c r="AB35" s="2311">
        <v>7446</v>
      </c>
      <c r="AC35" s="2316">
        <v>2305</v>
      </c>
      <c r="AE35" s="3113" t="s">
        <v>459</v>
      </c>
      <c r="AF35" s="3114"/>
      <c r="AG35" s="2315">
        <v>2579</v>
      </c>
      <c r="AH35" s="2311">
        <v>2556</v>
      </c>
      <c r="AI35" s="2311">
        <v>6499</v>
      </c>
      <c r="AJ35" s="2311">
        <v>9675</v>
      </c>
      <c r="AK35" s="2311">
        <v>2409</v>
      </c>
      <c r="AL35" s="2311">
        <v>7396</v>
      </c>
      <c r="AM35" s="2316">
        <v>2251</v>
      </c>
    </row>
    <row r="36" spans="1:39">
      <c r="A36" s="3113" t="s">
        <v>460</v>
      </c>
      <c r="B36" s="3114"/>
      <c r="C36" s="2315">
        <v>2236</v>
      </c>
      <c r="D36" s="2311">
        <v>3475</v>
      </c>
      <c r="E36" s="2311">
        <v>8316</v>
      </c>
      <c r="F36" s="2311">
        <v>12709</v>
      </c>
      <c r="G36" s="2311">
        <v>3027</v>
      </c>
      <c r="H36" s="2311">
        <v>8622</v>
      </c>
      <c r="I36" s="2316">
        <v>3139</v>
      </c>
      <c r="K36" s="3113" t="s">
        <v>460</v>
      </c>
      <c r="L36" s="3114"/>
      <c r="M36" s="2315">
        <v>2213</v>
      </c>
      <c r="N36" s="2311">
        <v>3464</v>
      </c>
      <c r="O36" s="2311">
        <v>8205</v>
      </c>
      <c r="P36" s="2311">
        <v>12431</v>
      </c>
      <c r="Q36" s="2311">
        <v>3030</v>
      </c>
      <c r="R36" s="2311">
        <v>8496</v>
      </c>
      <c r="S36" s="2316">
        <v>3132</v>
      </c>
      <c r="U36" s="3113" t="s">
        <v>460</v>
      </c>
      <c r="V36" s="3114"/>
      <c r="W36" s="2315">
        <v>2214</v>
      </c>
      <c r="X36" s="2311">
        <v>3464</v>
      </c>
      <c r="Y36" s="2311">
        <v>8242</v>
      </c>
      <c r="Z36" s="2311">
        <v>12363</v>
      </c>
      <c r="AA36" s="2311">
        <v>3030</v>
      </c>
      <c r="AB36" s="2311">
        <v>8523</v>
      </c>
      <c r="AC36" s="2316">
        <v>3128</v>
      </c>
      <c r="AE36" s="3113" t="s">
        <v>460</v>
      </c>
      <c r="AF36" s="3114"/>
      <c r="AG36" s="2315">
        <v>2213</v>
      </c>
      <c r="AH36" s="2311">
        <v>3452</v>
      </c>
      <c r="AI36" s="2311">
        <v>8236</v>
      </c>
      <c r="AJ36" s="2311">
        <v>12305</v>
      </c>
      <c r="AK36" s="2311">
        <v>3007</v>
      </c>
      <c r="AL36" s="2311">
        <v>8488</v>
      </c>
      <c r="AM36" s="2316">
        <v>3104</v>
      </c>
    </row>
    <row r="37" spans="1:39">
      <c r="A37" s="3113" t="s">
        <v>805</v>
      </c>
      <c r="B37" s="3114"/>
      <c r="C37" s="2315">
        <v>242</v>
      </c>
      <c r="D37" s="2311">
        <v>376</v>
      </c>
      <c r="E37" s="2311">
        <v>1480</v>
      </c>
      <c r="F37" s="2311">
        <v>1290</v>
      </c>
      <c r="G37" s="2311">
        <v>473</v>
      </c>
      <c r="H37" s="2311">
        <v>1220</v>
      </c>
      <c r="I37" s="2316">
        <v>285</v>
      </c>
      <c r="K37" s="3113" t="s">
        <v>805</v>
      </c>
      <c r="L37" s="3114"/>
      <c r="M37" s="2315">
        <v>242</v>
      </c>
      <c r="N37" s="2311">
        <v>376</v>
      </c>
      <c r="O37" s="2311">
        <v>1471</v>
      </c>
      <c r="P37" s="2311">
        <v>1290</v>
      </c>
      <c r="Q37" s="2311">
        <v>475</v>
      </c>
      <c r="R37" s="2311">
        <v>1214</v>
      </c>
      <c r="S37" s="2316">
        <v>289</v>
      </c>
      <c r="U37" s="3113" t="s">
        <v>805</v>
      </c>
      <c r="V37" s="3114"/>
      <c r="W37" s="2315">
        <v>241</v>
      </c>
      <c r="X37" s="2311">
        <v>374</v>
      </c>
      <c r="Y37" s="2311">
        <v>1472</v>
      </c>
      <c r="Z37" s="2311">
        <v>1285</v>
      </c>
      <c r="AA37" s="2311">
        <v>475</v>
      </c>
      <c r="AB37" s="2311">
        <v>1209</v>
      </c>
      <c r="AC37" s="2316">
        <v>287</v>
      </c>
      <c r="AE37" s="3113" t="s">
        <v>805</v>
      </c>
      <c r="AF37" s="3114"/>
      <c r="AG37" s="2315">
        <v>241</v>
      </c>
      <c r="AH37" s="2311">
        <v>376</v>
      </c>
      <c r="AI37" s="2311">
        <v>1455</v>
      </c>
      <c r="AJ37" s="2311">
        <v>1280</v>
      </c>
      <c r="AK37" s="2311">
        <v>470</v>
      </c>
      <c r="AL37" s="2311">
        <v>1207</v>
      </c>
      <c r="AM37" s="2316">
        <v>281</v>
      </c>
    </row>
    <row r="38" spans="1:39">
      <c r="A38" s="3113" t="s">
        <v>806</v>
      </c>
      <c r="B38" s="3114"/>
      <c r="C38" s="2315">
        <v>1665</v>
      </c>
      <c r="D38" s="2311">
        <v>1785</v>
      </c>
      <c r="E38" s="2311">
        <v>7058</v>
      </c>
      <c r="F38" s="2311">
        <v>3366</v>
      </c>
      <c r="G38" s="2311">
        <v>1645</v>
      </c>
      <c r="H38" s="2311">
        <v>4496</v>
      </c>
      <c r="I38" s="2316">
        <v>1446</v>
      </c>
      <c r="K38" s="3113" t="s">
        <v>806</v>
      </c>
      <c r="L38" s="3114"/>
      <c r="M38" s="2315">
        <v>1682</v>
      </c>
      <c r="N38" s="2311">
        <v>1801</v>
      </c>
      <c r="O38" s="2311">
        <v>7094</v>
      </c>
      <c r="P38" s="2311">
        <v>3385</v>
      </c>
      <c r="Q38" s="2311">
        <v>1665</v>
      </c>
      <c r="R38" s="2311">
        <v>4516</v>
      </c>
      <c r="S38" s="2316">
        <v>1470</v>
      </c>
      <c r="U38" s="3113" t="s">
        <v>806</v>
      </c>
      <c r="V38" s="3114"/>
      <c r="W38" s="2315">
        <v>1701</v>
      </c>
      <c r="X38" s="2311">
        <v>1811</v>
      </c>
      <c r="Y38" s="2311">
        <v>7111</v>
      </c>
      <c r="Z38" s="2311">
        <v>3396</v>
      </c>
      <c r="AA38" s="2311">
        <v>1669</v>
      </c>
      <c r="AB38" s="2311">
        <v>4545</v>
      </c>
      <c r="AC38" s="2316">
        <v>1479</v>
      </c>
      <c r="AE38" s="3113" t="s">
        <v>806</v>
      </c>
      <c r="AF38" s="3114"/>
      <c r="AG38" s="2315">
        <v>1689</v>
      </c>
      <c r="AH38" s="2311">
        <v>1796</v>
      </c>
      <c r="AI38" s="2311">
        <v>7080</v>
      </c>
      <c r="AJ38" s="2311">
        <v>3369</v>
      </c>
      <c r="AK38" s="2311">
        <v>1646</v>
      </c>
      <c r="AL38" s="2311">
        <v>4535</v>
      </c>
      <c r="AM38" s="2316">
        <v>1457</v>
      </c>
    </row>
    <row r="39" spans="1:39">
      <c r="A39" s="3113" t="s">
        <v>463</v>
      </c>
      <c r="B39" s="3114"/>
      <c r="C39" s="2315">
        <v>236</v>
      </c>
      <c r="D39" s="2311">
        <v>233</v>
      </c>
      <c r="E39" s="2311">
        <v>913</v>
      </c>
      <c r="F39" s="2311">
        <v>720</v>
      </c>
      <c r="G39" s="2311">
        <v>184</v>
      </c>
      <c r="H39" s="2311">
        <v>1026</v>
      </c>
      <c r="I39" s="2316">
        <v>197</v>
      </c>
      <c r="K39" s="3113" t="s">
        <v>463</v>
      </c>
      <c r="L39" s="3114"/>
      <c r="M39" s="2315">
        <v>238</v>
      </c>
      <c r="N39" s="2311">
        <v>229</v>
      </c>
      <c r="O39" s="2311">
        <v>931</v>
      </c>
      <c r="P39" s="2311">
        <v>724</v>
      </c>
      <c r="Q39" s="2311">
        <v>185</v>
      </c>
      <c r="R39" s="2311">
        <v>1033</v>
      </c>
      <c r="S39" s="2316">
        <v>198</v>
      </c>
      <c r="U39" s="3113" t="s">
        <v>463</v>
      </c>
      <c r="V39" s="3114"/>
      <c r="W39" s="2315">
        <v>236</v>
      </c>
      <c r="X39" s="2311">
        <v>230</v>
      </c>
      <c r="Y39" s="2311">
        <v>933</v>
      </c>
      <c r="Z39" s="2311">
        <v>727</v>
      </c>
      <c r="AA39" s="2311">
        <v>185</v>
      </c>
      <c r="AB39" s="2311">
        <v>1039</v>
      </c>
      <c r="AC39" s="2316">
        <v>195</v>
      </c>
      <c r="AE39" s="3113" t="s">
        <v>463</v>
      </c>
      <c r="AF39" s="3114"/>
      <c r="AG39" s="2315">
        <v>237</v>
      </c>
      <c r="AH39" s="2311">
        <v>227</v>
      </c>
      <c r="AI39" s="2311">
        <v>946</v>
      </c>
      <c r="AJ39" s="2311">
        <v>721</v>
      </c>
      <c r="AK39" s="2311">
        <v>182</v>
      </c>
      <c r="AL39" s="2311">
        <v>1022</v>
      </c>
      <c r="AM39" s="2316">
        <v>197</v>
      </c>
    </row>
    <row r="40" spans="1:39">
      <c r="A40" s="3113" t="s">
        <v>464</v>
      </c>
      <c r="B40" s="3114"/>
      <c r="C40" s="2315">
        <v>210</v>
      </c>
      <c r="D40" s="2311">
        <v>298</v>
      </c>
      <c r="E40" s="2311">
        <v>637</v>
      </c>
      <c r="F40" s="2311">
        <v>1132</v>
      </c>
      <c r="G40" s="2311">
        <v>305</v>
      </c>
      <c r="H40" s="2311">
        <v>859</v>
      </c>
      <c r="I40" s="2316">
        <v>269</v>
      </c>
      <c r="K40" s="3113" t="s">
        <v>464</v>
      </c>
      <c r="L40" s="3114"/>
      <c r="M40" s="2315">
        <v>214</v>
      </c>
      <c r="N40" s="2311">
        <v>305</v>
      </c>
      <c r="O40" s="2311">
        <v>650</v>
      </c>
      <c r="P40" s="2311">
        <v>1148</v>
      </c>
      <c r="Q40" s="2311">
        <v>305</v>
      </c>
      <c r="R40" s="2311">
        <v>863</v>
      </c>
      <c r="S40" s="2316">
        <v>274</v>
      </c>
      <c r="U40" s="3113" t="s">
        <v>464</v>
      </c>
      <c r="V40" s="3114"/>
      <c r="W40" s="2315">
        <v>222</v>
      </c>
      <c r="X40" s="2311">
        <v>309</v>
      </c>
      <c r="Y40" s="2311">
        <v>649</v>
      </c>
      <c r="Z40" s="2311">
        <v>1156</v>
      </c>
      <c r="AA40" s="2311">
        <v>303</v>
      </c>
      <c r="AB40" s="2311">
        <v>883</v>
      </c>
      <c r="AC40" s="2316">
        <v>276</v>
      </c>
      <c r="AE40" s="3113" t="s">
        <v>464</v>
      </c>
      <c r="AF40" s="3114"/>
      <c r="AG40" s="2315">
        <v>220</v>
      </c>
      <c r="AH40" s="2311">
        <v>309</v>
      </c>
      <c r="AI40" s="2311">
        <v>645</v>
      </c>
      <c r="AJ40" s="2311">
        <v>1163</v>
      </c>
      <c r="AK40" s="2311">
        <v>302</v>
      </c>
      <c r="AL40" s="2311">
        <v>896</v>
      </c>
      <c r="AM40" s="2316">
        <v>272</v>
      </c>
    </row>
    <row r="41" spans="1:39">
      <c r="A41" s="3113" t="s">
        <v>807</v>
      </c>
      <c r="B41" s="3114"/>
      <c r="C41" s="2315">
        <v>593</v>
      </c>
      <c r="D41" s="2311">
        <v>578</v>
      </c>
      <c r="E41" s="2311">
        <v>2086</v>
      </c>
      <c r="F41" s="2311">
        <v>4066</v>
      </c>
      <c r="G41" s="2311">
        <v>705</v>
      </c>
      <c r="H41" s="2311">
        <v>2210</v>
      </c>
      <c r="I41" s="2316">
        <v>634</v>
      </c>
      <c r="K41" s="3113" t="s">
        <v>807</v>
      </c>
      <c r="L41" s="3114"/>
      <c r="M41" s="2315">
        <v>575</v>
      </c>
      <c r="N41" s="2311">
        <v>576</v>
      </c>
      <c r="O41" s="2311">
        <v>2055</v>
      </c>
      <c r="P41" s="2311">
        <v>4008</v>
      </c>
      <c r="Q41" s="2311">
        <v>692</v>
      </c>
      <c r="R41" s="2311">
        <v>2105</v>
      </c>
      <c r="S41" s="2316">
        <v>616</v>
      </c>
      <c r="U41" s="3113" t="s">
        <v>807</v>
      </c>
      <c r="V41" s="3114"/>
      <c r="W41" s="2315">
        <v>572</v>
      </c>
      <c r="X41" s="2311">
        <v>582</v>
      </c>
      <c r="Y41" s="2311">
        <v>2051</v>
      </c>
      <c r="Z41" s="2311">
        <v>4007</v>
      </c>
      <c r="AA41" s="2311">
        <v>689</v>
      </c>
      <c r="AB41" s="2311">
        <v>2129</v>
      </c>
      <c r="AC41" s="2316">
        <v>620</v>
      </c>
      <c r="AE41" s="3113" t="s">
        <v>807</v>
      </c>
      <c r="AF41" s="3114"/>
      <c r="AG41" s="2315">
        <v>560</v>
      </c>
      <c r="AH41" s="2311">
        <v>578</v>
      </c>
      <c r="AI41" s="2311">
        <v>2033</v>
      </c>
      <c r="AJ41" s="2311">
        <v>4002</v>
      </c>
      <c r="AK41" s="2311">
        <v>682</v>
      </c>
      <c r="AL41" s="2311">
        <v>2116</v>
      </c>
      <c r="AM41" s="2316">
        <v>615</v>
      </c>
    </row>
    <row r="42" spans="1:39">
      <c r="A42" s="3113" t="s">
        <v>466</v>
      </c>
      <c r="B42" s="3114"/>
      <c r="C42" s="2315">
        <v>334</v>
      </c>
      <c r="D42" s="2311">
        <v>424</v>
      </c>
      <c r="E42" s="2311">
        <v>1899</v>
      </c>
      <c r="F42" s="2311">
        <v>1620</v>
      </c>
      <c r="G42" s="2311">
        <v>271</v>
      </c>
      <c r="H42" s="2311">
        <v>1454</v>
      </c>
      <c r="I42" s="2316">
        <v>320</v>
      </c>
      <c r="K42" s="3113" t="s">
        <v>466</v>
      </c>
      <c r="L42" s="3114"/>
      <c r="M42" s="2315">
        <v>337</v>
      </c>
      <c r="N42" s="2311">
        <v>423</v>
      </c>
      <c r="O42" s="2311">
        <v>1910</v>
      </c>
      <c r="P42" s="2311">
        <v>1598</v>
      </c>
      <c r="Q42" s="2311">
        <v>274</v>
      </c>
      <c r="R42" s="2311">
        <v>1461</v>
      </c>
      <c r="S42" s="2316">
        <v>324</v>
      </c>
      <c r="U42" s="3113" t="s">
        <v>466</v>
      </c>
      <c r="V42" s="3114"/>
      <c r="W42" s="2315">
        <v>336</v>
      </c>
      <c r="X42" s="2311">
        <v>419</v>
      </c>
      <c r="Y42" s="2311">
        <v>1937</v>
      </c>
      <c r="Z42" s="2311">
        <v>1608</v>
      </c>
      <c r="AA42" s="2311">
        <v>276</v>
      </c>
      <c r="AB42" s="2311">
        <v>1480</v>
      </c>
      <c r="AC42" s="2316">
        <v>322</v>
      </c>
      <c r="AE42" s="3113" t="s">
        <v>466</v>
      </c>
      <c r="AF42" s="3114"/>
      <c r="AG42" s="2315">
        <v>333</v>
      </c>
      <c r="AH42" s="2311">
        <v>414</v>
      </c>
      <c r="AI42" s="2311">
        <v>1949</v>
      </c>
      <c r="AJ42" s="2311">
        <v>1607</v>
      </c>
      <c r="AK42" s="2311">
        <v>270</v>
      </c>
      <c r="AL42" s="2311">
        <v>1464</v>
      </c>
      <c r="AM42" s="2316">
        <v>314</v>
      </c>
    </row>
    <row r="43" spans="1:39">
      <c r="A43" s="3113" t="s">
        <v>808</v>
      </c>
      <c r="B43" s="3114"/>
      <c r="C43" s="2315">
        <v>397</v>
      </c>
      <c r="D43" s="2311">
        <v>320</v>
      </c>
      <c r="E43" s="2311">
        <v>1147</v>
      </c>
      <c r="F43" s="2311">
        <v>1258</v>
      </c>
      <c r="G43" s="2311">
        <v>292</v>
      </c>
      <c r="H43" s="2311">
        <v>1118</v>
      </c>
      <c r="I43" s="2316">
        <v>347</v>
      </c>
      <c r="K43" s="3113" t="s">
        <v>808</v>
      </c>
      <c r="L43" s="3114"/>
      <c r="M43" s="2315">
        <v>398</v>
      </c>
      <c r="N43" s="2311">
        <v>323</v>
      </c>
      <c r="O43" s="2311">
        <v>1168</v>
      </c>
      <c r="P43" s="2311">
        <v>1274</v>
      </c>
      <c r="Q43" s="2311">
        <v>292</v>
      </c>
      <c r="R43" s="2311">
        <v>1129</v>
      </c>
      <c r="S43" s="2316">
        <v>350</v>
      </c>
      <c r="U43" s="3113" t="s">
        <v>808</v>
      </c>
      <c r="V43" s="3114"/>
      <c r="W43" s="2315">
        <v>399</v>
      </c>
      <c r="X43" s="2311">
        <v>330</v>
      </c>
      <c r="Y43" s="2311">
        <v>1180</v>
      </c>
      <c r="Z43" s="2311">
        <v>1284</v>
      </c>
      <c r="AA43" s="2311">
        <v>293</v>
      </c>
      <c r="AB43" s="2311">
        <v>1144</v>
      </c>
      <c r="AC43" s="2316">
        <v>351</v>
      </c>
      <c r="AE43" s="3113" t="s">
        <v>808</v>
      </c>
      <c r="AF43" s="3114"/>
      <c r="AG43" s="2315">
        <v>402</v>
      </c>
      <c r="AH43" s="2311">
        <v>331</v>
      </c>
      <c r="AI43" s="2311">
        <v>1197</v>
      </c>
      <c r="AJ43" s="2311">
        <v>1303</v>
      </c>
      <c r="AK43" s="2311">
        <v>292</v>
      </c>
      <c r="AL43" s="2311">
        <v>1141</v>
      </c>
      <c r="AM43" s="2316">
        <v>348</v>
      </c>
    </row>
    <row r="44" spans="1:39">
      <c r="A44" s="3113" t="s">
        <v>809</v>
      </c>
      <c r="B44" s="3114"/>
      <c r="C44" s="2315">
        <v>0</v>
      </c>
      <c r="D44" s="2311">
        <v>0</v>
      </c>
      <c r="E44" s="2311">
        <v>0</v>
      </c>
      <c r="F44" s="2311">
        <v>1</v>
      </c>
      <c r="G44" s="2311">
        <v>1</v>
      </c>
      <c r="H44" s="2311">
        <v>0</v>
      </c>
      <c r="I44" s="2316">
        <v>0</v>
      </c>
      <c r="K44" s="3113" t="s">
        <v>809</v>
      </c>
      <c r="L44" s="3114"/>
      <c r="M44" s="2315">
        <v>0</v>
      </c>
      <c r="N44" s="2311">
        <v>0</v>
      </c>
      <c r="O44" s="2311">
        <v>0</v>
      </c>
      <c r="P44" s="2311">
        <v>1</v>
      </c>
      <c r="Q44" s="2311">
        <v>1</v>
      </c>
      <c r="R44" s="2311">
        <v>0</v>
      </c>
      <c r="S44" s="2316">
        <v>0</v>
      </c>
      <c r="U44" s="3113" t="s">
        <v>809</v>
      </c>
      <c r="V44" s="3114"/>
      <c r="W44" s="2315">
        <v>0</v>
      </c>
      <c r="X44" s="2311">
        <v>0</v>
      </c>
      <c r="Y44" s="2311">
        <v>0</v>
      </c>
      <c r="Z44" s="2311">
        <v>1</v>
      </c>
      <c r="AA44" s="2311">
        <v>1</v>
      </c>
      <c r="AB44" s="2311">
        <v>0</v>
      </c>
      <c r="AC44" s="2707">
        <v>0</v>
      </c>
      <c r="AE44" s="3113" t="s">
        <v>809</v>
      </c>
      <c r="AF44" s="3114"/>
      <c r="AG44" s="2315">
        <v>0</v>
      </c>
      <c r="AH44" s="2311">
        <v>0</v>
      </c>
      <c r="AI44" s="2311">
        <v>0</v>
      </c>
      <c r="AJ44" s="2311">
        <v>1</v>
      </c>
      <c r="AK44" s="2311">
        <v>1</v>
      </c>
      <c r="AL44" s="2311">
        <v>0</v>
      </c>
      <c r="AM44" s="2707">
        <v>0</v>
      </c>
    </row>
    <row r="45" spans="1:39">
      <c r="A45" s="3113" t="s">
        <v>468</v>
      </c>
      <c r="B45" s="3114"/>
      <c r="C45" s="2315">
        <v>50</v>
      </c>
      <c r="D45" s="2311">
        <v>47</v>
      </c>
      <c r="E45" s="2311">
        <v>195</v>
      </c>
      <c r="F45" s="2311">
        <v>218</v>
      </c>
      <c r="G45" s="2311">
        <v>44</v>
      </c>
      <c r="H45" s="2311">
        <v>372</v>
      </c>
      <c r="I45" s="2316">
        <v>44</v>
      </c>
      <c r="K45" s="3113" t="s">
        <v>468</v>
      </c>
      <c r="L45" s="3114"/>
      <c r="M45" s="2315">
        <v>50</v>
      </c>
      <c r="N45" s="2311">
        <v>48</v>
      </c>
      <c r="O45" s="2311">
        <v>193</v>
      </c>
      <c r="P45" s="2311">
        <v>218</v>
      </c>
      <c r="Q45" s="2311">
        <v>44</v>
      </c>
      <c r="R45" s="2311">
        <v>371</v>
      </c>
      <c r="S45" s="2316">
        <v>43</v>
      </c>
      <c r="U45" s="3113" t="s">
        <v>468</v>
      </c>
      <c r="V45" s="3114"/>
      <c r="W45" s="2315">
        <v>51</v>
      </c>
      <c r="X45" s="2311">
        <v>47</v>
      </c>
      <c r="Y45" s="2311">
        <v>202</v>
      </c>
      <c r="Z45" s="2311">
        <v>216</v>
      </c>
      <c r="AA45" s="2311">
        <v>43</v>
      </c>
      <c r="AB45" s="2311">
        <v>374</v>
      </c>
      <c r="AC45" s="2316">
        <v>43</v>
      </c>
      <c r="AE45" s="3113" t="s">
        <v>468</v>
      </c>
      <c r="AF45" s="3114"/>
      <c r="AG45" s="2315">
        <v>51</v>
      </c>
      <c r="AH45" s="2311">
        <v>46</v>
      </c>
      <c r="AI45" s="2311">
        <v>199</v>
      </c>
      <c r="AJ45" s="2311">
        <v>222</v>
      </c>
      <c r="AK45" s="2311">
        <v>43</v>
      </c>
      <c r="AL45" s="2311">
        <v>377</v>
      </c>
      <c r="AM45" s="2316">
        <v>45</v>
      </c>
    </row>
    <row r="46" spans="1:39">
      <c r="A46" s="3113" t="s">
        <v>810</v>
      </c>
      <c r="B46" s="3114"/>
      <c r="C46" s="2315">
        <v>54</v>
      </c>
      <c r="D46" s="2311">
        <v>50</v>
      </c>
      <c r="E46" s="2311">
        <v>131</v>
      </c>
      <c r="F46" s="2311">
        <v>317</v>
      </c>
      <c r="G46" s="2311">
        <v>94</v>
      </c>
      <c r="H46" s="2311">
        <v>163</v>
      </c>
      <c r="I46" s="2316">
        <v>56</v>
      </c>
      <c r="K46" s="3113" t="s">
        <v>810</v>
      </c>
      <c r="L46" s="3114"/>
      <c r="M46" s="2315">
        <v>55</v>
      </c>
      <c r="N46" s="2311">
        <v>51</v>
      </c>
      <c r="O46" s="2311">
        <v>134</v>
      </c>
      <c r="P46" s="2311">
        <v>314</v>
      </c>
      <c r="Q46" s="2311">
        <v>94</v>
      </c>
      <c r="R46" s="2311">
        <v>166</v>
      </c>
      <c r="S46" s="2316">
        <v>58</v>
      </c>
      <c r="U46" s="3113" t="s">
        <v>810</v>
      </c>
      <c r="V46" s="3114"/>
      <c r="W46" s="2315">
        <v>54</v>
      </c>
      <c r="X46" s="2311">
        <v>52</v>
      </c>
      <c r="Y46" s="2311">
        <v>137</v>
      </c>
      <c r="Z46" s="2311">
        <v>318</v>
      </c>
      <c r="AA46" s="2311">
        <v>92</v>
      </c>
      <c r="AB46" s="2311">
        <v>174</v>
      </c>
      <c r="AC46" s="2316">
        <v>58</v>
      </c>
      <c r="AE46" s="3113" t="s">
        <v>810</v>
      </c>
      <c r="AF46" s="3114"/>
      <c r="AG46" s="2315">
        <v>53</v>
      </c>
      <c r="AH46" s="2311">
        <v>53</v>
      </c>
      <c r="AI46" s="2311">
        <v>140</v>
      </c>
      <c r="AJ46" s="2311">
        <v>321</v>
      </c>
      <c r="AK46" s="2311">
        <v>92</v>
      </c>
      <c r="AL46" s="2311">
        <v>174</v>
      </c>
      <c r="AM46" s="2316">
        <v>57</v>
      </c>
    </row>
    <row r="47" spans="1:39">
      <c r="A47" s="3113" t="s">
        <v>811</v>
      </c>
      <c r="B47" s="3114"/>
      <c r="C47" s="2315">
        <v>155</v>
      </c>
      <c r="D47" s="2311">
        <v>144</v>
      </c>
      <c r="E47" s="2311">
        <v>471</v>
      </c>
      <c r="F47" s="2311">
        <v>471</v>
      </c>
      <c r="G47" s="2311">
        <v>166</v>
      </c>
      <c r="H47" s="2311">
        <v>384</v>
      </c>
      <c r="I47" s="2316">
        <v>146</v>
      </c>
      <c r="K47" s="3113" t="s">
        <v>811</v>
      </c>
      <c r="L47" s="3114"/>
      <c r="M47" s="2315">
        <v>159</v>
      </c>
      <c r="N47" s="2311">
        <v>143</v>
      </c>
      <c r="O47" s="2311">
        <v>475</v>
      </c>
      <c r="P47" s="2311">
        <v>486</v>
      </c>
      <c r="Q47" s="2311">
        <v>167</v>
      </c>
      <c r="R47" s="2311">
        <v>384</v>
      </c>
      <c r="S47" s="2316">
        <v>150</v>
      </c>
      <c r="U47" s="3113" t="s">
        <v>811</v>
      </c>
      <c r="V47" s="3114"/>
      <c r="W47" s="2315">
        <v>155</v>
      </c>
      <c r="X47" s="2311">
        <v>144</v>
      </c>
      <c r="Y47" s="2311">
        <v>476</v>
      </c>
      <c r="Z47" s="2311">
        <v>480</v>
      </c>
      <c r="AA47" s="2311">
        <v>165</v>
      </c>
      <c r="AB47" s="2311">
        <v>386</v>
      </c>
      <c r="AC47" s="2316">
        <v>148</v>
      </c>
      <c r="AE47" s="3113" t="s">
        <v>811</v>
      </c>
      <c r="AF47" s="3114"/>
      <c r="AG47" s="2315">
        <v>151</v>
      </c>
      <c r="AH47" s="2311">
        <v>146</v>
      </c>
      <c r="AI47" s="2311">
        <v>478</v>
      </c>
      <c r="AJ47" s="2311">
        <v>466</v>
      </c>
      <c r="AK47" s="2311">
        <v>164</v>
      </c>
      <c r="AL47" s="2311">
        <v>384</v>
      </c>
      <c r="AM47" s="2316">
        <v>144</v>
      </c>
    </row>
    <row r="48" spans="1:39">
      <c r="A48" s="3113" t="s">
        <v>470</v>
      </c>
      <c r="B48" s="3114"/>
      <c r="C48" s="2315">
        <v>495</v>
      </c>
      <c r="D48" s="2311">
        <v>654</v>
      </c>
      <c r="E48" s="2311">
        <v>1740</v>
      </c>
      <c r="F48" s="2311">
        <v>2464</v>
      </c>
      <c r="G48" s="2311">
        <v>686</v>
      </c>
      <c r="H48" s="2311">
        <v>1726</v>
      </c>
      <c r="I48" s="2316">
        <v>669</v>
      </c>
      <c r="K48" s="3113" t="s">
        <v>470</v>
      </c>
      <c r="L48" s="3114"/>
      <c r="M48" s="2315">
        <v>494</v>
      </c>
      <c r="N48" s="2311">
        <v>655</v>
      </c>
      <c r="O48" s="2311">
        <v>1741</v>
      </c>
      <c r="P48" s="2311">
        <v>2467</v>
      </c>
      <c r="Q48" s="2311">
        <v>689</v>
      </c>
      <c r="R48" s="2311">
        <v>1725</v>
      </c>
      <c r="S48" s="2316">
        <v>677</v>
      </c>
      <c r="U48" s="3113" t="s">
        <v>470</v>
      </c>
      <c r="V48" s="3114"/>
      <c r="W48" s="2315">
        <v>499</v>
      </c>
      <c r="X48" s="2311">
        <v>661</v>
      </c>
      <c r="Y48" s="2311">
        <v>1720</v>
      </c>
      <c r="Z48" s="2311">
        <v>2477</v>
      </c>
      <c r="AA48" s="2311">
        <v>690</v>
      </c>
      <c r="AB48" s="2311">
        <v>1723</v>
      </c>
      <c r="AC48" s="2316">
        <v>676</v>
      </c>
      <c r="AE48" s="3113" t="s">
        <v>470</v>
      </c>
      <c r="AF48" s="3114"/>
      <c r="AG48" s="2315">
        <v>501</v>
      </c>
      <c r="AH48" s="2311">
        <v>657</v>
      </c>
      <c r="AI48" s="2311">
        <v>1719</v>
      </c>
      <c r="AJ48" s="2311">
        <v>2478</v>
      </c>
      <c r="AK48" s="2311">
        <v>695</v>
      </c>
      <c r="AL48" s="2311">
        <v>1728</v>
      </c>
      <c r="AM48" s="2316">
        <v>673</v>
      </c>
    </row>
    <row r="49" spans="1:39">
      <c r="A49" s="3113" t="s">
        <v>890</v>
      </c>
      <c r="B49" s="3114"/>
      <c r="C49" s="2529">
        <v>0</v>
      </c>
      <c r="D49" s="2530">
        <v>0</v>
      </c>
      <c r="E49" s="2530">
        <v>0</v>
      </c>
      <c r="F49" s="2530">
        <v>1</v>
      </c>
      <c r="G49" s="2530">
        <v>0</v>
      </c>
      <c r="H49" s="2530">
        <v>0</v>
      </c>
      <c r="I49" s="2531">
        <v>0</v>
      </c>
      <c r="K49" s="3113" t="s">
        <v>890</v>
      </c>
      <c r="L49" s="3114"/>
      <c r="M49" s="2529">
        <v>0</v>
      </c>
      <c r="N49" s="2530">
        <v>0</v>
      </c>
      <c r="O49" s="2530">
        <v>0</v>
      </c>
      <c r="P49" s="2530">
        <v>1</v>
      </c>
      <c r="Q49" s="2530">
        <v>0</v>
      </c>
      <c r="R49" s="2530">
        <v>0</v>
      </c>
      <c r="S49" s="2531">
        <v>0</v>
      </c>
      <c r="U49" s="3113" t="s">
        <v>890</v>
      </c>
      <c r="V49" s="3114"/>
      <c r="W49" s="2529">
        <v>0</v>
      </c>
      <c r="X49" s="2530">
        <v>0</v>
      </c>
      <c r="Y49" s="2530">
        <v>0</v>
      </c>
      <c r="Z49" s="2530">
        <v>0</v>
      </c>
      <c r="AA49" s="2530">
        <v>0</v>
      </c>
      <c r="AB49" s="2530">
        <v>0</v>
      </c>
      <c r="AC49" s="2531">
        <v>0</v>
      </c>
      <c r="AE49" s="3113" t="s">
        <v>890</v>
      </c>
      <c r="AF49" s="3114"/>
      <c r="AG49" s="2529">
        <v>0</v>
      </c>
      <c r="AH49" s="2530">
        <v>0</v>
      </c>
      <c r="AI49" s="2530">
        <v>0</v>
      </c>
      <c r="AJ49" s="2530">
        <v>0</v>
      </c>
      <c r="AK49" s="2530">
        <v>0</v>
      </c>
      <c r="AL49" s="2530">
        <v>0</v>
      </c>
      <c r="AM49" s="2531">
        <v>0</v>
      </c>
    </row>
    <row r="50" spans="1:39" ht="13.5" thickBot="1">
      <c r="A50" s="3113" t="s">
        <v>471</v>
      </c>
      <c r="B50" s="3114"/>
      <c r="C50" s="2317">
        <v>9</v>
      </c>
      <c r="D50" s="2318">
        <v>4</v>
      </c>
      <c r="E50" s="2318">
        <v>55</v>
      </c>
      <c r="F50" s="2318">
        <v>25</v>
      </c>
      <c r="G50" s="2318">
        <v>5</v>
      </c>
      <c r="H50" s="2318">
        <v>15</v>
      </c>
      <c r="I50" s="2319">
        <v>4</v>
      </c>
      <c r="K50" s="3113" t="s">
        <v>471</v>
      </c>
      <c r="L50" s="3114"/>
      <c r="M50" s="2317">
        <v>9</v>
      </c>
      <c r="N50" s="2318">
        <v>0</v>
      </c>
      <c r="O50" s="2318">
        <v>14</v>
      </c>
      <c r="P50" s="2318">
        <v>22</v>
      </c>
      <c r="Q50" s="2318">
        <v>4</v>
      </c>
      <c r="R50" s="2318">
        <v>14</v>
      </c>
      <c r="S50" s="2319">
        <v>5</v>
      </c>
      <c r="U50" s="3113" t="s">
        <v>471</v>
      </c>
      <c r="V50" s="3114"/>
      <c r="W50" s="2317">
        <v>5</v>
      </c>
      <c r="X50" s="2318">
        <v>0</v>
      </c>
      <c r="Y50" s="2318">
        <v>18</v>
      </c>
      <c r="Z50" s="2318">
        <v>17</v>
      </c>
      <c r="AA50" s="2318">
        <v>3</v>
      </c>
      <c r="AB50" s="2318">
        <v>10</v>
      </c>
      <c r="AC50" s="2319">
        <v>4</v>
      </c>
      <c r="AE50" s="3113" t="s">
        <v>471</v>
      </c>
      <c r="AF50" s="3114"/>
      <c r="AG50" s="2317">
        <v>6</v>
      </c>
      <c r="AH50" s="2318">
        <v>5</v>
      </c>
      <c r="AI50" s="2318">
        <v>21</v>
      </c>
      <c r="AJ50" s="2318">
        <v>30</v>
      </c>
      <c r="AK50" s="2318">
        <v>9</v>
      </c>
      <c r="AL50" s="2318">
        <v>21</v>
      </c>
      <c r="AM50" s="2319">
        <v>6</v>
      </c>
    </row>
    <row r="51" spans="1:39" ht="13.5" thickBot="1">
      <c r="A51" s="3115" t="s">
        <v>108</v>
      </c>
      <c r="B51" s="3116"/>
      <c r="C51" s="2309">
        <v>11734</v>
      </c>
      <c r="D51" s="2309">
        <v>14758</v>
      </c>
      <c r="E51" s="2309">
        <v>54148</v>
      </c>
      <c r="F51" s="2309">
        <v>66999</v>
      </c>
      <c r="G51" s="2309">
        <v>14337</v>
      </c>
      <c r="H51" s="2309">
        <v>47226</v>
      </c>
      <c r="I51" s="2310">
        <v>12136</v>
      </c>
      <c r="K51" s="3115" t="s">
        <v>108</v>
      </c>
      <c r="L51" s="3116"/>
      <c r="M51" s="2309">
        <v>11741</v>
      </c>
      <c r="N51" s="2309">
        <v>14810</v>
      </c>
      <c r="O51" s="2309">
        <v>54128</v>
      </c>
      <c r="P51" s="2309">
        <v>66554</v>
      </c>
      <c r="Q51" s="2309">
        <v>14355</v>
      </c>
      <c r="R51" s="2309">
        <v>46917</v>
      </c>
      <c r="S51" s="2310">
        <v>12158</v>
      </c>
      <c r="U51" s="3115" t="s">
        <v>108</v>
      </c>
      <c r="V51" s="3116"/>
      <c r="W51" s="2309">
        <v>11752</v>
      </c>
      <c r="X51" s="2309">
        <v>14834</v>
      </c>
      <c r="Y51" s="2309">
        <v>54299</v>
      </c>
      <c r="Z51" s="2309">
        <v>66382</v>
      </c>
      <c r="AA51" s="2309">
        <v>14316</v>
      </c>
      <c r="AB51" s="2309">
        <v>47020</v>
      </c>
      <c r="AC51" s="2310">
        <v>12143</v>
      </c>
      <c r="AE51" s="3115" t="s">
        <v>108</v>
      </c>
      <c r="AF51" s="3116"/>
      <c r="AG51" s="2309">
        <v>11650</v>
      </c>
      <c r="AH51" s="2309">
        <v>14756</v>
      </c>
      <c r="AI51" s="2309">
        <v>54277</v>
      </c>
      <c r="AJ51" s="2309">
        <v>65773</v>
      </c>
      <c r="AK51" s="2309">
        <v>14193</v>
      </c>
      <c r="AL51" s="2309">
        <v>46803</v>
      </c>
      <c r="AM51" s="2310">
        <v>11972</v>
      </c>
    </row>
    <row r="52" spans="1:39">
      <c r="A52"/>
      <c r="B52"/>
      <c r="C52" s="2629"/>
      <c r="D52" s="2629"/>
      <c r="E52" s="2629"/>
      <c r="F52" s="2629"/>
      <c r="G52" s="2629"/>
      <c r="H52" s="2629"/>
      <c r="I52" s="2629"/>
    </row>
    <row r="53" spans="1:39">
      <c r="A53"/>
      <c r="B53"/>
      <c r="C53" s="2629"/>
      <c r="D53" s="2629"/>
      <c r="E53" s="2629"/>
      <c r="F53" s="2629"/>
      <c r="G53" s="2629"/>
      <c r="H53" s="2629"/>
      <c r="I53" s="2629"/>
    </row>
    <row r="54" spans="1:39" ht="13.5" thickBot="1"/>
    <row r="55" spans="1:39" ht="30.75" thickBot="1">
      <c r="A55" s="3122" t="s">
        <v>842</v>
      </c>
      <c r="B55" s="3123"/>
      <c r="C55" s="2098" t="s">
        <v>796</v>
      </c>
      <c r="D55" s="2367" t="s">
        <v>797</v>
      </c>
      <c r="E55" s="2099" t="s">
        <v>798</v>
      </c>
      <c r="F55" s="2366" t="s">
        <v>839</v>
      </c>
      <c r="G55" s="2367" t="s">
        <v>799</v>
      </c>
      <c r="H55" s="2099" t="s">
        <v>800</v>
      </c>
      <c r="I55" s="2100" t="s">
        <v>804</v>
      </c>
      <c r="K55" s="4263" t="s">
        <v>854</v>
      </c>
      <c r="L55" s="4264"/>
      <c r="M55" s="2098" t="s">
        <v>796</v>
      </c>
      <c r="N55" s="2367" t="s">
        <v>797</v>
      </c>
      <c r="O55" s="2099" t="s">
        <v>798</v>
      </c>
      <c r="P55" s="2366" t="s">
        <v>839</v>
      </c>
      <c r="Q55" s="2367" t="s">
        <v>799</v>
      </c>
      <c r="R55" s="2099" t="s">
        <v>800</v>
      </c>
      <c r="S55" s="2100" t="s">
        <v>804</v>
      </c>
      <c r="U55" s="4261" t="s">
        <v>881</v>
      </c>
      <c r="V55" s="4262"/>
      <c r="W55" s="2098" t="s">
        <v>796</v>
      </c>
      <c r="X55" s="2367" t="s">
        <v>797</v>
      </c>
      <c r="Y55" s="2099" t="s">
        <v>798</v>
      </c>
      <c r="Z55" s="2366" t="s">
        <v>839</v>
      </c>
      <c r="AA55" s="2367" t="s">
        <v>799</v>
      </c>
      <c r="AB55" s="2099" t="s">
        <v>800</v>
      </c>
      <c r="AC55" s="2100" t="s">
        <v>804</v>
      </c>
      <c r="AE55" s="4261" t="s">
        <v>884</v>
      </c>
      <c r="AF55" s="4262"/>
      <c r="AG55" s="2098" t="s">
        <v>796</v>
      </c>
      <c r="AH55" s="2367" t="s">
        <v>797</v>
      </c>
      <c r="AI55" s="2099" t="s">
        <v>798</v>
      </c>
      <c r="AJ55" s="2366" t="s">
        <v>839</v>
      </c>
      <c r="AK55" s="2367" t="s">
        <v>799</v>
      </c>
      <c r="AL55" s="2099" t="s">
        <v>800</v>
      </c>
      <c r="AM55" s="2100" t="s">
        <v>804</v>
      </c>
    </row>
    <row r="56" spans="1:39">
      <c r="A56" s="3119" t="s">
        <v>454</v>
      </c>
      <c r="B56" s="3120"/>
      <c r="C56" s="2312">
        <v>1638</v>
      </c>
      <c r="D56" s="2313">
        <v>2009</v>
      </c>
      <c r="E56" s="2313">
        <v>16999</v>
      </c>
      <c r="F56" s="2313">
        <v>21837</v>
      </c>
      <c r="G56" s="2313">
        <v>2678</v>
      </c>
      <c r="H56" s="2313">
        <v>12320</v>
      </c>
      <c r="I56" s="2314">
        <v>694</v>
      </c>
      <c r="K56" s="3119" t="s">
        <v>454</v>
      </c>
      <c r="L56" s="3120"/>
      <c r="M56" s="2312">
        <v>1526</v>
      </c>
      <c r="N56" s="2313">
        <v>1952</v>
      </c>
      <c r="O56" s="2313">
        <v>16895</v>
      </c>
      <c r="P56" s="2313">
        <v>21808</v>
      </c>
      <c r="Q56" s="2313">
        <v>2644</v>
      </c>
      <c r="R56" s="2313">
        <v>12378</v>
      </c>
      <c r="S56" s="2314">
        <v>690</v>
      </c>
      <c r="U56" s="3119" t="s">
        <v>454</v>
      </c>
      <c r="V56" s="3120"/>
      <c r="W56" s="2312">
        <v>1518</v>
      </c>
      <c r="X56" s="2313">
        <v>1935</v>
      </c>
      <c r="Y56" s="2313">
        <v>16873</v>
      </c>
      <c r="Z56" s="2313">
        <v>21664</v>
      </c>
      <c r="AA56" s="2313">
        <v>2621</v>
      </c>
      <c r="AB56" s="2313">
        <v>12067</v>
      </c>
      <c r="AC56" s="2314">
        <v>691</v>
      </c>
      <c r="AE56" s="3119" t="s">
        <v>454</v>
      </c>
      <c r="AF56" s="3120"/>
      <c r="AG56" s="2312">
        <v>1508</v>
      </c>
      <c r="AH56" s="2313">
        <v>1922</v>
      </c>
      <c r="AI56" s="2313">
        <v>16825</v>
      </c>
      <c r="AJ56" s="2313">
        <v>21444</v>
      </c>
      <c r="AK56" s="2313">
        <v>2611</v>
      </c>
      <c r="AL56" s="2313">
        <v>11958</v>
      </c>
      <c r="AM56" s="2314">
        <v>684</v>
      </c>
    </row>
    <row r="57" spans="1:39">
      <c r="A57" s="3113" t="s">
        <v>455</v>
      </c>
      <c r="B57" s="3114"/>
      <c r="C57" s="2315">
        <v>13</v>
      </c>
      <c r="D57" s="2311">
        <v>22</v>
      </c>
      <c r="E57" s="2311">
        <v>30</v>
      </c>
      <c r="F57" s="2311">
        <v>58</v>
      </c>
      <c r="G57" s="2311">
        <v>23</v>
      </c>
      <c r="H57" s="2311">
        <v>83</v>
      </c>
      <c r="I57" s="2316">
        <v>36</v>
      </c>
      <c r="K57" s="3113" t="s">
        <v>455</v>
      </c>
      <c r="L57" s="3114"/>
      <c r="M57" s="2315">
        <v>14</v>
      </c>
      <c r="N57" s="2311">
        <v>20</v>
      </c>
      <c r="O57" s="2311">
        <v>30</v>
      </c>
      <c r="P57" s="2311">
        <v>58</v>
      </c>
      <c r="Q57" s="2311">
        <v>24</v>
      </c>
      <c r="R57" s="2311">
        <v>84</v>
      </c>
      <c r="S57" s="2316">
        <v>36</v>
      </c>
      <c r="U57" s="3113" t="s">
        <v>455</v>
      </c>
      <c r="V57" s="3114"/>
      <c r="W57" s="2315">
        <v>14</v>
      </c>
      <c r="X57" s="2311">
        <v>20</v>
      </c>
      <c r="Y57" s="2311">
        <v>30</v>
      </c>
      <c r="Z57" s="2311">
        <v>57</v>
      </c>
      <c r="AA57" s="2311">
        <v>24</v>
      </c>
      <c r="AB57" s="2311">
        <v>85</v>
      </c>
      <c r="AC57" s="2316">
        <v>35</v>
      </c>
      <c r="AE57" s="3113" t="s">
        <v>455</v>
      </c>
      <c r="AF57" s="3114"/>
      <c r="AG57" s="2315">
        <v>14</v>
      </c>
      <c r="AH57" s="2311">
        <v>20</v>
      </c>
      <c r="AI57" s="2311">
        <v>29</v>
      </c>
      <c r="AJ57" s="2311">
        <v>57</v>
      </c>
      <c r="AK57" s="2311">
        <v>24</v>
      </c>
      <c r="AL57" s="2311">
        <v>83</v>
      </c>
      <c r="AM57" s="2316">
        <v>33</v>
      </c>
    </row>
    <row r="58" spans="1:39">
      <c r="A58" s="3113" t="s">
        <v>456</v>
      </c>
      <c r="B58" s="3114"/>
      <c r="C58" s="2315">
        <v>865</v>
      </c>
      <c r="D58" s="2311">
        <v>1861</v>
      </c>
      <c r="E58" s="2311">
        <v>3930</v>
      </c>
      <c r="F58" s="2311">
        <v>5863</v>
      </c>
      <c r="G58" s="2311">
        <v>1345</v>
      </c>
      <c r="H58" s="2311">
        <v>3851</v>
      </c>
      <c r="I58" s="2316">
        <v>1503</v>
      </c>
      <c r="K58" s="3113" t="s">
        <v>456</v>
      </c>
      <c r="L58" s="3114"/>
      <c r="M58" s="2315">
        <v>862</v>
      </c>
      <c r="N58" s="2311">
        <v>1852</v>
      </c>
      <c r="O58" s="2311">
        <v>3924</v>
      </c>
      <c r="P58" s="2311">
        <v>5849</v>
      </c>
      <c r="Q58" s="2311">
        <v>1345</v>
      </c>
      <c r="R58" s="2311">
        <v>3831</v>
      </c>
      <c r="S58" s="2316">
        <v>1495</v>
      </c>
      <c r="U58" s="3113" t="s">
        <v>456</v>
      </c>
      <c r="V58" s="3114"/>
      <c r="W58" s="2315">
        <v>862</v>
      </c>
      <c r="X58" s="2311">
        <v>1843</v>
      </c>
      <c r="Y58" s="2311">
        <v>3919</v>
      </c>
      <c r="Z58" s="2311">
        <v>5817</v>
      </c>
      <c r="AA58" s="2311">
        <v>1346</v>
      </c>
      <c r="AB58" s="2311">
        <v>3824</v>
      </c>
      <c r="AC58" s="2316">
        <v>1481</v>
      </c>
      <c r="AE58" s="3113" t="s">
        <v>456</v>
      </c>
      <c r="AF58" s="3114"/>
      <c r="AG58" s="2315">
        <v>856</v>
      </c>
      <c r="AH58" s="2311">
        <v>1833</v>
      </c>
      <c r="AI58" s="2311">
        <v>3878</v>
      </c>
      <c r="AJ58" s="2311">
        <v>5781</v>
      </c>
      <c r="AK58" s="2311">
        <v>1329</v>
      </c>
      <c r="AL58" s="2311">
        <v>3804</v>
      </c>
      <c r="AM58" s="2316">
        <v>1470</v>
      </c>
    </row>
    <row r="59" spans="1:39">
      <c r="A59" s="3113" t="s">
        <v>457</v>
      </c>
      <c r="B59" s="3114"/>
      <c r="C59" s="2315">
        <v>47</v>
      </c>
      <c r="D59" s="2311">
        <v>32</v>
      </c>
      <c r="E59" s="2311">
        <v>596</v>
      </c>
      <c r="F59" s="2311">
        <v>309</v>
      </c>
      <c r="G59" s="2311">
        <v>64</v>
      </c>
      <c r="H59" s="2311">
        <v>127</v>
      </c>
      <c r="I59" s="2316">
        <v>48</v>
      </c>
      <c r="K59" s="3113" t="s">
        <v>457</v>
      </c>
      <c r="L59" s="3114"/>
      <c r="M59" s="2315">
        <v>50</v>
      </c>
      <c r="N59" s="2311">
        <v>32</v>
      </c>
      <c r="O59" s="2311">
        <v>631</v>
      </c>
      <c r="P59" s="2311">
        <v>313</v>
      </c>
      <c r="Q59" s="2311">
        <v>65</v>
      </c>
      <c r="R59" s="2311">
        <v>131</v>
      </c>
      <c r="S59" s="2316">
        <v>50</v>
      </c>
      <c r="U59" s="3113" t="s">
        <v>457</v>
      </c>
      <c r="V59" s="3114"/>
      <c r="W59" s="2315">
        <v>50</v>
      </c>
      <c r="X59" s="2311">
        <v>33</v>
      </c>
      <c r="Y59" s="2311">
        <v>669</v>
      </c>
      <c r="Z59" s="2311">
        <v>318</v>
      </c>
      <c r="AA59" s="2311">
        <v>67</v>
      </c>
      <c r="AB59" s="2311">
        <v>134</v>
      </c>
      <c r="AC59" s="2316">
        <v>53</v>
      </c>
      <c r="AE59" s="3113" t="s">
        <v>457</v>
      </c>
      <c r="AF59" s="3114"/>
      <c r="AG59" s="2315">
        <v>50</v>
      </c>
      <c r="AH59" s="2311">
        <v>35</v>
      </c>
      <c r="AI59" s="2311">
        <v>700</v>
      </c>
      <c r="AJ59" s="2311">
        <v>322</v>
      </c>
      <c r="AK59" s="2311">
        <v>68</v>
      </c>
      <c r="AL59" s="2311">
        <v>135</v>
      </c>
      <c r="AM59" s="2316">
        <v>52</v>
      </c>
    </row>
    <row r="60" spans="1:39">
      <c r="A60" s="3113" t="s">
        <v>458</v>
      </c>
      <c r="B60" s="3114"/>
      <c r="C60" s="2315">
        <v>22</v>
      </c>
      <c r="D60" s="2311">
        <v>29</v>
      </c>
      <c r="E60" s="2311">
        <v>75</v>
      </c>
      <c r="F60" s="2311">
        <v>114</v>
      </c>
      <c r="G60" s="2311">
        <v>32</v>
      </c>
      <c r="H60" s="2311">
        <v>85</v>
      </c>
      <c r="I60" s="2316">
        <v>39</v>
      </c>
      <c r="K60" s="3113" t="s">
        <v>458</v>
      </c>
      <c r="L60" s="3114"/>
      <c r="M60" s="2315">
        <v>22</v>
      </c>
      <c r="N60" s="2311">
        <v>28</v>
      </c>
      <c r="O60" s="2311">
        <v>77</v>
      </c>
      <c r="P60" s="2311">
        <v>115</v>
      </c>
      <c r="Q60" s="2311">
        <v>32</v>
      </c>
      <c r="R60" s="2311">
        <v>88</v>
      </c>
      <c r="S60" s="2316">
        <v>39</v>
      </c>
      <c r="U60" s="3113" t="s">
        <v>458</v>
      </c>
      <c r="V60" s="3114"/>
      <c r="W60" s="2315">
        <v>22</v>
      </c>
      <c r="X60" s="2311">
        <v>28</v>
      </c>
      <c r="Y60" s="2311">
        <v>77</v>
      </c>
      <c r="Z60" s="2311">
        <v>120</v>
      </c>
      <c r="AA60" s="2311">
        <v>33</v>
      </c>
      <c r="AB60" s="2311">
        <v>89</v>
      </c>
      <c r="AC60" s="2316">
        <v>39</v>
      </c>
      <c r="AE60" s="3113" t="s">
        <v>458</v>
      </c>
      <c r="AF60" s="3114"/>
      <c r="AG60" s="2315">
        <v>23</v>
      </c>
      <c r="AH60" s="2311">
        <v>29</v>
      </c>
      <c r="AI60" s="2311">
        <v>78</v>
      </c>
      <c r="AJ60" s="2311">
        <v>120</v>
      </c>
      <c r="AK60" s="2311">
        <v>30</v>
      </c>
      <c r="AL60" s="2311">
        <v>89</v>
      </c>
      <c r="AM60" s="2316">
        <v>38</v>
      </c>
    </row>
    <row r="61" spans="1:39">
      <c r="A61" s="3113" t="s">
        <v>459</v>
      </c>
      <c r="B61" s="3114"/>
      <c r="C61" s="2315">
        <v>2725</v>
      </c>
      <c r="D61" s="2311">
        <v>2646</v>
      </c>
      <c r="E61" s="2311">
        <v>6560</v>
      </c>
      <c r="F61" s="2311">
        <v>10390</v>
      </c>
      <c r="G61" s="2311">
        <v>2547</v>
      </c>
      <c r="H61" s="2311">
        <v>7656</v>
      </c>
      <c r="I61" s="2316">
        <v>2409</v>
      </c>
      <c r="K61" s="3113" t="s">
        <v>459</v>
      </c>
      <c r="L61" s="3114"/>
      <c r="M61" s="2315">
        <v>2744</v>
      </c>
      <c r="N61" s="2311">
        <v>2648</v>
      </c>
      <c r="O61" s="2311">
        <v>6578</v>
      </c>
      <c r="P61" s="2311">
        <v>10390</v>
      </c>
      <c r="Q61" s="2311">
        <v>2544</v>
      </c>
      <c r="R61" s="2311">
        <v>7646</v>
      </c>
      <c r="S61" s="2316">
        <v>2406</v>
      </c>
      <c r="U61" s="3113" t="s">
        <v>459</v>
      </c>
      <c r="V61" s="3114"/>
      <c r="W61" s="2315">
        <v>2743</v>
      </c>
      <c r="X61" s="2311">
        <v>2641</v>
      </c>
      <c r="Y61" s="2311">
        <v>6583</v>
      </c>
      <c r="Z61" s="2311">
        <v>10386</v>
      </c>
      <c r="AA61" s="2311">
        <v>2533</v>
      </c>
      <c r="AB61" s="2311">
        <v>7656</v>
      </c>
      <c r="AC61" s="2316">
        <v>2401</v>
      </c>
      <c r="AE61" s="3113" t="s">
        <v>459</v>
      </c>
      <c r="AF61" s="3114"/>
      <c r="AG61" s="2315">
        <v>2701</v>
      </c>
      <c r="AH61" s="2311">
        <v>2602</v>
      </c>
      <c r="AI61" s="2311">
        <v>6526</v>
      </c>
      <c r="AJ61" s="2311">
        <v>10276</v>
      </c>
      <c r="AK61" s="2311">
        <v>2502</v>
      </c>
      <c r="AL61" s="2311">
        <v>7614</v>
      </c>
      <c r="AM61" s="2316">
        <v>2354</v>
      </c>
    </row>
    <row r="62" spans="1:39">
      <c r="A62" s="3113" t="s">
        <v>460</v>
      </c>
      <c r="B62" s="3114"/>
      <c r="C62" s="2315">
        <v>2260</v>
      </c>
      <c r="D62" s="2311">
        <v>3512</v>
      </c>
      <c r="E62" s="2311">
        <v>8133</v>
      </c>
      <c r="F62" s="2311">
        <v>12810</v>
      </c>
      <c r="G62" s="2311">
        <v>3049</v>
      </c>
      <c r="H62" s="2311">
        <v>8540</v>
      </c>
      <c r="I62" s="2316">
        <v>3145</v>
      </c>
      <c r="K62" s="3113" t="s">
        <v>460</v>
      </c>
      <c r="L62" s="3114"/>
      <c r="M62" s="2315">
        <v>2273</v>
      </c>
      <c r="N62" s="2311">
        <v>3515</v>
      </c>
      <c r="O62" s="2311">
        <v>8204</v>
      </c>
      <c r="P62" s="2311">
        <v>12853</v>
      </c>
      <c r="Q62" s="2311">
        <v>3060</v>
      </c>
      <c r="R62" s="2311">
        <v>8623</v>
      </c>
      <c r="S62" s="2316">
        <v>3149</v>
      </c>
      <c r="U62" s="3113" t="s">
        <v>460</v>
      </c>
      <c r="V62" s="3114"/>
      <c r="W62" s="2315">
        <v>2266</v>
      </c>
      <c r="X62" s="2311">
        <v>3516</v>
      </c>
      <c r="Y62" s="2311">
        <v>8278</v>
      </c>
      <c r="Z62" s="2311">
        <v>12869</v>
      </c>
      <c r="AA62" s="2311">
        <v>3072</v>
      </c>
      <c r="AB62" s="2311">
        <v>8622</v>
      </c>
      <c r="AC62" s="2316">
        <v>3156</v>
      </c>
      <c r="AE62" s="3113" t="s">
        <v>460</v>
      </c>
      <c r="AF62" s="3114"/>
      <c r="AG62" s="2315">
        <v>2265</v>
      </c>
      <c r="AH62" s="2311">
        <v>3502</v>
      </c>
      <c r="AI62" s="2311">
        <v>8321</v>
      </c>
      <c r="AJ62" s="2311">
        <v>12830</v>
      </c>
      <c r="AK62" s="2311">
        <v>3058</v>
      </c>
      <c r="AL62" s="2311">
        <v>8666</v>
      </c>
      <c r="AM62" s="2316">
        <v>3151</v>
      </c>
    </row>
    <row r="63" spans="1:39">
      <c r="A63" s="3113" t="s">
        <v>805</v>
      </c>
      <c r="B63" s="3114"/>
      <c r="C63" s="2315">
        <v>233</v>
      </c>
      <c r="D63" s="2311">
        <v>388</v>
      </c>
      <c r="E63" s="2311">
        <v>1493</v>
      </c>
      <c r="F63" s="2311">
        <v>1331</v>
      </c>
      <c r="G63" s="2311">
        <v>489</v>
      </c>
      <c r="H63" s="2311">
        <v>1227</v>
      </c>
      <c r="I63" s="2316">
        <v>291</v>
      </c>
      <c r="K63" s="3113" t="s">
        <v>805</v>
      </c>
      <c r="L63" s="3114"/>
      <c r="M63" s="2315">
        <v>235</v>
      </c>
      <c r="N63" s="2311">
        <v>386</v>
      </c>
      <c r="O63" s="2311">
        <v>1489</v>
      </c>
      <c r="P63" s="2311">
        <v>1334</v>
      </c>
      <c r="Q63" s="2311">
        <v>487</v>
      </c>
      <c r="R63" s="2311">
        <v>1232</v>
      </c>
      <c r="S63" s="2316">
        <v>290</v>
      </c>
      <c r="U63" s="3113" t="s">
        <v>805</v>
      </c>
      <c r="V63" s="3114"/>
      <c r="W63" s="2315">
        <v>236</v>
      </c>
      <c r="X63" s="2311">
        <v>383</v>
      </c>
      <c r="Y63" s="2311">
        <v>1489</v>
      </c>
      <c r="Z63" s="2311">
        <v>1325</v>
      </c>
      <c r="AA63" s="2311">
        <v>485</v>
      </c>
      <c r="AB63" s="2311">
        <v>1225</v>
      </c>
      <c r="AC63" s="2316">
        <v>290</v>
      </c>
      <c r="AE63" s="3113" t="s">
        <v>805</v>
      </c>
      <c r="AF63" s="3114"/>
      <c r="AG63" s="2315">
        <v>240</v>
      </c>
      <c r="AH63" s="2311">
        <v>382</v>
      </c>
      <c r="AI63" s="2311">
        <v>1485</v>
      </c>
      <c r="AJ63" s="2311">
        <v>1312</v>
      </c>
      <c r="AK63" s="2311">
        <v>482</v>
      </c>
      <c r="AL63" s="2311">
        <v>1228</v>
      </c>
      <c r="AM63" s="2316">
        <v>287</v>
      </c>
    </row>
    <row r="64" spans="1:39">
      <c r="A64" s="3113" t="s">
        <v>806</v>
      </c>
      <c r="B64" s="3114"/>
      <c r="C64" s="2315">
        <v>1671</v>
      </c>
      <c r="D64" s="2311">
        <v>1792</v>
      </c>
      <c r="E64" s="2311">
        <v>7033</v>
      </c>
      <c r="F64" s="2311">
        <v>3334</v>
      </c>
      <c r="G64" s="2311">
        <v>1653</v>
      </c>
      <c r="H64" s="2311">
        <v>4439</v>
      </c>
      <c r="I64" s="2316">
        <v>1455</v>
      </c>
      <c r="K64" s="3113" t="s">
        <v>806</v>
      </c>
      <c r="L64" s="3114"/>
      <c r="M64" s="2315">
        <v>1681</v>
      </c>
      <c r="N64" s="2311">
        <v>1797</v>
      </c>
      <c r="O64" s="2311">
        <v>7064</v>
      </c>
      <c r="P64" s="2311">
        <v>3388</v>
      </c>
      <c r="Q64" s="2311">
        <v>1656</v>
      </c>
      <c r="R64" s="2311">
        <v>4469</v>
      </c>
      <c r="S64" s="2316">
        <v>1471</v>
      </c>
      <c r="U64" s="3113" t="s">
        <v>806</v>
      </c>
      <c r="V64" s="3114"/>
      <c r="W64" s="2315">
        <v>1679</v>
      </c>
      <c r="X64" s="2311">
        <v>1791</v>
      </c>
      <c r="Y64" s="2311">
        <v>7103</v>
      </c>
      <c r="Z64" s="2311">
        <v>3391</v>
      </c>
      <c r="AA64" s="2311">
        <v>1658</v>
      </c>
      <c r="AB64" s="2311">
        <v>4481</v>
      </c>
      <c r="AC64" s="2316">
        <v>1480</v>
      </c>
      <c r="AE64" s="3113" t="s">
        <v>806</v>
      </c>
      <c r="AF64" s="3114"/>
      <c r="AG64" s="2315">
        <v>1663</v>
      </c>
      <c r="AH64" s="2311">
        <v>1786</v>
      </c>
      <c r="AI64" s="2311">
        <v>7102</v>
      </c>
      <c r="AJ64" s="2311">
        <v>3372</v>
      </c>
      <c r="AK64" s="2311">
        <v>1648</v>
      </c>
      <c r="AL64" s="2311">
        <v>4489</v>
      </c>
      <c r="AM64" s="2316">
        <v>1452</v>
      </c>
    </row>
    <row r="65" spans="1:39">
      <c r="A65" s="3113" t="s">
        <v>463</v>
      </c>
      <c r="B65" s="3114"/>
      <c r="C65" s="2315">
        <v>233</v>
      </c>
      <c r="D65" s="2311">
        <v>235</v>
      </c>
      <c r="E65" s="2311">
        <v>884</v>
      </c>
      <c r="F65" s="2311">
        <v>731</v>
      </c>
      <c r="G65" s="2311">
        <v>194</v>
      </c>
      <c r="H65" s="2311">
        <v>1006</v>
      </c>
      <c r="I65" s="2316">
        <v>196</v>
      </c>
      <c r="K65" s="3113" t="s">
        <v>463</v>
      </c>
      <c r="L65" s="3114"/>
      <c r="M65" s="2315">
        <v>235</v>
      </c>
      <c r="N65" s="2311">
        <v>238</v>
      </c>
      <c r="O65" s="2311">
        <v>900</v>
      </c>
      <c r="P65" s="2311">
        <v>737</v>
      </c>
      <c r="Q65" s="2311">
        <v>193</v>
      </c>
      <c r="R65" s="2311">
        <v>1019</v>
      </c>
      <c r="S65" s="2316">
        <v>198</v>
      </c>
      <c r="U65" s="3113" t="s">
        <v>463</v>
      </c>
      <c r="V65" s="3114"/>
      <c r="W65" s="2315">
        <v>238</v>
      </c>
      <c r="X65" s="2311">
        <v>237</v>
      </c>
      <c r="Y65" s="2311">
        <v>914</v>
      </c>
      <c r="Z65" s="2311">
        <v>734</v>
      </c>
      <c r="AA65" s="2311">
        <v>189</v>
      </c>
      <c r="AB65" s="2311">
        <v>1029</v>
      </c>
      <c r="AC65" s="2316">
        <v>201</v>
      </c>
      <c r="AE65" s="3113" t="s">
        <v>463</v>
      </c>
      <c r="AF65" s="3114"/>
      <c r="AG65" s="2315">
        <v>237</v>
      </c>
      <c r="AH65" s="2311">
        <v>231</v>
      </c>
      <c r="AI65" s="2311">
        <v>913</v>
      </c>
      <c r="AJ65" s="2311">
        <v>731</v>
      </c>
      <c r="AK65" s="2311">
        <v>185</v>
      </c>
      <c r="AL65" s="2311">
        <v>1034</v>
      </c>
      <c r="AM65" s="2316">
        <v>199</v>
      </c>
    </row>
    <row r="66" spans="1:39">
      <c r="A66" s="3113" t="s">
        <v>464</v>
      </c>
      <c r="B66" s="3114"/>
      <c r="C66" s="2315">
        <v>208</v>
      </c>
      <c r="D66" s="2311">
        <v>288</v>
      </c>
      <c r="E66" s="2311">
        <v>615</v>
      </c>
      <c r="F66" s="2311">
        <v>1085</v>
      </c>
      <c r="G66" s="2311">
        <v>292</v>
      </c>
      <c r="H66" s="2311">
        <v>826</v>
      </c>
      <c r="I66" s="2316">
        <v>258</v>
      </c>
      <c r="K66" s="3113" t="s">
        <v>464</v>
      </c>
      <c r="L66" s="3114"/>
      <c r="M66" s="2315">
        <v>215</v>
      </c>
      <c r="N66" s="2311">
        <v>303</v>
      </c>
      <c r="O66" s="2311">
        <v>628</v>
      </c>
      <c r="P66" s="2311">
        <v>1104</v>
      </c>
      <c r="Q66" s="2311">
        <v>300</v>
      </c>
      <c r="R66" s="2311">
        <v>858</v>
      </c>
      <c r="S66" s="2316">
        <v>273</v>
      </c>
      <c r="U66" s="3113" t="s">
        <v>464</v>
      </c>
      <c r="V66" s="3114"/>
      <c r="W66" s="2315">
        <v>216</v>
      </c>
      <c r="X66" s="2311">
        <v>303</v>
      </c>
      <c r="Y66" s="2311">
        <v>638</v>
      </c>
      <c r="Z66" s="2311">
        <v>1124</v>
      </c>
      <c r="AA66" s="2311">
        <v>304</v>
      </c>
      <c r="AB66" s="2311">
        <v>863</v>
      </c>
      <c r="AC66" s="2316">
        <v>274</v>
      </c>
      <c r="AE66" s="3113" t="s">
        <v>464</v>
      </c>
      <c r="AF66" s="3114"/>
      <c r="AG66" s="2315">
        <v>213</v>
      </c>
      <c r="AH66" s="2311">
        <v>308</v>
      </c>
      <c r="AI66" s="2311">
        <v>641</v>
      </c>
      <c r="AJ66" s="2311">
        <v>1133</v>
      </c>
      <c r="AK66" s="2311">
        <v>305</v>
      </c>
      <c r="AL66" s="2311">
        <v>864</v>
      </c>
      <c r="AM66" s="2316">
        <v>263</v>
      </c>
    </row>
    <row r="67" spans="1:39">
      <c r="A67" s="3113" t="s">
        <v>807</v>
      </c>
      <c r="B67" s="3114"/>
      <c r="C67" s="2315">
        <v>588</v>
      </c>
      <c r="D67" s="2311">
        <v>555</v>
      </c>
      <c r="E67" s="2311">
        <v>2015</v>
      </c>
      <c r="F67" s="2311">
        <v>4046</v>
      </c>
      <c r="G67" s="2311">
        <v>695</v>
      </c>
      <c r="H67" s="2311">
        <v>2113</v>
      </c>
      <c r="I67" s="2316">
        <v>608</v>
      </c>
      <c r="K67" s="3113" t="s">
        <v>807</v>
      </c>
      <c r="L67" s="3114"/>
      <c r="M67" s="2315">
        <v>591</v>
      </c>
      <c r="N67" s="2311">
        <v>562</v>
      </c>
      <c r="O67" s="2311">
        <v>2041</v>
      </c>
      <c r="P67" s="2311">
        <v>4069</v>
      </c>
      <c r="Q67" s="2311">
        <v>695</v>
      </c>
      <c r="R67" s="2311">
        <v>2163</v>
      </c>
      <c r="S67" s="2316">
        <v>620</v>
      </c>
      <c r="U67" s="3113" t="s">
        <v>807</v>
      </c>
      <c r="V67" s="3114"/>
      <c r="W67" s="2315">
        <v>592</v>
      </c>
      <c r="X67" s="2311">
        <v>573</v>
      </c>
      <c r="Y67" s="2311">
        <v>2056</v>
      </c>
      <c r="Z67" s="2311">
        <v>4083</v>
      </c>
      <c r="AA67" s="2311">
        <v>697</v>
      </c>
      <c r="AB67" s="2311">
        <v>2186</v>
      </c>
      <c r="AC67" s="2316">
        <v>626</v>
      </c>
      <c r="AE67" s="3113" t="s">
        <v>807</v>
      </c>
      <c r="AF67" s="3114"/>
      <c r="AG67" s="2315">
        <v>598</v>
      </c>
      <c r="AH67" s="2311">
        <v>575</v>
      </c>
      <c r="AI67" s="2311">
        <v>2060</v>
      </c>
      <c r="AJ67" s="2311">
        <v>4086</v>
      </c>
      <c r="AK67" s="2311">
        <v>698</v>
      </c>
      <c r="AL67" s="2311">
        <v>2211</v>
      </c>
      <c r="AM67" s="2316">
        <v>633</v>
      </c>
    </row>
    <row r="68" spans="1:39">
      <c r="A68" s="3113" t="s">
        <v>466</v>
      </c>
      <c r="B68" s="3114"/>
      <c r="C68" s="2315">
        <v>324</v>
      </c>
      <c r="D68" s="2311">
        <v>417</v>
      </c>
      <c r="E68" s="2311">
        <v>1834</v>
      </c>
      <c r="F68" s="2311">
        <v>1641</v>
      </c>
      <c r="G68" s="2311">
        <v>282</v>
      </c>
      <c r="H68" s="2311">
        <v>1423</v>
      </c>
      <c r="I68" s="2316">
        <v>311</v>
      </c>
      <c r="K68" s="3113" t="s">
        <v>466</v>
      </c>
      <c r="L68" s="3114"/>
      <c r="M68" s="2315">
        <v>329</v>
      </c>
      <c r="N68" s="2311">
        <v>415</v>
      </c>
      <c r="O68" s="2311">
        <v>1864</v>
      </c>
      <c r="P68" s="2311">
        <v>1651</v>
      </c>
      <c r="Q68" s="2311">
        <v>272</v>
      </c>
      <c r="R68" s="2311">
        <v>1440</v>
      </c>
      <c r="S68" s="2316">
        <v>313</v>
      </c>
      <c r="U68" s="3113" t="s">
        <v>466</v>
      </c>
      <c r="V68" s="3114"/>
      <c r="W68" s="2315">
        <v>335</v>
      </c>
      <c r="X68" s="2311">
        <v>422</v>
      </c>
      <c r="Y68" s="2311">
        <v>1890</v>
      </c>
      <c r="Z68" s="2311">
        <v>1653</v>
      </c>
      <c r="AA68" s="2311">
        <v>272</v>
      </c>
      <c r="AB68" s="2311">
        <v>1449</v>
      </c>
      <c r="AC68" s="2316">
        <v>320</v>
      </c>
      <c r="AE68" s="3113" t="s">
        <v>466</v>
      </c>
      <c r="AF68" s="3114"/>
      <c r="AG68" s="2315">
        <v>334</v>
      </c>
      <c r="AH68" s="2311">
        <v>419</v>
      </c>
      <c r="AI68" s="2311">
        <v>1894</v>
      </c>
      <c r="AJ68" s="2311">
        <v>1637</v>
      </c>
      <c r="AK68" s="2311">
        <v>270</v>
      </c>
      <c r="AL68" s="2311">
        <v>1446</v>
      </c>
      <c r="AM68" s="2316">
        <v>314</v>
      </c>
    </row>
    <row r="69" spans="1:39">
      <c r="A69" s="3113" t="s">
        <v>808</v>
      </c>
      <c r="B69" s="3114"/>
      <c r="C69" s="2315">
        <v>396</v>
      </c>
      <c r="D69" s="2311">
        <v>316</v>
      </c>
      <c r="E69" s="2311">
        <v>1108</v>
      </c>
      <c r="F69" s="2311">
        <v>1193</v>
      </c>
      <c r="G69" s="2311">
        <v>286</v>
      </c>
      <c r="H69" s="2311">
        <v>1043</v>
      </c>
      <c r="I69" s="2316">
        <v>337</v>
      </c>
      <c r="K69" s="3113" t="s">
        <v>808</v>
      </c>
      <c r="L69" s="3114"/>
      <c r="M69" s="2315">
        <v>400</v>
      </c>
      <c r="N69" s="2311">
        <v>320</v>
      </c>
      <c r="O69" s="2311">
        <v>1126</v>
      </c>
      <c r="P69" s="2311">
        <v>1205</v>
      </c>
      <c r="Q69" s="2311">
        <v>287</v>
      </c>
      <c r="R69" s="2311">
        <v>1067</v>
      </c>
      <c r="S69" s="2316">
        <v>339</v>
      </c>
      <c r="U69" s="3113" t="s">
        <v>808</v>
      </c>
      <c r="V69" s="3114"/>
      <c r="W69" s="2315">
        <v>397</v>
      </c>
      <c r="X69" s="2311">
        <v>318</v>
      </c>
      <c r="Y69" s="2311">
        <v>1146</v>
      </c>
      <c r="Z69" s="2311">
        <v>1238</v>
      </c>
      <c r="AA69" s="2311">
        <v>287</v>
      </c>
      <c r="AB69" s="2311">
        <v>1086</v>
      </c>
      <c r="AC69" s="2316">
        <v>339</v>
      </c>
      <c r="AE69" s="3113" t="s">
        <v>808</v>
      </c>
      <c r="AF69" s="3114"/>
      <c r="AG69" s="2315">
        <v>402</v>
      </c>
      <c r="AH69" s="2311">
        <v>321</v>
      </c>
      <c r="AI69" s="2311">
        <v>1139</v>
      </c>
      <c r="AJ69" s="2311">
        <v>1222</v>
      </c>
      <c r="AK69" s="2311">
        <v>290</v>
      </c>
      <c r="AL69" s="2311">
        <v>1094</v>
      </c>
      <c r="AM69" s="2316">
        <v>338</v>
      </c>
    </row>
    <row r="70" spans="1:39">
      <c r="A70" s="3113" t="s">
        <v>809</v>
      </c>
      <c r="B70" s="3114"/>
      <c r="C70" s="2315" t="s">
        <v>620</v>
      </c>
      <c r="D70" s="2311" t="s">
        <v>620</v>
      </c>
      <c r="E70" s="2311" t="s">
        <v>620</v>
      </c>
      <c r="F70" s="2311">
        <v>1</v>
      </c>
      <c r="G70" s="2311" t="s">
        <v>620</v>
      </c>
      <c r="H70" s="2311">
        <v>0</v>
      </c>
      <c r="I70" s="2316" t="s">
        <v>620</v>
      </c>
      <c r="K70" s="3113" t="s">
        <v>809</v>
      </c>
      <c r="L70" s="3114"/>
      <c r="M70" s="2315">
        <v>0</v>
      </c>
      <c r="N70" s="2311">
        <v>0</v>
      </c>
      <c r="O70" s="2311">
        <v>0</v>
      </c>
      <c r="P70" s="2311">
        <v>1</v>
      </c>
      <c r="Q70" s="2311">
        <v>0</v>
      </c>
      <c r="R70" s="2311">
        <v>0</v>
      </c>
      <c r="S70" s="2316">
        <v>0</v>
      </c>
      <c r="U70" s="3113" t="s">
        <v>809</v>
      </c>
      <c r="V70" s="3114"/>
      <c r="W70" s="2315">
        <v>0</v>
      </c>
      <c r="X70" s="2311">
        <v>0</v>
      </c>
      <c r="Y70" s="2311">
        <v>0</v>
      </c>
      <c r="Z70" s="2311">
        <v>1</v>
      </c>
      <c r="AA70" s="2311">
        <v>0</v>
      </c>
      <c r="AB70" s="2311">
        <v>0</v>
      </c>
      <c r="AC70" s="2316">
        <v>0</v>
      </c>
      <c r="AE70" s="3113" t="s">
        <v>809</v>
      </c>
      <c r="AF70" s="3114"/>
      <c r="AG70" s="2315">
        <v>0</v>
      </c>
      <c r="AH70" s="2311">
        <v>0</v>
      </c>
      <c r="AI70" s="2311">
        <v>0</v>
      </c>
      <c r="AJ70" s="2311">
        <v>1</v>
      </c>
      <c r="AK70" s="2311">
        <v>1</v>
      </c>
      <c r="AL70" s="2311">
        <v>0</v>
      </c>
      <c r="AM70" s="2316">
        <v>0</v>
      </c>
    </row>
    <row r="71" spans="1:39">
      <c r="A71" s="3113" t="s">
        <v>468</v>
      </c>
      <c r="B71" s="3114"/>
      <c r="C71" s="2315">
        <v>48</v>
      </c>
      <c r="D71" s="2311">
        <v>51</v>
      </c>
      <c r="E71" s="2311">
        <v>188</v>
      </c>
      <c r="F71" s="2311">
        <v>218</v>
      </c>
      <c r="G71" s="2311">
        <v>46</v>
      </c>
      <c r="H71" s="2311">
        <v>371</v>
      </c>
      <c r="I71" s="2316">
        <v>45</v>
      </c>
      <c r="K71" s="3113" t="s">
        <v>468</v>
      </c>
      <c r="L71" s="3114"/>
      <c r="M71" s="2315">
        <v>49</v>
      </c>
      <c r="N71" s="2311">
        <v>50</v>
      </c>
      <c r="O71" s="2311">
        <v>192</v>
      </c>
      <c r="P71" s="2311">
        <v>216</v>
      </c>
      <c r="Q71" s="2311">
        <v>45</v>
      </c>
      <c r="R71" s="2311">
        <v>378</v>
      </c>
      <c r="S71" s="2316">
        <v>46</v>
      </c>
      <c r="U71" s="3113" t="s">
        <v>468</v>
      </c>
      <c r="V71" s="3114"/>
      <c r="W71" s="2315">
        <v>47</v>
      </c>
      <c r="X71" s="2311">
        <v>46</v>
      </c>
      <c r="Y71" s="2311">
        <v>194</v>
      </c>
      <c r="Z71" s="2311">
        <v>213</v>
      </c>
      <c r="AA71" s="2311">
        <v>43</v>
      </c>
      <c r="AB71" s="2311">
        <v>382</v>
      </c>
      <c r="AC71" s="2316">
        <v>45</v>
      </c>
      <c r="AE71" s="3113" t="s">
        <v>468</v>
      </c>
      <c r="AF71" s="3114"/>
      <c r="AG71" s="2315">
        <v>49</v>
      </c>
      <c r="AH71" s="2311">
        <v>48</v>
      </c>
      <c r="AI71" s="2311">
        <v>192</v>
      </c>
      <c r="AJ71" s="2311">
        <v>217</v>
      </c>
      <c r="AK71" s="2311">
        <v>43</v>
      </c>
      <c r="AL71" s="2311">
        <v>382</v>
      </c>
      <c r="AM71" s="2316">
        <v>45</v>
      </c>
    </row>
    <row r="72" spans="1:39">
      <c r="A72" s="3113" t="s">
        <v>810</v>
      </c>
      <c r="B72" s="3114"/>
      <c r="C72" s="2315">
        <v>51</v>
      </c>
      <c r="D72" s="2311">
        <v>49</v>
      </c>
      <c r="E72" s="2311">
        <v>123</v>
      </c>
      <c r="F72" s="2311">
        <v>292</v>
      </c>
      <c r="G72" s="2311">
        <v>89</v>
      </c>
      <c r="H72" s="2311">
        <v>150</v>
      </c>
      <c r="I72" s="2316">
        <v>50</v>
      </c>
      <c r="K72" s="3113" t="s">
        <v>810</v>
      </c>
      <c r="L72" s="3114"/>
      <c r="M72" s="2315">
        <v>50</v>
      </c>
      <c r="N72" s="2311">
        <v>48</v>
      </c>
      <c r="O72" s="2311">
        <v>125</v>
      </c>
      <c r="P72" s="2311">
        <v>294</v>
      </c>
      <c r="Q72" s="2311">
        <v>89</v>
      </c>
      <c r="R72" s="2311">
        <v>156</v>
      </c>
      <c r="S72" s="2316">
        <v>50</v>
      </c>
      <c r="U72" s="3113" t="s">
        <v>810</v>
      </c>
      <c r="V72" s="3114"/>
      <c r="W72" s="2315">
        <v>51</v>
      </c>
      <c r="X72" s="2311">
        <v>49</v>
      </c>
      <c r="Y72" s="2311">
        <v>124</v>
      </c>
      <c r="Z72" s="2311">
        <v>293</v>
      </c>
      <c r="AA72" s="2311">
        <v>90</v>
      </c>
      <c r="AB72" s="2311">
        <v>159</v>
      </c>
      <c r="AC72" s="2316">
        <v>50</v>
      </c>
      <c r="AE72" s="3113" t="s">
        <v>810</v>
      </c>
      <c r="AF72" s="3114"/>
      <c r="AG72" s="2315">
        <v>54</v>
      </c>
      <c r="AH72" s="2311">
        <v>50</v>
      </c>
      <c r="AI72" s="2311">
        <v>126</v>
      </c>
      <c r="AJ72" s="2311">
        <v>301</v>
      </c>
      <c r="AK72" s="2311">
        <v>89</v>
      </c>
      <c r="AL72" s="2311">
        <v>160</v>
      </c>
      <c r="AM72" s="2316">
        <v>50</v>
      </c>
    </row>
    <row r="73" spans="1:39">
      <c r="A73" s="3113" t="s">
        <v>811</v>
      </c>
      <c r="B73" s="3114"/>
      <c r="C73" s="2315">
        <v>158</v>
      </c>
      <c r="D73" s="2311">
        <v>141</v>
      </c>
      <c r="E73" s="2311">
        <v>477</v>
      </c>
      <c r="F73" s="2311">
        <v>464</v>
      </c>
      <c r="G73" s="2311">
        <v>149</v>
      </c>
      <c r="H73" s="2311">
        <v>390</v>
      </c>
      <c r="I73" s="2316">
        <v>145</v>
      </c>
      <c r="K73" s="3113" t="s">
        <v>811</v>
      </c>
      <c r="L73" s="3114"/>
      <c r="M73" s="2315">
        <v>152</v>
      </c>
      <c r="N73" s="2311">
        <v>143</v>
      </c>
      <c r="O73" s="2311">
        <v>480</v>
      </c>
      <c r="P73" s="2311">
        <v>466</v>
      </c>
      <c r="Q73" s="2311">
        <v>148</v>
      </c>
      <c r="R73" s="2311">
        <v>397</v>
      </c>
      <c r="S73" s="2316">
        <v>145</v>
      </c>
      <c r="U73" s="3113" t="s">
        <v>811</v>
      </c>
      <c r="V73" s="3114"/>
      <c r="W73" s="2315">
        <v>150</v>
      </c>
      <c r="X73" s="2311">
        <v>145</v>
      </c>
      <c r="Y73" s="2311">
        <v>479</v>
      </c>
      <c r="Z73" s="2311">
        <v>481</v>
      </c>
      <c r="AA73" s="2311">
        <v>158</v>
      </c>
      <c r="AB73" s="2311">
        <v>396</v>
      </c>
      <c r="AC73" s="2316">
        <v>147</v>
      </c>
      <c r="AE73" s="3113" t="s">
        <v>811</v>
      </c>
      <c r="AF73" s="3114"/>
      <c r="AG73" s="2315">
        <v>154</v>
      </c>
      <c r="AH73" s="2311">
        <v>145</v>
      </c>
      <c r="AI73" s="2311">
        <v>466</v>
      </c>
      <c r="AJ73" s="2311">
        <v>474</v>
      </c>
      <c r="AK73" s="2311">
        <v>161</v>
      </c>
      <c r="AL73" s="2311">
        <v>398</v>
      </c>
      <c r="AM73" s="2316">
        <v>144</v>
      </c>
    </row>
    <row r="74" spans="1:39">
      <c r="A74" s="3113" t="s">
        <v>470</v>
      </c>
      <c r="B74" s="3114"/>
      <c r="C74" s="2315">
        <v>490</v>
      </c>
      <c r="D74" s="2311">
        <v>649</v>
      </c>
      <c r="E74" s="2311">
        <v>1730</v>
      </c>
      <c r="F74" s="2311">
        <v>2450</v>
      </c>
      <c r="G74" s="2311">
        <v>674</v>
      </c>
      <c r="H74" s="2311">
        <v>1726</v>
      </c>
      <c r="I74" s="2316">
        <v>662</v>
      </c>
      <c r="K74" s="3113" t="s">
        <v>470</v>
      </c>
      <c r="L74" s="3114"/>
      <c r="M74" s="2315">
        <v>499</v>
      </c>
      <c r="N74" s="2311">
        <v>649</v>
      </c>
      <c r="O74" s="2311">
        <v>1731</v>
      </c>
      <c r="P74" s="2311">
        <v>2469</v>
      </c>
      <c r="Q74" s="2311">
        <v>682</v>
      </c>
      <c r="R74" s="2311">
        <v>1728</v>
      </c>
      <c r="S74" s="2316">
        <v>663</v>
      </c>
      <c r="U74" s="3113" t="s">
        <v>470</v>
      </c>
      <c r="V74" s="3114"/>
      <c r="W74" s="2315">
        <v>499</v>
      </c>
      <c r="X74" s="2311">
        <v>647</v>
      </c>
      <c r="Y74" s="2311">
        <v>1736</v>
      </c>
      <c r="Z74" s="2311">
        <v>2471</v>
      </c>
      <c r="AA74" s="2311">
        <v>690</v>
      </c>
      <c r="AB74" s="2311">
        <v>1732</v>
      </c>
      <c r="AC74" s="2316">
        <v>661</v>
      </c>
      <c r="AE74" s="3113" t="s">
        <v>470</v>
      </c>
      <c r="AF74" s="3114"/>
      <c r="AG74" s="2315">
        <v>496</v>
      </c>
      <c r="AH74" s="2311">
        <v>649</v>
      </c>
      <c r="AI74" s="2311">
        <v>1739</v>
      </c>
      <c r="AJ74" s="2311">
        <v>2466</v>
      </c>
      <c r="AK74" s="2311">
        <v>694</v>
      </c>
      <c r="AL74" s="2311">
        <v>1742</v>
      </c>
      <c r="AM74" s="2316">
        <v>672</v>
      </c>
    </row>
    <row r="75" spans="1:39">
      <c r="A75" s="3113"/>
      <c r="B75" s="3114"/>
      <c r="C75" s="2529"/>
      <c r="D75" s="2530"/>
      <c r="E75" s="2530"/>
      <c r="F75" s="2530"/>
      <c r="G75" s="2530"/>
      <c r="H75" s="2530"/>
      <c r="I75" s="2531"/>
      <c r="K75" s="3113"/>
      <c r="L75" s="3114"/>
      <c r="M75" s="2529"/>
      <c r="N75" s="2530"/>
      <c r="O75" s="2530"/>
      <c r="P75" s="2530"/>
      <c r="Q75" s="2530"/>
      <c r="R75" s="2530"/>
      <c r="S75" s="2531"/>
      <c r="U75" s="3113"/>
      <c r="V75" s="3114"/>
      <c r="W75" s="2529"/>
      <c r="X75" s="2530"/>
      <c r="Y75" s="2530"/>
      <c r="Z75" s="2530"/>
      <c r="AA75" s="2530"/>
      <c r="AB75" s="2530"/>
      <c r="AC75" s="2531"/>
      <c r="AE75" s="3113" t="s">
        <v>890</v>
      </c>
      <c r="AF75" s="3114"/>
      <c r="AG75" s="2529">
        <v>0</v>
      </c>
      <c r="AH75" s="2530">
        <v>0</v>
      </c>
      <c r="AI75" s="2530">
        <v>0</v>
      </c>
      <c r="AJ75" s="2530">
        <v>1</v>
      </c>
      <c r="AK75" s="2530">
        <v>0</v>
      </c>
      <c r="AL75" s="2530">
        <v>0</v>
      </c>
      <c r="AM75" s="2531">
        <v>0</v>
      </c>
    </row>
    <row r="76" spans="1:39" ht="13.5" thickBot="1">
      <c r="A76" s="3113" t="s">
        <v>471</v>
      </c>
      <c r="B76" s="3114"/>
      <c r="C76" s="2317">
        <v>23</v>
      </c>
      <c r="D76" s="2318">
        <v>14</v>
      </c>
      <c r="E76" s="2318">
        <v>74</v>
      </c>
      <c r="F76" s="2318">
        <v>76</v>
      </c>
      <c r="G76" s="2318">
        <v>12</v>
      </c>
      <c r="H76" s="2318">
        <v>41</v>
      </c>
      <c r="I76" s="2319">
        <v>20</v>
      </c>
      <c r="K76" s="3113" t="s">
        <v>471</v>
      </c>
      <c r="L76" s="3114"/>
      <c r="M76" s="2317">
        <v>13</v>
      </c>
      <c r="N76" s="2318">
        <v>7</v>
      </c>
      <c r="O76" s="2318">
        <v>111</v>
      </c>
      <c r="P76" s="2318">
        <v>62</v>
      </c>
      <c r="Q76" s="2318">
        <v>7</v>
      </c>
      <c r="R76" s="2318">
        <v>30</v>
      </c>
      <c r="S76" s="2319">
        <v>14</v>
      </c>
      <c r="U76" s="3113" t="s">
        <v>471</v>
      </c>
      <c r="V76" s="3114"/>
      <c r="W76" s="2317">
        <v>11</v>
      </c>
      <c r="X76" s="2318">
        <v>4</v>
      </c>
      <c r="Y76" s="2318">
        <v>66</v>
      </c>
      <c r="Z76" s="2318">
        <v>32</v>
      </c>
      <c r="AA76" s="2318">
        <v>9</v>
      </c>
      <c r="AB76" s="2318">
        <v>22</v>
      </c>
      <c r="AC76" s="2319">
        <v>7</v>
      </c>
      <c r="AE76" s="3113" t="s">
        <v>471</v>
      </c>
      <c r="AF76" s="3114"/>
      <c r="AG76" s="2317">
        <v>3</v>
      </c>
      <c r="AH76" s="2318">
        <v>2</v>
      </c>
      <c r="AI76" s="2318">
        <v>43</v>
      </c>
      <c r="AJ76" s="2318">
        <v>16</v>
      </c>
      <c r="AK76" s="2318">
        <v>5</v>
      </c>
      <c r="AL76" s="2318">
        <v>11</v>
      </c>
      <c r="AM76" s="2319">
        <v>5</v>
      </c>
    </row>
    <row r="77" spans="1:39" ht="13.5" thickBot="1">
      <c r="A77" s="3115" t="s">
        <v>108</v>
      </c>
      <c r="B77" s="3116"/>
      <c r="C77" s="2309">
        <v>11993</v>
      </c>
      <c r="D77" s="2309">
        <v>15006</v>
      </c>
      <c r="E77" s="2309">
        <v>53897</v>
      </c>
      <c r="F77" s="2309">
        <v>68243</v>
      </c>
      <c r="G77" s="2309">
        <v>14599</v>
      </c>
      <c r="H77" s="2309">
        <v>47417</v>
      </c>
      <c r="I77" s="2310">
        <v>12252</v>
      </c>
      <c r="K77" s="3115" t="s">
        <v>108</v>
      </c>
      <c r="L77" s="3116"/>
      <c r="M77" s="2309">
        <v>11940</v>
      </c>
      <c r="N77" s="2309">
        <v>14965</v>
      </c>
      <c r="O77" s="2309">
        <v>54090</v>
      </c>
      <c r="P77" s="2309">
        <v>68382</v>
      </c>
      <c r="Q77" s="2309">
        <v>14575</v>
      </c>
      <c r="R77" s="2309">
        <v>47718</v>
      </c>
      <c r="S77" s="2310">
        <v>12287</v>
      </c>
      <c r="U77" s="3115" t="s">
        <v>108</v>
      </c>
      <c r="V77" s="3116"/>
      <c r="W77" s="2309">
        <v>11926</v>
      </c>
      <c r="X77" s="2309">
        <v>14934</v>
      </c>
      <c r="Y77" s="2309">
        <v>54264</v>
      </c>
      <c r="Z77" s="2309">
        <v>68270</v>
      </c>
      <c r="AA77" s="2309">
        <v>14578</v>
      </c>
      <c r="AB77" s="2309">
        <v>47487</v>
      </c>
      <c r="AC77" s="2310">
        <v>12296</v>
      </c>
      <c r="AE77" s="3115" t="s">
        <v>108</v>
      </c>
      <c r="AF77" s="3116"/>
      <c r="AG77" s="2309">
        <v>11860</v>
      </c>
      <c r="AH77" s="2309">
        <v>14859</v>
      </c>
      <c r="AI77" s="2309">
        <v>54157</v>
      </c>
      <c r="AJ77" s="2309">
        <v>67799</v>
      </c>
      <c r="AK77" s="2309">
        <v>14493</v>
      </c>
      <c r="AL77" s="2309">
        <v>47408</v>
      </c>
      <c r="AM77" s="2310">
        <v>12184</v>
      </c>
    </row>
    <row r="80" spans="1:39" ht="13.5" thickBot="1"/>
    <row r="81" spans="1:39" ht="30.75" thickBot="1">
      <c r="A81" s="3122" t="s">
        <v>814</v>
      </c>
      <c r="B81" s="3123"/>
      <c r="C81" s="2098" t="s">
        <v>796</v>
      </c>
      <c r="D81" s="2367" t="s">
        <v>797</v>
      </c>
      <c r="E81" s="2099" t="s">
        <v>798</v>
      </c>
      <c r="F81" s="2366" t="s">
        <v>839</v>
      </c>
      <c r="G81" s="2367" t="s">
        <v>799</v>
      </c>
      <c r="H81" s="2099" t="s">
        <v>800</v>
      </c>
      <c r="I81" s="2100" t="s">
        <v>804</v>
      </c>
      <c r="K81" s="4263" t="s">
        <v>813</v>
      </c>
      <c r="L81" s="4264"/>
      <c r="M81" s="2098" t="s">
        <v>796</v>
      </c>
      <c r="N81" s="2367" t="s">
        <v>797</v>
      </c>
      <c r="O81" s="2099" t="s">
        <v>798</v>
      </c>
      <c r="P81" s="2366" t="s">
        <v>839</v>
      </c>
      <c r="Q81" s="2367" t="s">
        <v>799</v>
      </c>
      <c r="R81" s="2099" t="s">
        <v>800</v>
      </c>
      <c r="S81" s="2100" t="s">
        <v>804</v>
      </c>
      <c r="U81" s="4263" t="s">
        <v>828</v>
      </c>
      <c r="V81" s="4264"/>
      <c r="W81" s="2098" t="s">
        <v>796</v>
      </c>
      <c r="X81" s="2367" t="s">
        <v>797</v>
      </c>
      <c r="Y81" s="2099" t="s">
        <v>798</v>
      </c>
      <c r="Z81" s="2366" t="s">
        <v>839</v>
      </c>
      <c r="AA81" s="2367" t="s">
        <v>799</v>
      </c>
      <c r="AB81" s="2099" t="s">
        <v>800</v>
      </c>
      <c r="AC81" s="2100" t="s">
        <v>804</v>
      </c>
      <c r="AE81" s="4263" t="s">
        <v>836</v>
      </c>
      <c r="AF81" s="4264"/>
      <c r="AG81" s="2098" t="s">
        <v>796</v>
      </c>
      <c r="AH81" s="2367" t="s">
        <v>797</v>
      </c>
      <c r="AI81" s="2099" t="s">
        <v>798</v>
      </c>
      <c r="AJ81" s="2366" t="s">
        <v>839</v>
      </c>
      <c r="AK81" s="2367" t="s">
        <v>799</v>
      </c>
      <c r="AL81" s="2099" t="s">
        <v>800</v>
      </c>
      <c r="AM81" s="2100" t="s">
        <v>804</v>
      </c>
    </row>
    <row r="82" spans="1:39">
      <c r="A82" s="3119" t="s">
        <v>454</v>
      </c>
      <c r="B82" s="3124"/>
      <c r="C82" s="2095">
        <v>1734</v>
      </c>
      <c r="D82" s="2096">
        <v>1966</v>
      </c>
      <c r="E82" s="2096">
        <v>17136</v>
      </c>
      <c r="F82" s="2096">
        <v>22326</v>
      </c>
      <c r="G82" s="2096">
        <v>2824</v>
      </c>
      <c r="H82" s="2096">
        <v>12540</v>
      </c>
      <c r="I82" s="2097">
        <v>731</v>
      </c>
      <c r="K82" s="3119" t="s">
        <v>454</v>
      </c>
      <c r="L82" s="3124"/>
      <c r="M82" s="2095">
        <v>1734</v>
      </c>
      <c r="N82" s="2096">
        <v>1990</v>
      </c>
      <c r="O82" s="2096">
        <v>17141</v>
      </c>
      <c r="P82" s="2096">
        <v>22340</v>
      </c>
      <c r="Q82" s="2096">
        <v>2849</v>
      </c>
      <c r="R82" s="2096">
        <v>12558</v>
      </c>
      <c r="S82" s="2097">
        <v>724</v>
      </c>
      <c r="U82" s="3119" t="s">
        <v>454</v>
      </c>
      <c r="V82" s="3124"/>
      <c r="W82" s="2159">
        <v>1735</v>
      </c>
      <c r="X82" s="2159">
        <v>1999</v>
      </c>
      <c r="Y82" s="2159">
        <v>17162</v>
      </c>
      <c r="Z82" s="2159">
        <v>22298</v>
      </c>
      <c r="AA82" s="2159">
        <v>2838</v>
      </c>
      <c r="AB82" s="2159">
        <v>12523</v>
      </c>
      <c r="AC82" s="2160">
        <v>721</v>
      </c>
      <c r="AE82" s="3119" t="s">
        <v>454</v>
      </c>
      <c r="AF82" s="3120"/>
      <c r="AG82" s="2312">
        <v>1732</v>
      </c>
      <c r="AH82" s="2313">
        <v>1992</v>
      </c>
      <c r="AI82" s="2313">
        <v>17116</v>
      </c>
      <c r="AJ82" s="2313">
        <v>22129</v>
      </c>
      <c r="AK82" s="2313">
        <v>2774</v>
      </c>
      <c r="AL82" s="2313">
        <v>12418</v>
      </c>
      <c r="AM82" s="2314">
        <v>718</v>
      </c>
    </row>
    <row r="83" spans="1:39">
      <c r="A83" s="3113" t="s">
        <v>455</v>
      </c>
      <c r="B83" s="3121"/>
      <c r="C83" s="2094">
        <v>12</v>
      </c>
      <c r="D83" s="2091">
        <v>24</v>
      </c>
      <c r="E83" s="2091">
        <v>32</v>
      </c>
      <c r="F83" s="2091">
        <v>57</v>
      </c>
      <c r="G83" s="2091">
        <v>27</v>
      </c>
      <c r="H83" s="2091">
        <v>82</v>
      </c>
      <c r="I83" s="2093">
        <v>41</v>
      </c>
      <c r="K83" s="3113" t="s">
        <v>455</v>
      </c>
      <c r="L83" s="3121"/>
      <c r="M83" s="2094">
        <v>11</v>
      </c>
      <c r="N83" s="2091">
        <v>22</v>
      </c>
      <c r="O83" s="2091">
        <v>31</v>
      </c>
      <c r="P83" s="2091">
        <v>57</v>
      </c>
      <c r="Q83" s="2091">
        <v>27</v>
      </c>
      <c r="R83" s="2091">
        <v>82</v>
      </c>
      <c r="S83" s="2093">
        <v>40</v>
      </c>
      <c r="U83" s="3113" t="s">
        <v>455</v>
      </c>
      <c r="V83" s="3121"/>
      <c r="W83" s="2159">
        <v>11</v>
      </c>
      <c r="X83" s="2159">
        <v>22</v>
      </c>
      <c r="Y83" s="2159">
        <v>31</v>
      </c>
      <c r="Z83" s="2159">
        <v>56</v>
      </c>
      <c r="AA83" s="2159">
        <v>26</v>
      </c>
      <c r="AB83" s="2159">
        <v>83</v>
      </c>
      <c r="AC83" s="2160">
        <v>38</v>
      </c>
      <c r="AE83" s="3113" t="s">
        <v>455</v>
      </c>
      <c r="AF83" s="3114"/>
      <c r="AG83" s="2315">
        <v>11</v>
      </c>
      <c r="AH83" s="2311">
        <v>22</v>
      </c>
      <c r="AI83" s="2311">
        <v>30</v>
      </c>
      <c r="AJ83" s="2311">
        <v>58</v>
      </c>
      <c r="AK83" s="2311">
        <v>24</v>
      </c>
      <c r="AL83" s="2311">
        <v>82</v>
      </c>
      <c r="AM83" s="2316">
        <v>36</v>
      </c>
    </row>
    <row r="84" spans="1:39">
      <c r="A84" s="3113" t="s">
        <v>456</v>
      </c>
      <c r="B84" s="3121"/>
      <c r="C84" s="2094">
        <v>881</v>
      </c>
      <c r="D84" s="2091">
        <v>1900</v>
      </c>
      <c r="E84" s="2091">
        <v>4015</v>
      </c>
      <c r="F84" s="2091">
        <v>6057</v>
      </c>
      <c r="G84" s="2091">
        <v>1404</v>
      </c>
      <c r="H84" s="2091">
        <v>3981</v>
      </c>
      <c r="I84" s="2093">
        <v>1543</v>
      </c>
      <c r="K84" s="3113" t="s">
        <v>456</v>
      </c>
      <c r="L84" s="3121"/>
      <c r="M84" s="2094">
        <v>893</v>
      </c>
      <c r="N84" s="2091">
        <v>1897</v>
      </c>
      <c r="O84" s="2091">
        <v>4010</v>
      </c>
      <c r="P84" s="2091">
        <v>6061</v>
      </c>
      <c r="Q84" s="2091">
        <v>1396</v>
      </c>
      <c r="R84" s="2091">
        <v>3960</v>
      </c>
      <c r="S84" s="2093">
        <v>1534</v>
      </c>
      <c r="U84" s="3113" t="s">
        <v>456</v>
      </c>
      <c r="V84" s="3121"/>
      <c r="W84" s="2159">
        <v>892</v>
      </c>
      <c r="X84" s="2159">
        <v>1900</v>
      </c>
      <c r="Y84" s="2159">
        <v>4003</v>
      </c>
      <c r="Z84" s="2159">
        <v>6011</v>
      </c>
      <c r="AA84" s="2159">
        <v>1383</v>
      </c>
      <c r="AB84" s="2159">
        <v>3954</v>
      </c>
      <c r="AC84" s="2160">
        <v>1529</v>
      </c>
      <c r="AE84" s="3113" t="s">
        <v>456</v>
      </c>
      <c r="AF84" s="3114"/>
      <c r="AG84" s="2315">
        <v>886</v>
      </c>
      <c r="AH84" s="2311">
        <v>1881</v>
      </c>
      <c r="AI84" s="2311">
        <v>3978</v>
      </c>
      <c r="AJ84" s="2311">
        <v>5936</v>
      </c>
      <c r="AK84" s="2311">
        <v>1364</v>
      </c>
      <c r="AL84" s="2311">
        <v>3910</v>
      </c>
      <c r="AM84" s="2316">
        <v>1523</v>
      </c>
    </row>
    <row r="85" spans="1:39">
      <c r="A85" s="3113" t="s">
        <v>457</v>
      </c>
      <c r="B85" s="3121"/>
      <c r="C85" s="2094">
        <v>39</v>
      </c>
      <c r="D85" s="2091">
        <v>28</v>
      </c>
      <c r="E85" s="2091">
        <v>423</v>
      </c>
      <c r="F85" s="2091">
        <v>251</v>
      </c>
      <c r="G85" s="2091">
        <v>54</v>
      </c>
      <c r="H85" s="2091">
        <v>97</v>
      </c>
      <c r="I85" s="2093">
        <v>43</v>
      </c>
      <c r="K85" s="3113" t="s">
        <v>457</v>
      </c>
      <c r="L85" s="3121"/>
      <c r="M85" s="2094">
        <v>43</v>
      </c>
      <c r="N85" s="2091">
        <v>28</v>
      </c>
      <c r="O85" s="2091">
        <v>473</v>
      </c>
      <c r="P85" s="2091">
        <v>264</v>
      </c>
      <c r="Q85" s="2091">
        <v>58</v>
      </c>
      <c r="R85" s="2091">
        <v>102</v>
      </c>
      <c r="S85" s="2093">
        <v>46</v>
      </c>
      <c r="U85" s="3113" t="s">
        <v>457</v>
      </c>
      <c r="V85" s="3121"/>
      <c r="W85" s="2159">
        <v>48</v>
      </c>
      <c r="X85" s="2159">
        <v>29</v>
      </c>
      <c r="Y85" s="2159">
        <v>516</v>
      </c>
      <c r="Z85" s="2159">
        <v>279</v>
      </c>
      <c r="AA85" s="2159">
        <v>60</v>
      </c>
      <c r="AB85" s="2159">
        <v>110</v>
      </c>
      <c r="AC85" s="2160">
        <v>47</v>
      </c>
      <c r="AE85" s="3113" t="s">
        <v>457</v>
      </c>
      <c r="AF85" s="3114"/>
      <c r="AG85" s="2315">
        <v>49</v>
      </c>
      <c r="AH85" s="2311">
        <v>29</v>
      </c>
      <c r="AI85" s="2311">
        <v>552</v>
      </c>
      <c r="AJ85" s="2311">
        <v>297</v>
      </c>
      <c r="AK85" s="2311">
        <v>62</v>
      </c>
      <c r="AL85" s="2311">
        <v>119</v>
      </c>
      <c r="AM85" s="2316">
        <v>48</v>
      </c>
    </row>
    <row r="86" spans="1:39">
      <c r="A86" s="3113" t="s">
        <v>458</v>
      </c>
      <c r="B86" s="3121"/>
      <c r="C86" s="2094">
        <v>23</v>
      </c>
      <c r="D86" s="2091">
        <v>29</v>
      </c>
      <c r="E86" s="2091">
        <v>78</v>
      </c>
      <c r="F86" s="2091">
        <v>120</v>
      </c>
      <c r="G86" s="2091">
        <v>29</v>
      </c>
      <c r="H86" s="2091">
        <v>79</v>
      </c>
      <c r="I86" s="2093">
        <v>39</v>
      </c>
      <c r="K86" s="3113" t="s">
        <v>458</v>
      </c>
      <c r="L86" s="3121"/>
      <c r="M86" s="2094">
        <v>23</v>
      </c>
      <c r="N86" s="2091">
        <v>29</v>
      </c>
      <c r="O86" s="2091">
        <v>77</v>
      </c>
      <c r="P86" s="2091">
        <v>116</v>
      </c>
      <c r="Q86" s="2091">
        <v>29</v>
      </c>
      <c r="R86" s="2091">
        <v>82</v>
      </c>
      <c r="S86" s="2093">
        <v>39</v>
      </c>
      <c r="U86" s="3113" t="s">
        <v>458</v>
      </c>
      <c r="V86" s="3121"/>
      <c r="W86" s="2159">
        <v>23</v>
      </c>
      <c r="X86" s="2159">
        <v>29</v>
      </c>
      <c r="Y86" s="2159">
        <v>78</v>
      </c>
      <c r="Z86" s="2159">
        <v>117</v>
      </c>
      <c r="AA86" s="2159">
        <v>29</v>
      </c>
      <c r="AB86" s="2159">
        <v>83</v>
      </c>
      <c r="AC86" s="2160">
        <v>39</v>
      </c>
      <c r="AE86" s="3113" t="s">
        <v>458</v>
      </c>
      <c r="AF86" s="3114"/>
      <c r="AG86" s="2315">
        <v>22</v>
      </c>
      <c r="AH86" s="2311">
        <v>28</v>
      </c>
      <c r="AI86" s="2311">
        <v>76</v>
      </c>
      <c r="AJ86" s="2311">
        <v>115</v>
      </c>
      <c r="AK86" s="2311">
        <v>29</v>
      </c>
      <c r="AL86" s="2311">
        <v>82</v>
      </c>
      <c r="AM86" s="2316">
        <v>40</v>
      </c>
    </row>
    <row r="87" spans="1:39">
      <c r="A87" s="3113" t="s">
        <v>459</v>
      </c>
      <c r="B87" s="3121"/>
      <c r="C87" s="2094">
        <v>2789</v>
      </c>
      <c r="D87" s="2091">
        <v>2718</v>
      </c>
      <c r="E87" s="2091">
        <v>6612</v>
      </c>
      <c r="F87" s="2091">
        <v>10793</v>
      </c>
      <c r="G87" s="2091">
        <v>2650</v>
      </c>
      <c r="H87" s="2091">
        <v>7796</v>
      </c>
      <c r="I87" s="2093">
        <v>2494</v>
      </c>
      <c r="K87" s="3113" t="s">
        <v>459</v>
      </c>
      <c r="L87" s="3121"/>
      <c r="M87" s="2094">
        <v>2829</v>
      </c>
      <c r="N87" s="2091">
        <v>2742</v>
      </c>
      <c r="O87" s="2091">
        <v>6636</v>
      </c>
      <c r="P87" s="2091">
        <v>10830</v>
      </c>
      <c r="Q87" s="2091">
        <v>2647</v>
      </c>
      <c r="R87" s="2091">
        <v>7837</v>
      </c>
      <c r="S87" s="2093">
        <v>2497</v>
      </c>
      <c r="U87" s="3113" t="s">
        <v>459</v>
      </c>
      <c r="V87" s="3121"/>
      <c r="W87" s="2159">
        <v>2834</v>
      </c>
      <c r="X87" s="2159">
        <v>2738</v>
      </c>
      <c r="Y87" s="2159">
        <v>6648</v>
      </c>
      <c r="Z87" s="2159">
        <v>10760</v>
      </c>
      <c r="AA87" s="2159">
        <v>2636</v>
      </c>
      <c r="AB87" s="2159">
        <v>7791</v>
      </c>
      <c r="AC87" s="2160">
        <v>2489</v>
      </c>
      <c r="AE87" s="3113" t="s">
        <v>459</v>
      </c>
      <c r="AF87" s="3114"/>
      <c r="AG87" s="2315">
        <v>2792</v>
      </c>
      <c r="AH87" s="2311">
        <v>2695</v>
      </c>
      <c r="AI87" s="2311">
        <v>6595</v>
      </c>
      <c r="AJ87" s="2311">
        <v>10581</v>
      </c>
      <c r="AK87" s="2311">
        <v>2595</v>
      </c>
      <c r="AL87" s="2311">
        <v>7742</v>
      </c>
      <c r="AM87" s="2316">
        <v>2464</v>
      </c>
    </row>
    <row r="88" spans="1:39">
      <c r="A88" s="3113" t="s">
        <v>460</v>
      </c>
      <c r="B88" s="3121"/>
      <c r="C88" s="2094">
        <v>2298</v>
      </c>
      <c r="D88" s="2091">
        <v>3565</v>
      </c>
      <c r="E88" s="2091">
        <v>8264</v>
      </c>
      <c r="F88" s="2091">
        <v>13047</v>
      </c>
      <c r="G88" s="2091">
        <v>3154</v>
      </c>
      <c r="H88" s="2091">
        <v>8624</v>
      </c>
      <c r="I88" s="2093">
        <v>3196</v>
      </c>
      <c r="K88" s="3113" t="s">
        <v>460</v>
      </c>
      <c r="L88" s="3121"/>
      <c r="M88" s="2094">
        <v>2312</v>
      </c>
      <c r="N88" s="2091">
        <v>3554</v>
      </c>
      <c r="O88" s="2091">
        <v>8274</v>
      </c>
      <c r="P88" s="2091">
        <v>13082</v>
      </c>
      <c r="Q88" s="2091">
        <v>3151</v>
      </c>
      <c r="R88" s="2091">
        <v>8653</v>
      </c>
      <c r="S88" s="2093">
        <v>3193</v>
      </c>
      <c r="U88" s="3113" t="s">
        <v>460</v>
      </c>
      <c r="V88" s="3121"/>
      <c r="W88" s="2159">
        <v>2318</v>
      </c>
      <c r="X88" s="2159">
        <v>3545</v>
      </c>
      <c r="Y88" s="2159">
        <v>8286</v>
      </c>
      <c r="Z88" s="2159">
        <v>13037</v>
      </c>
      <c r="AA88" s="2159">
        <v>3141</v>
      </c>
      <c r="AB88" s="2159">
        <v>8611</v>
      </c>
      <c r="AC88" s="2160">
        <v>3186</v>
      </c>
      <c r="AE88" s="3113" t="s">
        <v>460</v>
      </c>
      <c r="AF88" s="3114"/>
      <c r="AG88" s="2315">
        <v>2304</v>
      </c>
      <c r="AH88" s="2311">
        <v>3537</v>
      </c>
      <c r="AI88" s="2311">
        <v>8242</v>
      </c>
      <c r="AJ88" s="2311">
        <v>12931</v>
      </c>
      <c r="AK88" s="2311">
        <v>3072</v>
      </c>
      <c r="AL88" s="2311">
        <v>8610</v>
      </c>
      <c r="AM88" s="2316">
        <v>3177</v>
      </c>
    </row>
    <row r="89" spans="1:39">
      <c r="A89" s="3113" t="s">
        <v>805</v>
      </c>
      <c r="B89" s="3121"/>
      <c r="C89" s="2094">
        <v>237</v>
      </c>
      <c r="D89" s="2091">
        <v>389</v>
      </c>
      <c r="E89" s="2091">
        <v>1469</v>
      </c>
      <c r="F89" s="2091">
        <v>1379</v>
      </c>
      <c r="G89" s="2091">
        <v>503</v>
      </c>
      <c r="H89" s="2091">
        <v>1239</v>
      </c>
      <c r="I89" s="2093">
        <v>294</v>
      </c>
      <c r="K89" s="3113" t="s">
        <v>805</v>
      </c>
      <c r="L89" s="3121"/>
      <c r="M89" s="2094">
        <v>241</v>
      </c>
      <c r="N89" s="2091">
        <v>389</v>
      </c>
      <c r="O89" s="2091">
        <v>1485</v>
      </c>
      <c r="P89" s="2091">
        <v>1374</v>
      </c>
      <c r="Q89" s="2091">
        <v>502</v>
      </c>
      <c r="R89" s="2091">
        <v>1248</v>
      </c>
      <c r="S89" s="2093">
        <v>297</v>
      </c>
      <c r="U89" s="3113" t="s">
        <v>805</v>
      </c>
      <c r="V89" s="3121"/>
      <c r="W89" s="2159">
        <v>238</v>
      </c>
      <c r="X89" s="2159">
        <v>389</v>
      </c>
      <c r="Y89" s="2159">
        <v>1494</v>
      </c>
      <c r="Z89" s="2159">
        <v>1364</v>
      </c>
      <c r="AA89" s="2159">
        <v>495</v>
      </c>
      <c r="AB89" s="2159">
        <v>1239</v>
      </c>
      <c r="AC89" s="2160">
        <v>297</v>
      </c>
      <c r="AE89" s="3113" t="s">
        <v>805</v>
      </c>
      <c r="AF89" s="3114"/>
      <c r="AG89" s="2315">
        <v>236</v>
      </c>
      <c r="AH89" s="2311">
        <v>385</v>
      </c>
      <c r="AI89" s="2311">
        <v>1499</v>
      </c>
      <c r="AJ89" s="2311">
        <v>1351</v>
      </c>
      <c r="AK89" s="2311">
        <v>490</v>
      </c>
      <c r="AL89" s="2311">
        <v>1237</v>
      </c>
      <c r="AM89" s="2316">
        <v>293</v>
      </c>
    </row>
    <row r="90" spans="1:39">
      <c r="A90" s="3113" t="s">
        <v>806</v>
      </c>
      <c r="B90" s="3121"/>
      <c r="C90" s="2094">
        <v>1650</v>
      </c>
      <c r="D90" s="2091">
        <v>1794</v>
      </c>
      <c r="E90" s="2091">
        <v>7015</v>
      </c>
      <c r="F90" s="2091">
        <v>3384</v>
      </c>
      <c r="G90" s="2091">
        <v>1649</v>
      </c>
      <c r="H90" s="2091">
        <v>4418</v>
      </c>
      <c r="I90" s="2093">
        <v>1444</v>
      </c>
      <c r="K90" s="3113" t="s">
        <v>806</v>
      </c>
      <c r="L90" s="3121"/>
      <c r="M90" s="2094">
        <v>1653</v>
      </c>
      <c r="N90" s="2091">
        <v>1814</v>
      </c>
      <c r="O90" s="2091">
        <v>7067</v>
      </c>
      <c r="P90" s="2091">
        <v>3405</v>
      </c>
      <c r="Q90" s="2091">
        <v>1673</v>
      </c>
      <c r="R90" s="2091">
        <v>4401</v>
      </c>
      <c r="S90" s="2093">
        <v>1463</v>
      </c>
      <c r="U90" s="3113" t="s">
        <v>806</v>
      </c>
      <c r="V90" s="3121"/>
      <c r="W90" s="2159">
        <v>1663</v>
      </c>
      <c r="X90" s="2159">
        <v>1816</v>
      </c>
      <c r="Y90" s="2159">
        <v>7085</v>
      </c>
      <c r="Z90" s="2159">
        <v>3377</v>
      </c>
      <c r="AA90" s="2159">
        <v>1676</v>
      </c>
      <c r="AB90" s="2159">
        <v>4425</v>
      </c>
      <c r="AC90" s="2160">
        <v>1468</v>
      </c>
      <c r="AE90" s="3113" t="s">
        <v>806</v>
      </c>
      <c r="AF90" s="3114"/>
      <c r="AG90" s="2315">
        <v>1673</v>
      </c>
      <c r="AH90" s="2311">
        <v>1811</v>
      </c>
      <c r="AI90" s="2311">
        <v>7069</v>
      </c>
      <c r="AJ90" s="2311">
        <v>3343</v>
      </c>
      <c r="AK90" s="2311">
        <v>1662</v>
      </c>
      <c r="AL90" s="2311">
        <v>4417</v>
      </c>
      <c r="AM90" s="2316">
        <v>1449</v>
      </c>
    </row>
    <row r="91" spans="1:39">
      <c r="A91" s="3113" t="s">
        <v>463</v>
      </c>
      <c r="B91" s="3121"/>
      <c r="C91" s="2094">
        <v>241</v>
      </c>
      <c r="D91" s="2091">
        <v>237</v>
      </c>
      <c r="E91" s="2091">
        <v>873</v>
      </c>
      <c r="F91" s="2091">
        <v>749</v>
      </c>
      <c r="G91" s="2091">
        <v>186</v>
      </c>
      <c r="H91" s="2091">
        <v>964</v>
      </c>
      <c r="I91" s="2093">
        <v>204</v>
      </c>
      <c r="K91" s="3113" t="s">
        <v>463</v>
      </c>
      <c r="L91" s="3121"/>
      <c r="M91" s="2094">
        <v>236</v>
      </c>
      <c r="N91" s="2091">
        <v>242</v>
      </c>
      <c r="O91" s="2091">
        <v>885</v>
      </c>
      <c r="P91" s="2091">
        <v>742</v>
      </c>
      <c r="Q91" s="2091">
        <v>190</v>
      </c>
      <c r="R91" s="2091">
        <v>980</v>
      </c>
      <c r="S91" s="2093">
        <v>201</v>
      </c>
      <c r="U91" s="3113" t="s">
        <v>463</v>
      </c>
      <c r="V91" s="3121"/>
      <c r="W91" s="2159">
        <v>239</v>
      </c>
      <c r="X91" s="2159">
        <v>238</v>
      </c>
      <c r="Y91" s="2159">
        <v>885</v>
      </c>
      <c r="Z91" s="2159">
        <v>732</v>
      </c>
      <c r="AA91" s="2159">
        <v>192</v>
      </c>
      <c r="AB91" s="2159">
        <v>985</v>
      </c>
      <c r="AC91" s="2160">
        <v>199</v>
      </c>
      <c r="AE91" s="3113" t="s">
        <v>463</v>
      </c>
      <c r="AF91" s="3114"/>
      <c r="AG91" s="2315">
        <v>235</v>
      </c>
      <c r="AH91" s="2311">
        <v>239</v>
      </c>
      <c r="AI91" s="2311">
        <v>883</v>
      </c>
      <c r="AJ91" s="2311">
        <v>732</v>
      </c>
      <c r="AK91" s="2311">
        <v>194</v>
      </c>
      <c r="AL91" s="2311">
        <v>992</v>
      </c>
      <c r="AM91" s="2316">
        <v>202</v>
      </c>
    </row>
    <row r="92" spans="1:39">
      <c r="A92" s="3113" t="s">
        <v>464</v>
      </c>
      <c r="B92" s="3121"/>
      <c r="C92" s="2094">
        <v>206</v>
      </c>
      <c r="D92" s="2091">
        <v>292</v>
      </c>
      <c r="E92" s="2091">
        <v>632</v>
      </c>
      <c r="F92" s="2091">
        <v>1118</v>
      </c>
      <c r="G92" s="2091">
        <v>292</v>
      </c>
      <c r="H92" s="2091">
        <v>828</v>
      </c>
      <c r="I92" s="2093">
        <v>262</v>
      </c>
      <c r="K92" s="3113" t="s">
        <v>464</v>
      </c>
      <c r="L92" s="3121"/>
      <c r="M92" s="2094">
        <v>207</v>
      </c>
      <c r="N92" s="2091">
        <v>289</v>
      </c>
      <c r="O92" s="2091">
        <v>627</v>
      </c>
      <c r="P92" s="2091">
        <v>1114</v>
      </c>
      <c r="Q92" s="2091">
        <v>297</v>
      </c>
      <c r="R92" s="2091">
        <v>831</v>
      </c>
      <c r="S92" s="2093">
        <v>261</v>
      </c>
      <c r="U92" s="3113" t="s">
        <v>464</v>
      </c>
      <c r="V92" s="3121"/>
      <c r="W92" s="2159">
        <v>210</v>
      </c>
      <c r="X92" s="2159">
        <v>294</v>
      </c>
      <c r="Y92" s="2159">
        <v>630</v>
      </c>
      <c r="Z92" s="2159">
        <v>1110</v>
      </c>
      <c r="AA92" s="2159">
        <v>300</v>
      </c>
      <c r="AB92" s="2159">
        <v>841</v>
      </c>
      <c r="AC92" s="2160">
        <v>263</v>
      </c>
      <c r="AE92" s="3113" t="s">
        <v>464</v>
      </c>
      <c r="AF92" s="3114"/>
      <c r="AG92" s="2315">
        <v>213</v>
      </c>
      <c r="AH92" s="2311">
        <v>291</v>
      </c>
      <c r="AI92" s="2311">
        <v>621</v>
      </c>
      <c r="AJ92" s="2311">
        <v>1099</v>
      </c>
      <c r="AK92" s="2311">
        <v>295</v>
      </c>
      <c r="AL92" s="2311">
        <v>829</v>
      </c>
      <c r="AM92" s="2316">
        <v>263</v>
      </c>
    </row>
    <row r="93" spans="1:39">
      <c r="A93" s="3113" t="s">
        <v>807</v>
      </c>
      <c r="B93" s="3121"/>
      <c r="C93" s="2094">
        <v>585</v>
      </c>
      <c r="D93" s="2091">
        <v>538</v>
      </c>
      <c r="E93" s="2091">
        <v>1994</v>
      </c>
      <c r="F93" s="2091">
        <v>4018</v>
      </c>
      <c r="G93" s="2091">
        <v>710</v>
      </c>
      <c r="H93" s="2091">
        <v>2090</v>
      </c>
      <c r="I93" s="2093">
        <v>615</v>
      </c>
      <c r="K93" s="3113" t="s">
        <v>807</v>
      </c>
      <c r="L93" s="3121"/>
      <c r="M93" s="2094">
        <v>594</v>
      </c>
      <c r="N93" s="2091">
        <v>542</v>
      </c>
      <c r="O93" s="2091">
        <v>2007</v>
      </c>
      <c r="P93" s="2091">
        <v>4054</v>
      </c>
      <c r="Q93" s="2091">
        <v>708</v>
      </c>
      <c r="R93" s="2091">
        <v>2113</v>
      </c>
      <c r="S93" s="2093">
        <v>610</v>
      </c>
      <c r="U93" s="3113" t="s">
        <v>807</v>
      </c>
      <c r="V93" s="3121"/>
      <c r="W93" s="2159">
        <v>594</v>
      </c>
      <c r="X93" s="2159">
        <v>549</v>
      </c>
      <c r="Y93" s="2159">
        <v>2011</v>
      </c>
      <c r="Z93" s="2159">
        <v>4052</v>
      </c>
      <c r="AA93" s="2159">
        <v>709</v>
      </c>
      <c r="AB93" s="2159">
        <v>2107</v>
      </c>
      <c r="AC93" s="2160">
        <v>615</v>
      </c>
      <c r="AE93" s="3113" t="s">
        <v>807</v>
      </c>
      <c r="AF93" s="3114"/>
      <c r="AG93" s="2315">
        <v>585</v>
      </c>
      <c r="AH93" s="2311">
        <v>550</v>
      </c>
      <c r="AI93" s="2311">
        <v>2005</v>
      </c>
      <c r="AJ93" s="2311">
        <v>4033</v>
      </c>
      <c r="AK93" s="2311">
        <v>698</v>
      </c>
      <c r="AL93" s="2311">
        <v>2111</v>
      </c>
      <c r="AM93" s="2316">
        <v>615</v>
      </c>
    </row>
    <row r="94" spans="1:39">
      <c r="A94" s="3113" t="s">
        <v>466</v>
      </c>
      <c r="B94" s="3121"/>
      <c r="C94" s="2094">
        <v>318</v>
      </c>
      <c r="D94" s="2091">
        <v>420</v>
      </c>
      <c r="E94" s="2091">
        <v>1746</v>
      </c>
      <c r="F94" s="2091">
        <v>1674</v>
      </c>
      <c r="G94" s="2091">
        <v>288</v>
      </c>
      <c r="H94" s="2091">
        <v>1348</v>
      </c>
      <c r="I94" s="2093">
        <v>319</v>
      </c>
      <c r="K94" s="3113" t="s">
        <v>466</v>
      </c>
      <c r="L94" s="3121"/>
      <c r="M94" s="2094">
        <v>319</v>
      </c>
      <c r="N94" s="2091">
        <v>420</v>
      </c>
      <c r="O94" s="2091">
        <v>1771</v>
      </c>
      <c r="P94" s="2091">
        <v>1692</v>
      </c>
      <c r="Q94" s="2091">
        <v>283</v>
      </c>
      <c r="R94" s="2091">
        <v>1384</v>
      </c>
      <c r="S94" s="2093">
        <v>324</v>
      </c>
      <c r="U94" s="3113" t="s">
        <v>466</v>
      </c>
      <c r="V94" s="3121"/>
      <c r="W94" s="2159">
        <v>320</v>
      </c>
      <c r="X94" s="2159">
        <v>423</v>
      </c>
      <c r="Y94" s="2159">
        <v>1787</v>
      </c>
      <c r="Z94" s="2159">
        <v>1667</v>
      </c>
      <c r="AA94" s="2159">
        <v>283</v>
      </c>
      <c r="AB94" s="2159">
        <v>1404</v>
      </c>
      <c r="AC94" s="2160">
        <v>323</v>
      </c>
      <c r="AE94" s="3113" t="s">
        <v>466</v>
      </c>
      <c r="AF94" s="3114"/>
      <c r="AG94" s="2315">
        <v>321</v>
      </c>
      <c r="AH94" s="2311">
        <v>418</v>
      </c>
      <c r="AI94" s="2311">
        <v>1799</v>
      </c>
      <c r="AJ94" s="2311">
        <v>1647</v>
      </c>
      <c r="AK94" s="2311">
        <v>277</v>
      </c>
      <c r="AL94" s="2311">
        <v>1408</v>
      </c>
      <c r="AM94" s="2316">
        <v>318</v>
      </c>
    </row>
    <row r="95" spans="1:39">
      <c r="A95" s="3113" t="s">
        <v>808</v>
      </c>
      <c r="B95" s="3121"/>
      <c r="C95" s="2094">
        <v>380</v>
      </c>
      <c r="D95" s="2091">
        <v>311</v>
      </c>
      <c r="E95" s="2091">
        <v>1094</v>
      </c>
      <c r="F95" s="2091">
        <v>1168</v>
      </c>
      <c r="G95" s="2091">
        <v>278</v>
      </c>
      <c r="H95" s="2091">
        <v>1042</v>
      </c>
      <c r="I95" s="2093">
        <v>335</v>
      </c>
      <c r="K95" s="3113" t="s">
        <v>808</v>
      </c>
      <c r="L95" s="3121"/>
      <c r="M95" s="2094">
        <v>392</v>
      </c>
      <c r="N95" s="2091">
        <v>312</v>
      </c>
      <c r="O95" s="2091">
        <v>1102</v>
      </c>
      <c r="P95" s="2091">
        <v>1189</v>
      </c>
      <c r="Q95" s="2091">
        <v>279</v>
      </c>
      <c r="R95" s="2091">
        <v>1047</v>
      </c>
      <c r="S95" s="2093">
        <v>337</v>
      </c>
      <c r="U95" s="3113" t="s">
        <v>808</v>
      </c>
      <c r="V95" s="3121"/>
      <c r="W95" s="2159">
        <v>393</v>
      </c>
      <c r="X95" s="2159">
        <v>315</v>
      </c>
      <c r="Y95" s="2159">
        <v>1111</v>
      </c>
      <c r="Z95" s="2159">
        <v>1187</v>
      </c>
      <c r="AA95" s="2159">
        <v>285</v>
      </c>
      <c r="AB95" s="2159">
        <v>1049</v>
      </c>
      <c r="AC95" s="2160">
        <v>336</v>
      </c>
      <c r="AE95" s="3113" t="s">
        <v>808</v>
      </c>
      <c r="AF95" s="3114"/>
      <c r="AG95" s="2315">
        <v>392</v>
      </c>
      <c r="AH95" s="2311">
        <v>314</v>
      </c>
      <c r="AI95" s="2311">
        <v>1109</v>
      </c>
      <c r="AJ95" s="2311">
        <v>1185</v>
      </c>
      <c r="AK95" s="2311">
        <v>288</v>
      </c>
      <c r="AL95" s="2311">
        <v>1048</v>
      </c>
      <c r="AM95" s="2316">
        <v>336</v>
      </c>
    </row>
    <row r="96" spans="1:39">
      <c r="A96" s="3113" t="s">
        <v>809</v>
      </c>
      <c r="B96" s="3121"/>
      <c r="C96" s="2094" t="s">
        <v>620</v>
      </c>
      <c r="D96" s="2091" t="s">
        <v>620</v>
      </c>
      <c r="E96" s="2091" t="s">
        <v>620</v>
      </c>
      <c r="F96" s="2091">
        <v>1</v>
      </c>
      <c r="G96" s="2091" t="s">
        <v>620</v>
      </c>
      <c r="H96" s="2091">
        <v>0</v>
      </c>
      <c r="I96" s="2093" t="s">
        <v>620</v>
      </c>
      <c r="K96" s="3113" t="s">
        <v>809</v>
      </c>
      <c r="L96" s="3121"/>
      <c r="M96" s="2094" t="s">
        <v>620</v>
      </c>
      <c r="N96" s="2091" t="s">
        <v>620</v>
      </c>
      <c r="O96" s="2091" t="s">
        <v>620</v>
      </c>
      <c r="P96" s="2091">
        <v>1</v>
      </c>
      <c r="Q96" s="2091" t="s">
        <v>620</v>
      </c>
      <c r="R96" s="2091">
        <v>0</v>
      </c>
      <c r="S96" s="2093" t="s">
        <v>620</v>
      </c>
      <c r="U96" s="3113" t="s">
        <v>809</v>
      </c>
      <c r="V96" s="3121"/>
      <c r="W96" s="2159" t="s">
        <v>620</v>
      </c>
      <c r="X96" s="2159" t="s">
        <v>620</v>
      </c>
      <c r="Y96" s="2159" t="s">
        <v>620</v>
      </c>
      <c r="Z96" s="2159">
        <v>1</v>
      </c>
      <c r="AA96" s="2159" t="s">
        <v>620</v>
      </c>
      <c r="AB96" s="2159">
        <v>0</v>
      </c>
      <c r="AC96" s="2160" t="s">
        <v>620</v>
      </c>
      <c r="AE96" s="3113" t="s">
        <v>809</v>
      </c>
      <c r="AF96" s="3114"/>
      <c r="AG96" s="2315" t="s">
        <v>620</v>
      </c>
      <c r="AH96" s="2311" t="s">
        <v>620</v>
      </c>
      <c r="AI96" s="2311" t="s">
        <v>620</v>
      </c>
      <c r="AJ96" s="2311">
        <v>1</v>
      </c>
      <c r="AK96" s="2311" t="s">
        <v>620</v>
      </c>
      <c r="AL96" s="2311">
        <v>0</v>
      </c>
      <c r="AM96" s="2316" t="s">
        <v>620</v>
      </c>
    </row>
    <row r="97" spans="1:39">
      <c r="A97" s="3113" t="s">
        <v>468</v>
      </c>
      <c r="B97" s="3121"/>
      <c r="C97" s="2094">
        <v>49</v>
      </c>
      <c r="D97" s="2091">
        <v>53</v>
      </c>
      <c r="E97" s="2091">
        <v>172</v>
      </c>
      <c r="F97" s="2091">
        <v>215</v>
      </c>
      <c r="G97" s="2091">
        <v>47</v>
      </c>
      <c r="H97" s="2091">
        <v>362</v>
      </c>
      <c r="I97" s="2093">
        <v>41</v>
      </c>
      <c r="K97" s="3113" t="s">
        <v>468</v>
      </c>
      <c r="L97" s="3121"/>
      <c r="M97" s="2094">
        <v>48</v>
      </c>
      <c r="N97" s="2091">
        <v>53</v>
      </c>
      <c r="O97" s="2091">
        <v>177</v>
      </c>
      <c r="P97" s="2091">
        <v>216</v>
      </c>
      <c r="Q97" s="2091">
        <v>46</v>
      </c>
      <c r="R97" s="2091">
        <v>363</v>
      </c>
      <c r="S97" s="2093">
        <v>41</v>
      </c>
      <c r="U97" s="3113" t="s">
        <v>468</v>
      </c>
      <c r="V97" s="3121"/>
      <c r="W97" s="2159">
        <v>48</v>
      </c>
      <c r="X97" s="2159">
        <v>50</v>
      </c>
      <c r="Y97" s="2159">
        <v>179</v>
      </c>
      <c r="Z97" s="2159">
        <v>217</v>
      </c>
      <c r="AA97" s="2159">
        <v>46</v>
      </c>
      <c r="AB97" s="2159">
        <v>363</v>
      </c>
      <c r="AC97" s="2160">
        <v>43</v>
      </c>
      <c r="AE97" s="3113" t="s">
        <v>468</v>
      </c>
      <c r="AF97" s="3114"/>
      <c r="AG97" s="2315">
        <v>48</v>
      </c>
      <c r="AH97" s="2311">
        <v>52</v>
      </c>
      <c r="AI97" s="2311">
        <v>181</v>
      </c>
      <c r="AJ97" s="2311">
        <v>221</v>
      </c>
      <c r="AK97" s="2311">
        <v>47</v>
      </c>
      <c r="AL97" s="2311">
        <v>367</v>
      </c>
      <c r="AM97" s="2316">
        <v>47</v>
      </c>
    </row>
    <row r="98" spans="1:39">
      <c r="A98" s="3113" t="s">
        <v>810</v>
      </c>
      <c r="B98" s="3121"/>
      <c r="C98" s="2094">
        <v>48</v>
      </c>
      <c r="D98" s="2091">
        <v>45</v>
      </c>
      <c r="E98" s="2091">
        <v>117</v>
      </c>
      <c r="F98" s="2091">
        <v>294</v>
      </c>
      <c r="G98" s="2091">
        <v>91</v>
      </c>
      <c r="H98" s="2091">
        <v>142</v>
      </c>
      <c r="I98" s="2093">
        <v>50</v>
      </c>
      <c r="K98" s="3113" t="s">
        <v>810</v>
      </c>
      <c r="L98" s="3121"/>
      <c r="M98" s="2094">
        <v>48</v>
      </c>
      <c r="N98" s="2091">
        <v>47</v>
      </c>
      <c r="O98" s="2091">
        <v>119</v>
      </c>
      <c r="P98" s="2091">
        <v>296</v>
      </c>
      <c r="Q98" s="2091">
        <v>93</v>
      </c>
      <c r="R98" s="2091">
        <v>144</v>
      </c>
      <c r="S98" s="2093">
        <v>50</v>
      </c>
      <c r="U98" s="3113" t="s">
        <v>810</v>
      </c>
      <c r="V98" s="3121"/>
      <c r="W98" s="2159">
        <v>49</v>
      </c>
      <c r="X98" s="2159">
        <v>46</v>
      </c>
      <c r="Y98" s="2159">
        <v>120</v>
      </c>
      <c r="Z98" s="2159">
        <v>296</v>
      </c>
      <c r="AA98" s="2159">
        <v>92</v>
      </c>
      <c r="AB98" s="2159">
        <v>147</v>
      </c>
      <c r="AC98" s="2160">
        <v>51</v>
      </c>
      <c r="AE98" s="3113" t="s">
        <v>810</v>
      </c>
      <c r="AF98" s="3114"/>
      <c r="AG98" s="2315">
        <v>49</v>
      </c>
      <c r="AH98" s="2311">
        <v>48</v>
      </c>
      <c r="AI98" s="2311">
        <v>123</v>
      </c>
      <c r="AJ98" s="2311">
        <v>296</v>
      </c>
      <c r="AK98" s="2311">
        <v>90</v>
      </c>
      <c r="AL98" s="2311">
        <v>149</v>
      </c>
      <c r="AM98" s="2316">
        <v>48</v>
      </c>
    </row>
    <row r="99" spans="1:39">
      <c r="A99" s="3113" t="s">
        <v>811</v>
      </c>
      <c r="B99" s="3121"/>
      <c r="C99" s="2094">
        <v>163</v>
      </c>
      <c r="D99" s="2091">
        <v>137</v>
      </c>
      <c r="E99" s="2091">
        <v>491</v>
      </c>
      <c r="F99" s="2091">
        <v>462</v>
      </c>
      <c r="G99" s="2091">
        <v>152</v>
      </c>
      <c r="H99" s="2091">
        <v>377</v>
      </c>
      <c r="I99" s="2093">
        <v>138</v>
      </c>
      <c r="K99" s="3113" t="s">
        <v>811</v>
      </c>
      <c r="L99" s="3121"/>
      <c r="M99" s="2094">
        <v>164</v>
      </c>
      <c r="N99" s="2091">
        <v>139</v>
      </c>
      <c r="O99" s="2091">
        <v>493</v>
      </c>
      <c r="P99" s="2091">
        <v>465</v>
      </c>
      <c r="Q99" s="2091">
        <v>146</v>
      </c>
      <c r="R99" s="2091">
        <v>385</v>
      </c>
      <c r="S99" s="2093">
        <v>146</v>
      </c>
      <c r="U99" s="3113" t="s">
        <v>811</v>
      </c>
      <c r="V99" s="3121"/>
      <c r="W99" s="2159">
        <v>161</v>
      </c>
      <c r="X99" s="2159">
        <v>142</v>
      </c>
      <c r="Y99" s="2159">
        <v>492</v>
      </c>
      <c r="Z99" s="2159">
        <v>464</v>
      </c>
      <c r="AA99" s="2159">
        <v>150</v>
      </c>
      <c r="AB99" s="2159">
        <v>383</v>
      </c>
      <c r="AC99" s="2160">
        <v>146</v>
      </c>
      <c r="AE99" s="3113" t="s">
        <v>811</v>
      </c>
      <c r="AF99" s="3114"/>
      <c r="AG99" s="2315">
        <v>157</v>
      </c>
      <c r="AH99" s="2311">
        <v>142</v>
      </c>
      <c r="AI99" s="2311">
        <v>481</v>
      </c>
      <c r="AJ99" s="2311">
        <v>463</v>
      </c>
      <c r="AK99" s="2311">
        <v>151</v>
      </c>
      <c r="AL99" s="2311">
        <v>389</v>
      </c>
      <c r="AM99" s="2316">
        <v>145</v>
      </c>
    </row>
    <row r="100" spans="1:39">
      <c r="A100" s="3113" t="s">
        <v>470</v>
      </c>
      <c r="B100" s="3121"/>
      <c r="C100" s="2094">
        <v>496</v>
      </c>
      <c r="D100" s="2091">
        <v>646</v>
      </c>
      <c r="E100" s="2091">
        <v>1709</v>
      </c>
      <c r="F100" s="2091">
        <v>2460</v>
      </c>
      <c r="G100" s="2091">
        <v>664</v>
      </c>
      <c r="H100" s="2091">
        <v>1711</v>
      </c>
      <c r="I100" s="2093">
        <v>678</v>
      </c>
      <c r="K100" s="3113" t="s">
        <v>470</v>
      </c>
      <c r="L100" s="3121"/>
      <c r="M100" s="2094">
        <v>490</v>
      </c>
      <c r="N100" s="2091">
        <v>656</v>
      </c>
      <c r="O100" s="2091">
        <v>1722</v>
      </c>
      <c r="P100" s="2091">
        <v>2473</v>
      </c>
      <c r="Q100" s="2091">
        <v>669</v>
      </c>
      <c r="R100" s="2091">
        <v>1727</v>
      </c>
      <c r="S100" s="2093">
        <v>684</v>
      </c>
      <c r="U100" s="3113" t="s">
        <v>470</v>
      </c>
      <c r="V100" s="3121"/>
      <c r="W100" s="2159">
        <v>491</v>
      </c>
      <c r="X100" s="2159">
        <v>655</v>
      </c>
      <c r="Y100" s="2159">
        <v>1733</v>
      </c>
      <c r="Z100" s="2159">
        <v>2481</v>
      </c>
      <c r="AA100" s="2159">
        <v>675</v>
      </c>
      <c r="AB100" s="2159">
        <v>1727</v>
      </c>
      <c r="AC100" s="2160">
        <v>681</v>
      </c>
      <c r="AE100" s="3113" t="s">
        <v>470</v>
      </c>
      <c r="AF100" s="3114"/>
      <c r="AG100" s="2315">
        <v>494</v>
      </c>
      <c r="AH100" s="2311">
        <v>651</v>
      </c>
      <c r="AI100" s="2311">
        <v>1740</v>
      </c>
      <c r="AJ100" s="2311">
        <v>2481</v>
      </c>
      <c r="AK100" s="2311">
        <v>678</v>
      </c>
      <c r="AL100" s="2311">
        <v>1728</v>
      </c>
      <c r="AM100" s="2316">
        <v>673</v>
      </c>
    </row>
    <row r="101" spans="1:39" ht="13.5" thickBot="1">
      <c r="A101" s="3113" t="s">
        <v>471</v>
      </c>
      <c r="B101" s="3121"/>
      <c r="C101" s="2094">
        <v>10</v>
      </c>
      <c r="D101" s="2091">
        <v>7</v>
      </c>
      <c r="E101" s="2091">
        <v>91</v>
      </c>
      <c r="F101" s="2091">
        <v>125</v>
      </c>
      <c r="G101" s="2091">
        <v>16</v>
      </c>
      <c r="H101" s="2091">
        <v>34</v>
      </c>
      <c r="I101" s="2093">
        <v>28</v>
      </c>
      <c r="K101" s="3113" t="s">
        <v>471</v>
      </c>
      <c r="L101" s="3121"/>
      <c r="M101" s="2094">
        <v>10</v>
      </c>
      <c r="N101" s="2091">
        <v>10</v>
      </c>
      <c r="O101" s="2091">
        <v>68</v>
      </c>
      <c r="P101" s="2091">
        <v>115</v>
      </c>
      <c r="Q101" s="2091">
        <v>14</v>
      </c>
      <c r="R101" s="2091">
        <v>36</v>
      </c>
      <c r="S101" s="2093">
        <v>29</v>
      </c>
      <c r="U101" s="3113" t="s">
        <v>471</v>
      </c>
      <c r="V101" s="3121"/>
      <c r="W101" s="2159">
        <v>15</v>
      </c>
      <c r="X101" s="2159">
        <v>11</v>
      </c>
      <c r="Y101" s="2159">
        <v>76</v>
      </c>
      <c r="Z101" s="2159">
        <v>67</v>
      </c>
      <c r="AA101" s="2159">
        <v>12</v>
      </c>
      <c r="AB101" s="2159">
        <v>31</v>
      </c>
      <c r="AC101" s="2160">
        <v>15</v>
      </c>
      <c r="AE101" s="3113" t="s">
        <v>471</v>
      </c>
      <c r="AF101" s="3114"/>
      <c r="AG101" s="2317">
        <v>12</v>
      </c>
      <c r="AH101" s="2318">
        <v>10</v>
      </c>
      <c r="AI101" s="2318">
        <v>61</v>
      </c>
      <c r="AJ101" s="2318">
        <v>61</v>
      </c>
      <c r="AK101" s="2318">
        <v>13</v>
      </c>
      <c r="AL101" s="2318">
        <v>24</v>
      </c>
      <c r="AM101" s="2319">
        <v>14</v>
      </c>
    </row>
    <row r="102" spans="1:39" ht="13.5" thickBot="1">
      <c r="A102" s="3115" t="s">
        <v>108</v>
      </c>
      <c r="B102" s="3116"/>
      <c r="C102" s="2101">
        <v>12159</v>
      </c>
      <c r="D102" s="2102">
        <v>15099</v>
      </c>
      <c r="E102" s="2102">
        <v>53963</v>
      </c>
      <c r="F102" s="2102">
        <v>69698</v>
      </c>
      <c r="G102" s="2102">
        <v>15018</v>
      </c>
      <c r="H102" s="2102">
        <v>47754</v>
      </c>
      <c r="I102" s="2103">
        <v>12495</v>
      </c>
      <c r="K102" s="3115" t="s">
        <v>108</v>
      </c>
      <c r="L102" s="3116"/>
      <c r="M102" s="2101">
        <v>12247</v>
      </c>
      <c r="N102" s="2102">
        <v>15175</v>
      </c>
      <c r="O102" s="2102">
        <v>54165</v>
      </c>
      <c r="P102" s="2102">
        <v>69886</v>
      </c>
      <c r="Q102" s="2102">
        <v>15057</v>
      </c>
      <c r="R102" s="2102">
        <v>47933</v>
      </c>
      <c r="S102" s="2103">
        <v>12516</v>
      </c>
      <c r="U102" s="3115" t="s">
        <v>108</v>
      </c>
      <c r="V102" s="3116"/>
      <c r="W102" s="2101">
        <v>12282</v>
      </c>
      <c r="X102" s="2101">
        <v>15190</v>
      </c>
      <c r="Y102" s="2101">
        <v>54327</v>
      </c>
      <c r="Z102" s="2101">
        <v>69573</v>
      </c>
      <c r="AA102" s="2101">
        <v>15028</v>
      </c>
      <c r="AB102" s="2101">
        <v>47856</v>
      </c>
      <c r="AC102" s="2161">
        <v>12486</v>
      </c>
      <c r="AE102" s="3115" t="s">
        <v>108</v>
      </c>
      <c r="AF102" s="3116"/>
      <c r="AG102" s="2309">
        <v>12211</v>
      </c>
      <c r="AH102" s="2309">
        <v>15095</v>
      </c>
      <c r="AI102" s="2309">
        <v>54160</v>
      </c>
      <c r="AJ102" s="2309">
        <v>68960</v>
      </c>
      <c r="AK102" s="2309">
        <v>14803</v>
      </c>
      <c r="AL102" s="2309">
        <v>47662</v>
      </c>
      <c r="AM102" s="2310">
        <v>12409</v>
      </c>
    </row>
    <row r="103" spans="1:39">
      <c r="A103" s="56" t="s">
        <v>134</v>
      </c>
    </row>
    <row r="105" spans="1:39" ht="13.5" thickBot="1"/>
    <row r="106" spans="1:39" ht="30.75" thickBot="1">
      <c r="A106" s="3122" t="s">
        <v>815</v>
      </c>
      <c r="B106" s="3123"/>
      <c r="C106" s="2098" t="s">
        <v>796</v>
      </c>
      <c r="D106" s="2367" t="s">
        <v>797</v>
      </c>
      <c r="E106" s="2099" t="s">
        <v>798</v>
      </c>
      <c r="F106" s="2366" t="s">
        <v>839</v>
      </c>
      <c r="G106" s="2367" t="s">
        <v>799</v>
      </c>
      <c r="H106" s="2099" t="s">
        <v>800</v>
      </c>
      <c r="I106" s="2100" t="s">
        <v>804</v>
      </c>
      <c r="K106" s="4263" t="s">
        <v>816</v>
      </c>
      <c r="L106" s="4264"/>
      <c r="M106" s="2098" t="s">
        <v>796</v>
      </c>
      <c r="N106" s="2367" t="s">
        <v>797</v>
      </c>
      <c r="O106" s="2099" t="s">
        <v>798</v>
      </c>
      <c r="P106" s="2366" t="s">
        <v>839</v>
      </c>
      <c r="Q106" s="2367" t="s">
        <v>799</v>
      </c>
      <c r="R106" s="2099" t="s">
        <v>800</v>
      </c>
      <c r="S106" s="2100" t="s">
        <v>804</v>
      </c>
      <c r="U106" s="4263" t="s">
        <v>817</v>
      </c>
      <c r="V106" s="4264"/>
      <c r="W106" s="2098" t="s">
        <v>796</v>
      </c>
      <c r="X106" s="2367" t="s">
        <v>797</v>
      </c>
      <c r="Y106" s="2099" t="s">
        <v>798</v>
      </c>
      <c r="Z106" s="2366" t="s">
        <v>839</v>
      </c>
      <c r="AA106" s="2367" t="s">
        <v>799</v>
      </c>
      <c r="AB106" s="2099" t="s">
        <v>800</v>
      </c>
      <c r="AC106" s="2100" t="s">
        <v>804</v>
      </c>
      <c r="AE106" s="4263" t="s">
        <v>818</v>
      </c>
      <c r="AF106" s="4264"/>
      <c r="AG106" s="2098" t="s">
        <v>796</v>
      </c>
      <c r="AH106" s="2367" t="s">
        <v>797</v>
      </c>
      <c r="AI106" s="2099" t="s">
        <v>798</v>
      </c>
      <c r="AJ106" s="2366" t="s">
        <v>839</v>
      </c>
      <c r="AK106" s="2367" t="s">
        <v>799</v>
      </c>
      <c r="AL106" s="2099" t="s">
        <v>800</v>
      </c>
      <c r="AM106" s="2100" t="s">
        <v>804</v>
      </c>
    </row>
    <row r="107" spans="1:39">
      <c r="A107" s="3119" t="s">
        <v>454</v>
      </c>
      <c r="B107" s="3124"/>
      <c r="C107" s="2095">
        <v>1841</v>
      </c>
      <c r="D107" s="2096">
        <v>1975</v>
      </c>
      <c r="E107" s="2096">
        <v>17127</v>
      </c>
      <c r="F107" s="2096">
        <v>22826</v>
      </c>
      <c r="G107" s="2096">
        <v>2895</v>
      </c>
      <c r="H107" s="2096">
        <v>12683</v>
      </c>
      <c r="I107" s="2097">
        <v>745</v>
      </c>
      <c r="K107" s="3119" t="s">
        <v>454</v>
      </c>
      <c r="L107" s="3124"/>
      <c r="M107" s="2095">
        <v>1825</v>
      </c>
      <c r="N107" s="2096">
        <v>1978</v>
      </c>
      <c r="O107" s="2096">
        <v>17134</v>
      </c>
      <c r="P107" s="2096">
        <v>22805</v>
      </c>
      <c r="Q107" s="2096">
        <v>2907</v>
      </c>
      <c r="R107" s="2096">
        <v>12732</v>
      </c>
      <c r="S107" s="2097">
        <v>753</v>
      </c>
      <c r="U107" s="3119" t="s">
        <v>454</v>
      </c>
      <c r="V107" s="3124"/>
      <c r="W107" s="2095">
        <v>1811</v>
      </c>
      <c r="X107" s="2096">
        <v>1974</v>
      </c>
      <c r="Y107" s="2096">
        <v>17155</v>
      </c>
      <c r="Z107" s="2096">
        <v>22749</v>
      </c>
      <c r="AA107" s="2096">
        <v>2889</v>
      </c>
      <c r="AB107" s="2096">
        <v>12703</v>
      </c>
      <c r="AC107" s="2097">
        <v>748</v>
      </c>
      <c r="AE107" s="3119" t="s">
        <v>454</v>
      </c>
      <c r="AF107" s="3124"/>
      <c r="AG107" s="2095">
        <v>1783</v>
      </c>
      <c r="AH107" s="2096">
        <v>1979</v>
      </c>
      <c r="AI107" s="2096">
        <v>17125</v>
      </c>
      <c r="AJ107" s="2096">
        <v>22572</v>
      </c>
      <c r="AK107" s="2096">
        <v>2870</v>
      </c>
      <c r="AL107" s="2096">
        <v>12596</v>
      </c>
      <c r="AM107" s="2097">
        <v>750</v>
      </c>
    </row>
    <row r="108" spans="1:39">
      <c r="A108" s="3113" t="s">
        <v>455</v>
      </c>
      <c r="B108" s="3121"/>
      <c r="C108" s="2094">
        <v>11</v>
      </c>
      <c r="D108" s="2091">
        <v>26</v>
      </c>
      <c r="E108" s="2091">
        <v>30</v>
      </c>
      <c r="F108" s="2091">
        <v>61</v>
      </c>
      <c r="G108" s="2091">
        <v>30</v>
      </c>
      <c r="H108" s="2091">
        <v>86</v>
      </c>
      <c r="I108" s="2093">
        <v>43</v>
      </c>
      <c r="K108" s="3113" t="s">
        <v>455</v>
      </c>
      <c r="L108" s="3121"/>
      <c r="M108" s="2094">
        <v>11</v>
      </c>
      <c r="N108" s="2091">
        <v>27</v>
      </c>
      <c r="O108" s="2091">
        <v>31</v>
      </c>
      <c r="P108" s="2091">
        <v>62</v>
      </c>
      <c r="Q108" s="2091">
        <v>30</v>
      </c>
      <c r="R108" s="2091">
        <v>85</v>
      </c>
      <c r="S108" s="2093">
        <v>43</v>
      </c>
      <c r="U108" s="3113" t="s">
        <v>455</v>
      </c>
      <c r="V108" s="3121"/>
      <c r="W108" s="2094">
        <v>13</v>
      </c>
      <c r="X108" s="2091">
        <v>27</v>
      </c>
      <c r="Y108" s="2091">
        <v>34</v>
      </c>
      <c r="Z108" s="2091">
        <v>58</v>
      </c>
      <c r="AA108" s="2091">
        <v>30</v>
      </c>
      <c r="AB108" s="2091">
        <v>83</v>
      </c>
      <c r="AC108" s="2093">
        <v>42</v>
      </c>
      <c r="AE108" s="3113" t="s">
        <v>455</v>
      </c>
      <c r="AF108" s="3121"/>
      <c r="AG108" s="2094">
        <v>13</v>
      </c>
      <c r="AH108" s="2091">
        <v>25</v>
      </c>
      <c r="AI108" s="2091">
        <v>33</v>
      </c>
      <c r="AJ108" s="2091">
        <v>58</v>
      </c>
      <c r="AK108" s="2091">
        <v>29</v>
      </c>
      <c r="AL108" s="2091">
        <v>83</v>
      </c>
      <c r="AM108" s="2093">
        <v>41</v>
      </c>
    </row>
    <row r="109" spans="1:39">
      <c r="A109" s="3113" t="s">
        <v>456</v>
      </c>
      <c r="B109" s="3121"/>
      <c r="C109" s="2094">
        <v>883</v>
      </c>
      <c r="D109" s="2091">
        <v>1965</v>
      </c>
      <c r="E109" s="2091">
        <v>4092</v>
      </c>
      <c r="F109" s="2091">
        <v>6114</v>
      </c>
      <c r="G109" s="2091">
        <v>1453</v>
      </c>
      <c r="H109" s="2091">
        <v>4045</v>
      </c>
      <c r="I109" s="2093">
        <v>1577</v>
      </c>
      <c r="K109" s="3113" t="s">
        <v>456</v>
      </c>
      <c r="L109" s="3121"/>
      <c r="M109" s="2094">
        <v>882</v>
      </c>
      <c r="N109" s="2091">
        <v>1967</v>
      </c>
      <c r="O109" s="2091">
        <v>4101</v>
      </c>
      <c r="P109" s="2091">
        <v>6133</v>
      </c>
      <c r="Q109" s="2091">
        <v>1459</v>
      </c>
      <c r="R109" s="2091">
        <v>4064</v>
      </c>
      <c r="S109" s="2093">
        <v>1584</v>
      </c>
      <c r="U109" s="3113" t="s">
        <v>456</v>
      </c>
      <c r="V109" s="3121"/>
      <c r="W109" s="2094">
        <v>881</v>
      </c>
      <c r="X109" s="2091">
        <v>1941</v>
      </c>
      <c r="Y109" s="2091">
        <v>4081</v>
      </c>
      <c r="Z109" s="2091">
        <v>6138</v>
      </c>
      <c r="AA109" s="2091">
        <v>1451</v>
      </c>
      <c r="AB109" s="2091">
        <v>4070</v>
      </c>
      <c r="AC109" s="2093">
        <v>1578</v>
      </c>
      <c r="AE109" s="3113" t="s">
        <v>456</v>
      </c>
      <c r="AF109" s="3121"/>
      <c r="AG109" s="2094">
        <v>880</v>
      </c>
      <c r="AH109" s="2091">
        <v>1938</v>
      </c>
      <c r="AI109" s="2091">
        <v>4062</v>
      </c>
      <c r="AJ109" s="2091">
        <v>6113</v>
      </c>
      <c r="AK109" s="2091">
        <v>1430</v>
      </c>
      <c r="AL109" s="2091">
        <v>4026</v>
      </c>
      <c r="AM109" s="2093">
        <v>1569</v>
      </c>
    </row>
    <row r="110" spans="1:39">
      <c r="A110" s="3113" t="s">
        <v>457</v>
      </c>
      <c r="B110" s="3121"/>
      <c r="C110" s="2094">
        <v>34</v>
      </c>
      <c r="D110" s="2091">
        <v>21</v>
      </c>
      <c r="E110" s="2091">
        <v>304</v>
      </c>
      <c r="F110" s="2091">
        <v>180</v>
      </c>
      <c r="G110" s="2091">
        <v>40</v>
      </c>
      <c r="H110" s="2091">
        <v>99</v>
      </c>
      <c r="I110" s="2093">
        <v>39</v>
      </c>
      <c r="K110" s="3113" t="s">
        <v>457</v>
      </c>
      <c r="L110" s="3121"/>
      <c r="M110" s="2094">
        <v>37</v>
      </c>
      <c r="N110" s="2091">
        <v>22</v>
      </c>
      <c r="O110" s="2091">
        <v>320</v>
      </c>
      <c r="P110" s="2091">
        <v>217</v>
      </c>
      <c r="Q110" s="2091">
        <v>40</v>
      </c>
      <c r="R110" s="2091">
        <v>107</v>
      </c>
      <c r="S110" s="2093">
        <v>39</v>
      </c>
      <c r="U110" s="3113" t="s">
        <v>457</v>
      </c>
      <c r="V110" s="3121"/>
      <c r="W110" s="2094">
        <v>37</v>
      </c>
      <c r="X110" s="2091">
        <v>24</v>
      </c>
      <c r="Y110" s="2091">
        <v>348</v>
      </c>
      <c r="Z110" s="2091">
        <v>232</v>
      </c>
      <c r="AA110" s="2091">
        <v>45</v>
      </c>
      <c r="AB110" s="2091">
        <v>94</v>
      </c>
      <c r="AC110" s="2093">
        <v>39</v>
      </c>
      <c r="AE110" s="3113" t="s">
        <v>457</v>
      </c>
      <c r="AF110" s="3121"/>
      <c r="AG110" s="2094">
        <v>38</v>
      </c>
      <c r="AH110" s="2091">
        <v>25</v>
      </c>
      <c r="AI110" s="2091">
        <v>374</v>
      </c>
      <c r="AJ110" s="2091">
        <v>246</v>
      </c>
      <c r="AK110" s="2091">
        <v>51</v>
      </c>
      <c r="AL110" s="2091">
        <v>90</v>
      </c>
      <c r="AM110" s="2093">
        <v>40</v>
      </c>
    </row>
    <row r="111" spans="1:39">
      <c r="A111" s="3113" t="s">
        <v>458</v>
      </c>
      <c r="B111" s="3121"/>
      <c r="C111" s="2094">
        <v>27</v>
      </c>
      <c r="D111" s="2091">
        <v>28</v>
      </c>
      <c r="E111" s="2091">
        <v>85</v>
      </c>
      <c r="F111" s="2091">
        <v>116</v>
      </c>
      <c r="G111" s="2091">
        <v>31</v>
      </c>
      <c r="H111" s="2091">
        <v>140</v>
      </c>
      <c r="I111" s="2093">
        <v>40</v>
      </c>
      <c r="K111" s="3113" t="s">
        <v>458</v>
      </c>
      <c r="L111" s="3121"/>
      <c r="M111" s="2094">
        <v>22</v>
      </c>
      <c r="N111" s="2091">
        <v>28</v>
      </c>
      <c r="O111" s="2091">
        <v>85</v>
      </c>
      <c r="P111" s="2091">
        <v>119</v>
      </c>
      <c r="Q111" s="2091">
        <v>31</v>
      </c>
      <c r="R111" s="2091">
        <v>142</v>
      </c>
      <c r="S111" s="2093">
        <v>40</v>
      </c>
      <c r="U111" s="3113" t="s">
        <v>458</v>
      </c>
      <c r="V111" s="3121"/>
      <c r="W111" s="2094">
        <v>22</v>
      </c>
      <c r="X111" s="2091">
        <v>29</v>
      </c>
      <c r="Y111" s="2091">
        <v>85</v>
      </c>
      <c r="Z111" s="2091">
        <v>118</v>
      </c>
      <c r="AA111" s="2091">
        <v>31</v>
      </c>
      <c r="AB111" s="2091">
        <v>117</v>
      </c>
      <c r="AC111" s="2093">
        <v>40</v>
      </c>
      <c r="AE111" s="3113" t="s">
        <v>458</v>
      </c>
      <c r="AF111" s="3121"/>
      <c r="AG111" s="2094">
        <v>22</v>
      </c>
      <c r="AH111" s="2091">
        <v>29</v>
      </c>
      <c r="AI111" s="2091">
        <v>80</v>
      </c>
      <c r="AJ111" s="2091">
        <v>120</v>
      </c>
      <c r="AK111" s="2091">
        <v>30</v>
      </c>
      <c r="AL111" s="2091">
        <v>78</v>
      </c>
      <c r="AM111" s="2093">
        <v>39</v>
      </c>
    </row>
    <row r="112" spans="1:39">
      <c r="A112" s="3113" t="s">
        <v>459</v>
      </c>
      <c r="B112" s="3121"/>
      <c r="C112" s="2094">
        <v>2857</v>
      </c>
      <c r="D112" s="2091">
        <v>2739</v>
      </c>
      <c r="E112" s="2091">
        <v>6592</v>
      </c>
      <c r="F112" s="2091">
        <v>10822</v>
      </c>
      <c r="G112" s="2091">
        <v>2725</v>
      </c>
      <c r="H112" s="2091">
        <v>7925</v>
      </c>
      <c r="I112" s="2093">
        <v>2593</v>
      </c>
      <c r="K112" s="3113" t="s">
        <v>459</v>
      </c>
      <c r="L112" s="3121"/>
      <c r="M112" s="2094">
        <v>2880</v>
      </c>
      <c r="N112" s="2091">
        <v>2758</v>
      </c>
      <c r="O112" s="2091">
        <v>6636</v>
      </c>
      <c r="P112" s="2091">
        <v>10958</v>
      </c>
      <c r="Q112" s="2091">
        <v>2728</v>
      </c>
      <c r="R112" s="2091">
        <v>7985</v>
      </c>
      <c r="S112" s="2093">
        <v>2598</v>
      </c>
      <c r="U112" s="3113" t="s">
        <v>459</v>
      </c>
      <c r="V112" s="3121"/>
      <c r="W112" s="2094">
        <v>2888</v>
      </c>
      <c r="X112" s="2091">
        <v>2754</v>
      </c>
      <c r="Y112" s="2091">
        <v>6668</v>
      </c>
      <c r="Z112" s="2091">
        <v>11033</v>
      </c>
      <c r="AA112" s="2091">
        <v>2735</v>
      </c>
      <c r="AB112" s="2091">
        <v>7999</v>
      </c>
      <c r="AC112" s="2093">
        <v>2579</v>
      </c>
      <c r="AE112" s="3113" t="s">
        <v>459</v>
      </c>
      <c r="AF112" s="3121"/>
      <c r="AG112" s="2094">
        <v>2844</v>
      </c>
      <c r="AH112" s="2091">
        <v>2742</v>
      </c>
      <c r="AI112" s="2091">
        <v>6641</v>
      </c>
      <c r="AJ112" s="2091">
        <v>10973</v>
      </c>
      <c r="AK112" s="2091">
        <v>2698</v>
      </c>
      <c r="AL112" s="2091">
        <v>7952</v>
      </c>
      <c r="AM112" s="2093">
        <v>2553</v>
      </c>
    </row>
    <row r="113" spans="1:39">
      <c r="A113" s="3113" t="s">
        <v>460</v>
      </c>
      <c r="B113" s="3121"/>
      <c r="C113" s="2094">
        <v>2326</v>
      </c>
      <c r="D113" s="2091">
        <v>3605</v>
      </c>
      <c r="E113" s="2091">
        <v>8308</v>
      </c>
      <c r="F113" s="2091">
        <v>13274</v>
      </c>
      <c r="G113" s="2091">
        <v>3182</v>
      </c>
      <c r="H113" s="2091">
        <v>8658</v>
      </c>
      <c r="I113" s="2093">
        <v>3215</v>
      </c>
      <c r="K113" s="3113" t="s">
        <v>460</v>
      </c>
      <c r="L113" s="3121"/>
      <c r="M113" s="2094">
        <v>2329</v>
      </c>
      <c r="N113" s="2091">
        <v>3605</v>
      </c>
      <c r="O113" s="2091">
        <v>8328</v>
      </c>
      <c r="P113" s="2091">
        <v>13269</v>
      </c>
      <c r="Q113" s="2091">
        <v>3190</v>
      </c>
      <c r="R113" s="2091">
        <v>8678</v>
      </c>
      <c r="S113" s="2093">
        <v>3224</v>
      </c>
      <c r="U113" s="3113" t="s">
        <v>460</v>
      </c>
      <c r="V113" s="3121"/>
      <c r="W113" s="2094">
        <v>2333</v>
      </c>
      <c r="X113" s="2091">
        <v>3601</v>
      </c>
      <c r="Y113" s="2091">
        <v>8387</v>
      </c>
      <c r="Z113" s="2091">
        <v>13228</v>
      </c>
      <c r="AA113" s="2091">
        <v>3201</v>
      </c>
      <c r="AB113" s="2091">
        <v>8692</v>
      </c>
      <c r="AC113" s="2093">
        <v>3225</v>
      </c>
      <c r="AE113" s="3113" t="s">
        <v>460</v>
      </c>
      <c r="AF113" s="3121"/>
      <c r="AG113" s="2094">
        <v>2323</v>
      </c>
      <c r="AH113" s="2091">
        <v>3589</v>
      </c>
      <c r="AI113" s="2091">
        <v>8317</v>
      </c>
      <c r="AJ113" s="2091">
        <v>13192</v>
      </c>
      <c r="AK113" s="2091">
        <v>3182</v>
      </c>
      <c r="AL113" s="2091">
        <v>8702</v>
      </c>
      <c r="AM113" s="2093">
        <v>3221</v>
      </c>
    </row>
    <row r="114" spans="1:39">
      <c r="A114" s="3113" t="s">
        <v>805</v>
      </c>
      <c r="B114" s="3121"/>
      <c r="C114" s="2094">
        <v>249</v>
      </c>
      <c r="D114" s="2091">
        <v>405</v>
      </c>
      <c r="E114" s="2091">
        <v>1467</v>
      </c>
      <c r="F114" s="2091">
        <v>1427</v>
      </c>
      <c r="G114" s="2091">
        <v>508</v>
      </c>
      <c r="H114" s="2091">
        <v>1253</v>
      </c>
      <c r="I114" s="2093">
        <v>304</v>
      </c>
      <c r="K114" s="3113" t="s">
        <v>805</v>
      </c>
      <c r="L114" s="3121"/>
      <c r="M114" s="2094">
        <v>246</v>
      </c>
      <c r="N114" s="2091">
        <v>403</v>
      </c>
      <c r="O114" s="2091">
        <v>1454</v>
      </c>
      <c r="P114" s="2091">
        <v>1424</v>
      </c>
      <c r="Q114" s="2091">
        <v>504</v>
      </c>
      <c r="R114" s="2091">
        <v>1262</v>
      </c>
      <c r="S114" s="2093">
        <v>303</v>
      </c>
      <c r="U114" s="3113" t="s">
        <v>805</v>
      </c>
      <c r="V114" s="3121"/>
      <c r="W114" s="2094">
        <v>244</v>
      </c>
      <c r="X114" s="2091">
        <v>394</v>
      </c>
      <c r="Y114" s="2091">
        <v>1468</v>
      </c>
      <c r="Z114" s="2091">
        <v>1415</v>
      </c>
      <c r="AA114" s="2091">
        <v>506</v>
      </c>
      <c r="AB114" s="2091">
        <v>1255</v>
      </c>
      <c r="AC114" s="2093">
        <v>303</v>
      </c>
      <c r="AE114" s="3113" t="s">
        <v>805</v>
      </c>
      <c r="AF114" s="3121"/>
      <c r="AG114" s="2094">
        <v>239</v>
      </c>
      <c r="AH114" s="2091">
        <v>395</v>
      </c>
      <c r="AI114" s="2091">
        <v>1467</v>
      </c>
      <c r="AJ114" s="2091">
        <v>1399</v>
      </c>
      <c r="AK114" s="2091">
        <v>506</v>
      </c>
      <c r="AL114" s="2091">
        <v>1246</v>
      </c>
      <c r="AM114" s="2093">
        <v>298</v>
      </c>
    </row>
    <row r="115" spans="1:39">
      <c r="A115" s="3113" t="s">
        <v>806</v>
      </c>
      <c r="B115" s="3121"/>
      <c r="C115" s="2094">
        <v>1618</v>
      </c>
      <c r="D115" s="2091">
        <v>1820</v>
      </c>
      <c r="E115" s="2091">
        <v>6969</v>
      </c>
      <c r="F115" s="2091">
        <v>3394</v>
      </c>
      <c r="G115" s="2091">
        <v>1654</v>
      </c>
      <c r="H115" s="2091">
        <v>4451</v>
      </c>
      <c r="I115" s="2093">
        <v>1432</v>
      </c>
      <c r="K115" s="3113" t="s">
        <v>806</v>
      </c>
      <c r="L115" s="3121"/>
      <c r="M115" s="2094">
        <v>1630</v>
      </c>
      <c r="N115" s="2091">
        <v>1825</v>
      </c>
      <c r="O115" s="2091">
        <v>7004</v>
      </c>
      <c r="P115" s="2091">
        <v>3422</v>
      </c>
      <c r="Q115" s="2091">
        <v>1644</v>
      </c>
      <c r="R115" s="2091">
        <v>4445</v>
      </c>
      <c r="S115" s="2093">
        <v>1446</v>
      </c>
      <c r="U115" s="3113" t="s">
        <v>806</v>
      </c>
      <c r="V115" s="3121"/>
      <c r="W115" s="2094">
        <v>1639</v>
      </c>
      <c r="X115" s="2091">
        <v>1832</v>
      </c>
      <c r="Y115" s="2091">
        <v>7053</v>
      </c>
      <c r="Z115" s="2091">
        <v>3428</v>
      </c>
      <c r="AA115" s="2091">
        <v>1662</v>
      </c>
      <c r="AB115" s="2091">
        <v>4438</v>
      </c>
      <c r="AC115" s="2093">
        <v>1454</v>
      </c>
      <c r="AE115" s="3113" t="s">
        <v>806</v>
      </c>
      <c r="AF115" s="3121"/>
      <c r="AG115" s="2094">
        <v>1644</v>
      </c>
      <c r="AH115" s="2091">
        <v>1809</v>
      </c>
      <c r="AI115" s="2091">
        <v>7035</v>
      </c>
      <c r="AJ115" s="2091">
        <v>3410</v>
      </c>
      <c r="AK115" s="2091">
        <v>1648</v>
      </c>
      <c r="AL115" s="2091">
        <v>4426</v>
      </c>
      <c r="AM115" s="2093">
        <v>1451</v>
      </c>
    </row>
    <row r="116" spans="1:39">
      <c r="A116" s="3113" t="s">
        <v>463</v>
      </c>
      <c r="B116" s="3121"/>
      <c r="C116" s="2094">
        <v>244</v>
      </c>
      <c r="D116" s="2091">
        <v>232</v>
      </c>
      <c r="E116" s="2091">
        <v>861</v>
      </c>
      <c r="F116" s="2091">
        <v>739</v>
      </c>
      <c r="G116" s="2091">
        <v>185</v>
      </c>
      <c r="H116" s="2091">
        <v>956</v>
      </c>
      <c r="I116" s="2093">
        <v>206</v>
      </c>
      <c r="K116" s="3113" t="s">
        <v>463</v>
      </c>
      <c r="L116" s="3121"/>
      <c r="M116" s="2094">
        <v>247</v>
      </c>
      <c r="N116" s="2091">
        <v>234</v>
      </c>
      <c r="O116" s="2091">
        <v>870</v>
      </c>
      <c r="P116" s="2091">
        <v>753</v>
      </c>
      <c r="Q116" s="2091">
        <v>185</v>
      </c>
      <c r="R116" s="2091">
        <v>971</v>
      </c>
      <c r="S116" s="2093">
        <v>212</v>
      </c>
      <c r="U116" s="3113" t="s">
        <v>463</v>
      </c>
      <c r="V116" s="3121"/>
      <c r="W116" s="2094">
        <v>244</v>
      </c>
      <c r="X116" s="2091">
        <v>233</v>
      </c>
      <c r="Y116" s="2091">
        <v>875</v>
      </c>
      <c r="Z116" s="2091">
        <v>753</v>
      </c>
      <c r="AA116" s="2091">
        <v>188</v>
      </c>
      <c r="AB116" s="2091">
        <v>976</v>
      </c>
      <c r="AC116" s="2093">
        <v>207</v>
      </c>
      <c r="AE116" s="3113" t="s">
        <v>463</v>
      </c>
      <c r="AF116" s="3121"/>
      <c r="AG116" s="2094">
        <v>245</v>
      </c>
      <c r="AH116" s="2091">
        <v>235</v>
      </c>
      <c r="AI116" s="2091">
        <v>874</v>
      </c>
      <c r="AJ116" s="2091">
        <v>750</v>
      </c>
      <c r="AK116" s="2091">
        <v>182</v>
      </c>
      <c r="AL116" s="2091">
        <v>966</v>
      </c>
      <c r="AM116" s="2093">
        <v>208</v>
      </c>
    </row>
    <row r="117" spans="1:39">
      <c r="A117" s="3113" t="s">
        <v>464</v>
      </c>
      <c r="B117" s="3121"/>
      <c r="C117" s="2094">
        <v>209</v>
      </c>
      <c r="D117" s="2091">
        <v>294</v>
      </c>
      <c r="E117" s="2091">
        <v>615</v>
      </c>
      <c r="F117" s="2091">
        <v>1101</v>
      </c>
      <c r="G117" s="2091">
        <v>301</v>
      </c>
      <c r="H117" s="2091">
        <v>802</v>
      </c>
      <c r="I117" s="2093">
        <v>259</v>
      </c>
      <c r="K117" s="3113" t="s">
        <v>464</v>
      </c>
      <c r="L117" s="3121"/>
      <c r="M117" s="2094">
        <v>207</v>
      </c>
      <c r="N117" s="2091">
        <v>294</v>
      </c>
      <c r="O117" s="2091">
        <v>616</v>
      </c>
      <c r="P117" s="2091">
        <v>1099</v>
      </c>
      <c r="Q117" s="2091">
        <v>298</v>
      </c>
      <c r="R117" s="2091">
        <v>822</v>
      </c>
      <c r="S117" s="2093">
        <v>259</v>
      </c>
      <c r="U117" s="3113" t="s">
        <v>464</v>
      </c>
      <c r="V117" s="3121"/>
      <c r="W117" s="2094">
        <v>209</v>
      </c>
      <c r="X117" s="2091">
        <v>292</v>
      </c>
      <c r="Y117" s="2091">
        <v>634</v>
      </c>
      <c r="Z117" s="2091">
        <v>1118</v>
      </c>
      <c r="AA117" s="2091">
        <v>294</v>
      </c>
      <c r="AB117" s="2091">
        <v>825</v>
      </c>
      <c r="AC117" s="2093">
        <v>265</v>
      </c>
      <c r="AE117" s="3113" t="s">
        <v>464</v>
      </c>
      <c r="AF117" s="3121"/>
      <c r="AG117" s="2094">
        <v>207</v>
      </c>
      <c r="AH117" s="2091">
        <v>292</v>
      </c>
      <c r="AI117" s="2091">
        <v>628</v>
      </c>
      <c r="AJ117" s="2091">
        <v>1122</v>
      </c>
      <c r="AK117" s="2091">
        <v>295</v>
      </c>
      <c r="AL117" s="2091">
        <v>831</v>
      </c>
      <c r="AM117" s="2093">
        <v>262</v>
      </c>
    </row>
    <row r="118" spans="1:39">
      <c r="A118" s="3113" t="s">
        <v>807</v>
      </c>
      <c r="B118" s="3121"/>
      <c r="C118" s="2094">
        <v>586</v>
      </c>
      <c r="D118" s="2091">
        <v>532</v>
      </c>
      <c r="E118" s="2091">
        <v>1959</v>
      </c>
      <c r="F118" s="2091">
        <v>3963</v>
      </c>
      <c r="G118" s="2091">
        <v>685</v>
      </c>
      <c r="H118" s="2091">
        <v>2071</v>
      </c>
      <c r="I118" s="2093">
        <v>601</v>
      </c>
      <c r="K118" s="3113" t="s">
        <v>807</v>
      </c>
      <c r="L118" s="3121"/>
      <c r="M118" s="2094">
        <v>586</v>
      </c>
      <c r="N118" s="2091">
        <v>539</v>
      </c>
      <c r="O118" s="2091">
        <v>1964</v>
      </c>
      <c r="P118" s="2091">
        <v>3983</v>
      </c>
      <c r="Q118" s="2091">
        <v>698</v>
      </c>
      <c r="R118" s="2091">
        <v>2091</v>
      </c>
      <c r="S118" s="2093">
        <v>602</v>
      </c>
      <c r="U118" s="3113" t="s">
        <v>807</v>
      </c>
      <c r="V118" s="3121"/>
      <c r="W118" s="2094">
        <v>586</v>
      </c>
      <c r="X118" s="2091">
        <v>540</v>
      </c>
      <c r="Y118" s="2091">
        <v>1967</v>
      </c>
      <c r="Z118" s="2091">
        <v>3997</v>
      </c>
      <c r="AA118" s="2091">
        <v>705</v>
      </c>
      <c r="AB118" s="2091">
        <v>2099</v>
      </c>
      <c r="AC118" s="2093">
        <v>604</v>
      </c>
      <c r="AE118" s="3113" t="s">
        <v>807</v>
      </c>
      <c r="AF118" s="3121"/>
      <c r="AG118" s="2094">
        <v>586</v>
      </c>
      <c r="AH118" s="2091">
        <v>540</v>
      </c>
      <c r="AI118" s="2091">
        <v>1969</v>
      </c>
      <c r="AJ118" s="2091">
        <v>4009</v>
      </c>
      <c r="AK118" s="2091">
        <v>711</v>
      </c>
      <c r="AL118" s="2091">
        <v>2108</v>
      </c>
      <c r="AM118" s="2093">
        <v>598</v>
      </c>
    </row>
    <row r="119" spans="1:39">
      <c r="A119" s="3113" t="s">
        <v>466</v>
      </c>
      <c r="B119" s="3121"/>
      <c r="C119" s="2094">
        <v>310</v>
      </c>
      <c r="D119" s="2091">
        <v>410</v>
      </c>
      <c r="E119" s="2091">
        <v>1655</v>
      </c>
      <c r="F119" s="2091">
        <v>1683</v>
      </c>
      <c r="G119" s="2091">
        <v>303</v>
      </c>
      <c r="H119" s="2091">
        <v>1337</v>
      </c>
      <c r="I119" s="2093">
        <v>321</v>
      </c>
      <c r="K119" s="3113" t="s">
        <v>466</v>
      </c>
      <c r="L119" s="3121"/>
      <c r="M119" s="2094">
        <v>313</v>
      </c>
      <c r="N119" s="2091">
        <v>412</v>
      </c>
      <c r="O119" s="2091">
        <v>1677</v>
      </c>
      <c r="P119" s="2091">
        <v>1696</v>
      </c>
      <c r="Q119" s="2091">
        <v>300</v>
      </c>
      <c r="R119" s="2091">
        <v>1343</v>
      </c>
      <c r="S119" s="2093">
        <v>322</v>
      </c>
      <c r="U119" s="3113" t="s">
        <v>466</v>
      </c>
      <c r="V119" s="3121"/>
      <c r="W119" s="2094">
        <v>325</v>
      </c>
      <c r="X119" s="2091">
        <v>414</v>
      </c>
      <c r="Y119" s="2091">
        <v>1718</v>
      </c>
      <c r="Z119" s="2091">
        <v>1703</v>
      </c>
      <c r="AA119" s="2091">
        <v>299</v>
      </c>
      <c r="AB119" s="2091">
        <v>1355</v>
      </c>
      <c r="AC119" s="2093">
        <v>319</v>
      </c>
      <c r="AE119" s="3113" t="s">
        <v>466</v>
      </c>
      <c r="AF119" s="3121"/>
      <c r="AG119" s="2094">
        <v>324</v>
      </c>
      <c r="AH119" s="2091">
        <v>420</v>
      </c>
      <c r="AI119" s="2091">
        <v>1712</v>
      </c>
      <c r="AJ119" s="2091">
        <v>1695</v>
      </c>
      <c r="AK119" s="2091">
        <v>290</v>
      </c>
      <c r="AL119" s="2091">
        <v>1351</v>
      </c>
      <c r="AM119" s="2093">
        <v>317</v>
      </c>
    </row>
    <row r="120" spans="1:39">
      <c r="A120" s="3113" t="s">
        <v>808</v>
      </c>
      <c r="B120" s="3121"/>
      <c r="C120" s="2094">
        <v>363</v>
      </c>
      <c r="D120" s="2091">
        <v>304</v>
      </c>
      <c r="E120" s="2091">
        <v>1072</v>
      </c>
      <c r="F120" s="2091">
        <v>1125</v>
      </c>
      <c r="G120" s="2091">
        <v>266</v>
      </c>
      <c r="H120" s="2091">
        <v>1034</v>
      </c>
      <c r="I120" s="2093">
        <v>322</v>
      </c>
      <c r="K120" s="3113" t="s">
        <v>808</v>
      </c>
      <c r="L120" s="3121"/>
      <c r="M120" s="2094">
        <v>377</v>
      </c>
      <c r="N120" s="2091">
        <v>306</v>
      </c>
      <c r="O120" s="2091">
        <v>1095</v>
      </c>
      <c r="P120" s="2091">
        <v>1136</v>
      </c>
      <c r="Q120" s="2091">
        <v>277</v>
      </c>
      <c r="R120" s="2091">
        <v>1059</v>
      </c>
      <c r="S120" s="2093">
        <v>331</v>
      </c>
      <c r="U120" s="3113" t="s">
        <v>808</v>
      </c>
      <c r="V120" s="3121"/>
      <c r="W120" s="2094">
        <v>382</v>
      </c>
      <c r="X120" s="2091">
        <v>311</v>
      </c>
      <c r="Y120" s="2091">
        <v>1097</v>
      </c>
      <c r="Z120" s="2091">
        <v>1145</v>
      </c>
      <c r="AA120" s="2091">
        <v>279</v>
      </c>
      <c r="AB120" s="2091">
        <v>1058</v>
      </c>
      <c r="AC120" s="2093">
        <v>329</v>
      </c>
      <c r="AE120" s="3113" t="s">
        <v>808</v>
      </c>
      <c r="AF120" s="3121"/>
      <c r="AG120" s="2094">
        <v>376</v>
      </c>
      <c r="AH120" s="2091">
        <v>311</v>
      </c>
      <c r="AI120" s="2091">
        <v>1084</v>
      </c>
      <c r="AJ120" s="2091">
        <v>1153</v>
      </c>
      <c r="AK120" s="2091">
        <v>280</v>
      </c>
      <c r="AL120" s="2091">
        <v>1055</v>
      </c>
      <c r="AM120" s="2093">
        <v>336</v>
      </c>
    </row>
    <row r="121" spans="1:39">
      <c r="A121" s="3113" t="s">
        <v>809</v>
      </c>
      <c r="B121" s="3121"/>
      <c r="C121" s="2094" t="s">
        <v>620</v>
      </c>
      <c r="D121" s="2091" t="s">
        <v>620</v>
      </c>
      <c r="E121" s="2091" t="s">
        <v>620</v>
      </c>
      <c r="F121" s="2091">
        <v>1</v>
      </c>
      <c r="G121" s="2091" t="s">
        <v>620</v>
      </c>
      <c r="H121" s="2091">
        <v>0</v>
      </c>
      <c r="I121" s="2093" t="s">
        <v>620</v>
      </c>
      <c r="K121" s="3113" t="s">
        <v>809</v>
      </c>
      <c r="L121" s="3121"/>
      <c r="M121" s="2094" t="s">
        <v>620</v>
      </c>
      <c r="N121" s="2091" t="s">
        <v>620</v>
      </c>
      <c r="O121" s="2091" t="s">
        <v>620</v>
      </c>
      <c r="P121" s="2091">
        <v>1</v>
      </c>
      <c r="Q121" s="2091" t="s">
        <v>620</v>
      </c>
      <c r="R121" s="2091">
        <v>0</v>
      </c>
      <c r="S121" s="2093" t="s">
        <v>620</v>
      </c>
      <c r="U121" s="3113" t="s">
        <v>809</v>
      </c>
      <c r="V121" s="3121"/>
      <c r="W121" s="2094" t="s">
        <v>620</v>
      </c>
      <c r="X121" s="2091" t="s">
        <v>620</v>
      </c>
      <c r="Y121" s="2091" t="s">
        <v>620</v>
      </c>
      <c r="Z121" s="2091">
        <v>1</v>
      </c>
      <c r="AA121" s="2091" t="s">
        <v>620</v>
      </c>
      <c r="AB121" s="2091">
        <v>0</v>
      </c>
      <c r="AC121" s="2093" t="s">
        <v>620</v>
      </c>
      <c r="AE121" s="3113" t="s">
        <v>809</v>
      </c>
      <c r="AF121" s="3121"/>
      <c r="AG121" s="2094" t="s">
        <v>620</v>
      </c>
      <c r="AH121" s="2091" t="s">
        <v>620</v>
      </c>
      <c r="AI121" s="2091" t="s">
        <v>620</v>
      </c>
      <c r="AJ121" s="2091">
        <v>1</v>
      </c>
      <c r="AK121" s="2091" t="s">
        <v>620</v>
      </c>
      <c r="AL121" s="2091">
        <v>0</v>
      </c>
      <c r="AM121" s="2093" t="s">
        <v>620</v>
      </c>
    </row>
    <row r="122" spans="1:39">
      <c r="A122" s="3113" t="s">
        <v>468</v>
      </c>
      <c r="B122" s="3121"/>
      <c r="C122" s="2094">
        <v>49</v>
      </c>
      <c r="D122" s="2091">
        <v>51</v>
      </c>
      <c r="E122" s="2091">
        <v>158</v>
      </c>
      <c r="F122" s="2091">
        <v>211</v>
      </c>
      <c r="G122" s="2091">
        <v>44</v>
      </c>
      <c r="H122" s="2091">
        <v>355</v>
      </c>
      <c r="I122" s="2093">
        <v>38</v>
      </c>
      <c r="K122" s="3113" t="s">
        <v>468</v>
      </c>
      <c r="L122" s="3121"/>
      <c r="M122" s="2094">
        <v>50</v>
      </c>
      <c r="N122" s="2091">
        <v>54</v>
      </c>
      <c r="O122" s="2091">
        <v>165</v>
      </c>
      <c r="P122" s="2091">
        <v>216</v>
      </c>
      <c r="Q122" s="2091">
        <v>45</v>
      </c>
      <c r="R122" s="2091">
        <v>356</v>
      </c>
      <c r="S122" s="2093">
        <v>38</v>
      </c>
      <c r="U122" s="3113" t="s">
        <v>468</v>
      </c>
      <c r="V122" s="3121"/>
      <c r="W122" s="2094">
        <v>50</v>
      </c>
      <c r="X122" s="2091">
        <v>53</v>
      </c>
      <c r="Y122" s="2091">
        <v>168</v>
      </c>
      <c r="Z122" s="2091">
        <v>219</v>
      </c>
      <c r="AA122" s="2091">
        <v>47</v>
      </c>
      <c r="AB122" s="2091">
        <v>359</v>
      </c>
      <c r="AC122" s="2093">
        <v>39</v>
      </c>
      <c r="AE122" s="3113" t="s">
        <v>468</v>
      </c>
      <c r="AF122" s="3121"/>
      <c r="AG122" s="2094">
        <v>48</v>
      </c>
      <c r="AH122" s="2091">
        <v>51</v>
      </c>
      <c r="AI122" s="2091">
        <v>170</v>
      </c>
      <c r="AJ122" s="2091">
        <v>214</v>
      </c>
      <c r="AK122" s="2091">
        <v>46</v>
      </c>
      <c r="AL122" s="2091">
        <v>358</v>
      </c>
      <c r="AM122" s="2093">
        <v>41</v>
      </c>
    </row>
    <row r="123" spans="1:39">
      <c r="A123" s="3113" t="s">
        <v>810</v>
      </c>
      <c r="B123" s="3121"/>
      <c r="C123" s="2094">
        <v>50</v>
      </c>
      <c r="D123" s="2091">
        <v>46</v>
      </c>
      <c r="E123" s="2091">
        <v>117</v>
      </c>
      <c r="F123" s="2091">
        <v>297</v>
      </c>
      <c r="G123" s="2091">
        <v>91</v>
      </c>
      <c r="H123" s="2091">
        <v>140</v>
      </c>
      <c r="I123" s="2093">
        <v>50</v>
      </c>
      <c r="K123" s="3113" t="s">
        <v>810</v>
      </c>
      <c r="L123" s="3121"/>
      <c r="M123" s="2094">
        <v>51</v>
      </c>
      <c r="N123" s="2091">
        <v>48</v>
      </c>
      <c r="O123" s="2091">
        <v>116</v>
      </c>
      <c r="P123" s="2091">
        <v>297</v>
      </c>
      <c r="Q123" s="2091">
        <v>92</v>
      </c>
      <c r="R123" s="2091">
        <v>141</v>
      </c>
      <c r="S123" s="2093">
        <v>50</v>
      </c>
      <c r="U123" s="3113" t="s">
        <v>810</v>
      </c>
      <c r="V123" s="3121"/>
      <c r="W123" s="2094">
        <v>50</v>
      </c>
      <c r="X123" s="2091">
        <v>44</v>
      </c>
      <c r="Y123" s="2091">
        <v>112</v>
      </c>
      <c r="Z123" s="2091">
        <v>290</v>
      </c>
      <c r="AA123" s="2091">
        <v>92</v>
      </c>
      <c r="AB123" s="2091">
        <v>142</v>
      </c>
      <c r="AC123" s="2093">
        <v>49</v>
      </c>
      <c r="AE123" s="3113" t="s">
        <v>810</v>
      </c>
      <c r="AF123" s="3121"/>
      <c r="AG123" s="2094">
        <v>48</v>
      </c>
      <c r="AH123" s="2091">
        <v>43</v>
      </c>
      <c r="AI123" s="2091">
        <v>111</v>
      </c>
      <c r="AJ123" s="2091">
        <v>291</v>
      </c>
      <c r="AK123" s="2091">
        <v>92</v>
      </c>
      <c r="AL123" s="2091">
        <v>144</v>
      </c>
      <c r="AM123" s="2093">
        <v>49</v>
      </c>
    </row>
    <row r="124" spans="1:39">
      <c r="A124" s="3113" t="s">
        <v>811</v>
      </c>
      <c r="B124" s="3121"/>
      <c r="C124" s="2094">
        <v>159</v>
      </c>
      <c r="D124" s="2091">
        <v>135</v>
      </c>
      <c r="E124" s="2091">
        <v>500</v>
      </c>
      <c r="F124" s="2091">
        <v>466</v>
      </c>
      <c r="G124" s="2091">
        <v>149</v>
      </c>
      <c r="H124" s="2091">
        <v>375</v>
      </c>
      <c r="I124" s="2093">
        <v>120</v>
      </c>
      <c r="K124" s="3113" t="s">
        <v>811</v>
      </c>
      <c r="L124" s="3121"/>
      <c r="M124" s="2094">
        <v>162</v>
      </c>
      <c r="N124" s="2091">
        <v>136</v>
      </c>
      <c r="O124" s="2091">
        <v>500</v>
      </c>
      <c r="P124" s="2091">
        <v>468</v>
      </c>
      <c r="Q124" s="2091">
        <v>152</v>
      </c>
      <c r="R124" s="2091">
        <v>378</v>
      </c>
      <c r="S124" s="2093">
        <v>126</v>
      </c>
      <c r="U124" s="3113" t="s">
        <v>811</v>
      </c>
      <c r="V124" s="3121"/>
      <c r="W124" s="2094">
        <v>161</v>
      </c>
      <c r="X124" s="2091">
        <v>134</v>
      </c>
      <c r="Y124" s="2091">
        <v>506</v>
      </c>
      <c r="Z124" s="2091">
        <v>465</v>
      </c>
      <c r="AA124" s="2091">
        <v>159</v>
      </c>
      <c r="AB124" s="2091">
        <v>375</v>
      </c>
      <c r="AC124" s="2093">
        <v>128</v>
      </c>
      <c r="AE124" s="3113" t="s">
        <v>811</v>
      </c>
      <c r="AF124" s="3121"/>
      <c r="AG124" s="2094">
        <v>162</v>
      </c>
      <c r="AH124" s="2091">
        <v>136</v>
      </c>
      <c r="AI124" s="2091">
        <v>497</v>
      </c>
      <c r="AJ124" s="2091">
        <v>458</v>
      </c>
      <c r="AK124" s="2091">
        <v>160</v>
      </c>
      <c r="AL124" s="2091">
        <v>380</v>
      </c>
      <c r="AM124" s="2093">
        <v>126</v>
      </c>
    </row>
    <row r="125" spans="1:39">
      <c r="A125" s="3113" t="s">
        <v>470</v>
      </c>
      <c r="B125" s="3121"/>
      <c r="C125" s="2094">
        <v>494</v>
      </c>
      <c r="D125" s="2091">
        <v>647</v>
      </c>
      <c r="E125" s="2091">
        <v>1702</v>
      </c>
      <c r="F125" s="2091">
        <v>2428</v>
      </c>
      <c r="G125" s="2091">
        <v>667</v>
      </c>
      <c r="H125" s="2091">
        <v>1703</v>
      </c>
      <c r="I125" s="2093">
        <v>676</v>
      </c>
      <c r="K125" s="3113" t="s">
        <v>470</v>
      </c>
      <c r="L125" s="3121"/>
      <c r="M125" s="2094">
        <v>493</v>
      </c>
      <c r="N125" s="2091">
        <v>645</v>
      </c>
      <c r="O125" s="2091">
        <v>1702</v>
      </c>
      <c r="P125" s="2091">
        <v>2444</v>
      </c>
      <c r="Q125" s="2091">
        <v>668</v>
      </c>
      <c r="R125" s="2091">
        <v>1711</v>
      </c>
      <c r="S125" s="2093">
        <v>683</v>
      </c>
      <c r="U125" s="3113" t="s">
        <v>470</v>
      </c>
      <c r="V125" s="3121"/>
      <c r="W125" s="2094">
        <v>489</v>
      </c>
      <c r="X125" s="2091">
        <v>650</v>
      </c>
      <c r="Y125" s="2091">
        <v>1701</v>
      </c>
      <c r="Z125" s="2091">
        <v>2454</v>
      </c>
      <c r="AA125" s="2091">
        <v>672</v>
      </c>
      <c r="AB125" s="2091">
        <v>1735</v>
      </c>
      <c r="AC125" s="2093">
        <v>682</v>
      </c>
      <c r="AE125" s="3113" t="s">
        <v>470</v>
      </c>
      <c r="AF125" s="3121"/>
      <c r="AG125" s="2094">
        <v>497</v>
      </c>
      <c r="AH125" s="2091">
        <v>647</v>
      </c>
      <c r="AI125" s="2091">
        <v>1705</v>
      </c>
      <c r="AJ125" s="2091">
        <v>2462</v>
      </c>
      <c r="AK125" s="2091">
        <v>671</v>
      </c>
      <c r="AL125" s="2091">
        <v>1726</v>
      </c>
      <c r="AM125" s="2093">
        <v>688</v>
      </c>
    </row>
    <row r="126" spans="1:39" ht="13.5" thickBot="1">
      <c r="A126" s="3113" t="s">
        <v>471</v>
      </c>
      <c r="B126" s="3121"/>
      <c r="C126" s="2094">
        <v>4</v>
      </c>
      <c r="D126" s="2091">
        <v>3</v>
      </c>
      <c r="E126" s="2091">
        <v>25</v>
      </c>
      <c r="F126" s="2091">
        <v>27</v>
      </c>
      <c r="G126" s="2091">
        <v>4</v>
      </c>
      <c r="H126" s="2091">
        <v>26</v>
      </c>
      <c r="I126" s="2093">
        <v>10</v>
      </c>
      <c r="K126" s="3113" t="s">
        <v>471</v>
      </c>
      <c r="L126" s="3121"/>
      <c r="M126" s="2094">
        <v>12</v>
      </c>
      <c r="N126" s="2091">
        <v>7</v>
      </c>
      <c r="O126" s="2091">
        <v>30</v>
      </c>
      <c r="P126" s="2091">
        <v>35</v>
      </c>
      <c r="Q126" s="2091">
        <v>20</v>
      </c>
      <c r="R126" s="2091">
        <v>31</v>
      </c>
      <c r="S126" s="2093">
        <v>5</v>
      </c>
      <c r="U126" s="3113" t="s">
        <v>471</v>
      </c>
      <c r="V126" s="3121"/>
      <c r="W126" s="2094">
        <v>4</v>
      </c>
      <c r="X126" s="2091">
        <v>8</v>
      </c>
      <c r="Y126" s="2091">
        <v>39</v>
      </c>
      <c r="Z126" s="2091">
        <v>56</v>
      </c>
      <c r="AA126" s="2091">
        <v>20</v>
      </c>
      <c r="AB126" s="2091">
        <v>37</v>
      </c>
      <c r="AC126" s="2093">
        <v>8</v>
      </c>
      <c r="AE126" s="3113" t="s">
        <v>471</v>
      </c>
      <c r="AF126" s="3121"/>
      <c r="AG126" s="2094">
        <v>7</v>
      </c>
      <c r="AH126" s="2091">
        <v>7</v>
      </c>
      <c r="AI126" s="2091">
        <v>57</v>
      </c>
      <c r="AJ126" s="2091">
        <v>85</v>
      </c>
      <c r="AK126" s="2091">
        <v>15</v>
      </c>
      <c r="AL126" s="2091">
        <v>33</v>
      </c>
      <c r="AM126" s="2093">
        <v>16</v>
      </c>
    </row>
    <row r="127" spans="1:39" ht="13.5" thickBot="1">
      <c r="A127" s="3115" t="s">
        <v>108</v>
      </c>
      <c r="B127" s="3116"/>
      <c r="C127" s="2101">
        <v>12314</v>
      </c>
      <c r="D127" s="2102">
        <v>15238</v>
      </c>
      <c r="E127" s="2102">
        <v>53638</v>
      </c>
      <c r="F127" s="2102">
        <v>70255</v>
      </c>
      <c r="G127" s="2102">
        <v>15213</v>
      </c>
      <c r="H127" s="2102">
        <v>48139</v>
      </c>
      <c r="I127" s="2103">
        <v>12591</v>
      </c>
      <c r="K127" s="3115" t="s">
        <v>108</v>
      </c>
      <c r="L127" s="3116"/>
      <c r="M127" s="2101">
        <v>12360</v>
      </c>
      <c r="N127" s="2102">
        <v>15288</v>
      </c>
      <c r="O127" s="2102">
        <v>53828</v>
      </c>
      <c r="P127" s="2102">
        <v>70537</v>
      </c>
      <c r="Q127" s="2102">
        <v>15268</v>
      </c>
      <c r="R127" s="2102">
        <v>48403</v>
      </c>
      <c r="S127" s="2103">
        <v>12658</v>
      </c>
      <c r="U127" s="3115" t="s">
        <v>108</v>
      </c>
      <c r="V127" s="3116"/>
      <c r="W127" s="2101">
        <v>12368</v>
      </c>
      <c r="X127" s="2102">
        <v>15255</v>
      </c>
      <c r="Y127" s="2102">
        <v>54096</v>
      </c>
      <c r="Z127" s="2102">
        <v>70600</v>
      </c>
      <c r="AA127" s="2102">
        <v>15305</v>
      </c>
      <c r="AB127" s="2102">
        <v>48412</v>
      </c>
      <c r="AC127" s="2103">
        <v>12638</v>
      </c>
      <c r="AE127" s="3115" t="s">
        <v>108</v>
      </c>
      <c r="AF127" s="3116"/>
      <c r="AG127" s="2101">
        <v>12286</v>
      </c>
      <c r="AH127" s="2102">
        <v>15213</v>
      </c>
      <c r="AI127" s="2102">
        <v>53941</v>
      </c>
      <c r="AJ127" s="2102">
        <v>70323</v>
      </c>
      <c r="AK127" s="2102">
        <v>15186</v>
      </c>
      <c r="AL127" s="2102">
        <v>48151</v>
      </c>
      <c r="AM127" s="2103">
        <v>12603</v>
      </c>
    </row>
  </sheetData>
  <mergeCells count="12">
    <mergeCell ref="AE29:AF29"/>
    <mergeCell ref="K29:L29"/>
    <mergeCell ref="U29:V29"/>
    <mergeCell ref="K106:L106"/>
    <mergeCell ref="AE106:AF106"/>
    <mergeCell ref="U106:V106"/>
    <mergeCell ref="K55:L55"/>
    <mergeCell ref="U55:V55"/>
    <mergeCell ref="AE55:AF55"/>
    <mergeCell ref="K81:L81"/>
    <mergeCell ref="U81:V81"/>
    <mergeCell ref="AE81:AF8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P41"/>
  <sheetViews>
    <sheetView topLeftCell="E67" zoomScale="130" zoomScaleNormal="130" workbookViewId="0">
      <selection activeCell="O39" sqref="O39"/>
    </sheetView>
  </sheetViews>
  <sheetFormatPr defaultRowHeight="12.75"/>
  <cols>
    <col min="1" max="1" width="18.140625" customWidth="1"/>
    <col min="2" max="2" width="11.28515625" bestFit="1" customWidth="1"/>
    <col min="3" max="3" width="12.28515625" bestFit="1" customWidth="1"/>
    <col min="4" max="12" width="11.28515625" bestFit="1" customWidth="1"/>
    <col min="13" max="13" width="12.140625" customWidth="1"/>
    <col min="14" max="15" width="11.28515625" bestFit="1" customWidth="1"/>
  </cols>
  <sheetData>
    <row r="1" spans="1:16">
      <c r="A1" s="4247" t="s">
        <v>937</v>
      </c>
      <c r="B1" s="4267" t="s">
        <v>876</v>
      </c>
      <c r="C1" s="4268"/>
      <c r="D1" s="4268"/>
      <c r="E1" s="4268"/>
      <c r="F1" s="4268"/>
      <c r="G1" s="4268"/>
      <c r="H1" s="4268"/>
      <c r="I1" s="4268"/>
      <c r="J1" s="4268"/>
      <c r="K1" s="4268"/>
      <c r="L1" s="4268"/>
      <c r="M1" s="4268"/>
      <c r="N1" s="4268"/>
      <c r="O1" s="4269"/>
    </row>
    <row r="2" spans="1:16" ht="13.5" thickBot="1">
      <c r="A2" s="4247"/>
      <c r="B2" s="4270"/>
      <c r="C2" s="4271"/>
      <c r="D2" s="4271"/>
      <c r="E2" s="4271"/>
      <c r="F2" s="4271"/>
      <c r="G2" s="4271"/>
      <c r="H2" s="4271"/>
      <c r="I2" s="4271"/>
      <c r="J2" s="4271"/>
      <c r="K2" s="4271"/>
      <c r="L2" s="4271"/>
      <c r="M2" s="4271"/>
      <c r="N2" s="4271"/>
      <c r="O2" s="4272"/>
    </row>
    <row r="5" spans="1:16">
      <c r="H5" s="3217"/>
      <c r="J5" s="737"/>
      <c r="K5" s="737"/>
      <c r="L5" s="737"/>
      <c r="M5" s="3217"/>
    </row>
    <row r="6" spans="1:16">
      <c r="A6" s="3162" t="s">
        <v>866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</row>
    <row r="7" spans="1:16" s="143" customFormat="1">
      <c r="A7" s="3163" t="s">
        <v>860</v>
      </c>
      <c r="B7" s="3164" t="s">
        <v>880</v>
      </c>
      <c r="C7" s="3164" t="s">
        <v>879</v>
      </c>
      <c r="D7" s="3164" t="s">
        <v>878</v>
      </c>
      <c r="E7" s="3165" t="s">
        <v>877</v>
      </c>
      <c r="F7" s="3164" t="s">
        <v>867</v>
      </c>
      <c r="G7" s="3164" t="s">
        <v>868</v>
      </c>
      <c r="H7" s="3164" t="s">
        <v>885</v>
      </c>
      <c r="I7" s="3165" t="s">
        <v>899</v>
      </c>
      <c r="J7" s="3164" t="s">
        <v>905</v>
      </c>
      <c r="K7" s="3164" t="s">
        <v>912</v>
      </c>
      <c r="L7" s="3164" t="s">
        <v>938</v>
      </c>
      <c r="M7" s="3164" t="s">
        <v>946</v>
      </c>
      <c r="N7" s="3164" t="s">
        <v>951</v>
      </c>
      <c r="O7" s="3403"/>
    </row>
    <row r="8" spans="1:16">
      <c r="A8" s="3162" t="s">
        <v>861</v>
      </c>
      <c r="B8" s="3219">
        <v>914485043</v>
      </c>
      <c r="C8" s="3219">
        <v>1095301857</v>
      </c>
      <c r="D8" s="3219">
        <v>946942007</v>
      </c>
      <c r="E8" s="3219">
        <v>944648297</v>
      </c>
      <c r="F8" s="3219">
        <v>928710985</v>
      </c>
      <c r="G8" s="3219">
        <v>868242915</v>
      </c>
      <c r="H8" s="3219">
        <v>892511249</v>
      </c>
      <c r="I8" s="3219">
        <v>994221133</v>
      </c>
      <c r="J8" s="3219">
        <v>948826770</v>
      </c>
      <c r="K8" s="3219">
        <v>926659027</v>
      </c>
      <c r="L8" s="3219">
        <v>965668655</v>
      </c>
      <c r="M8" s="3219">
        <v>1044411748</v>
      </c>
      <c r="N8" s="3220">
        <v>971434930</v>
      </c>
      <c r="O8" s="3549"/>
    </row>
    <row r="9" spans="1:16">
      <c r="A9" s="3162" t="s">
        <v>804</v>
      </c>
      <c r="B9" s="3218">
        <v>112660926</v>
      </c>
      <c r="C9" s="3218">
        <v>113994371</v>
      </c>
      <c r="D9" s="3218">
        <v>87602214</v>
      </c>
      <c r="E9" s="3218">
        <v>90602423</v>
      </c>
      <c r="F9" s="3218">
        <v>93621968</v>
      </c>
      <c r="G9" s="3218">
        <v>105103065</v>
      </c>
      <c r="H9" s="3218">
        <v>97033702</v>
      </c>
      <c r="I9" s="3218">
        <v>104890341</v>
      </c>
      <c r="J9" s="3218">
        <v>110094841</v>
      </c>
      <c r="K9" s="3218">
        <v>117215499</v>
      </c>
      <c r="L9" s="3218">
        <v>113499493</v>
      </c>
      <c r="M9" s="3218">
        <v>104510865</v>
      </c>
      <c r="N9" s="3550">
        <v>110350640</v>
      </c>
      <c r="O9" s="3549"/>
    </row>
    <row r="10" spans="1:16">
      <c r="A10" s="3162" t="s">
        <v>862</v>
      </c>
      <c r="B10" s="3218">
        <v>67296774</v>
      </c>
      <c r="C10" s="3218">
        <v>72112932</v>
      </c>
      <c r="D10" s="3218">
        <v>63220074</v>
      </c>
      <c r="E10" s="3218">
        <v>58732786</v>
      </c>
      <c r="F10" s="3218">
        <v>54955900</v>
      </c>
      <c r="G10" s="3218">
        <v>56603908</v>
      </c>
      <c r="H10" s="3218">
        <v>51230008</v>
      </c>
      <c r="I10" s="3218">
        <v>48687919</v>
      </c>
      <c r="J10" s="3218">
        <v>46639085</v>
      </c>
      <c r="K10" s="3218">
        <v>56943997</v>
      </c>
      <c r="L10" s="3218">
        <v>53214675</v>
      </c>
      <c r="M10" s="3218">
        <v>45916586</v>
      </c>
      <c r="N10" s="3550">
        <v>51630653</v>
      </c>
      <c r="O10" s="3549"/>
    </row>
    <row r="11" spans="1:16">
      <c r="A11" s="3162" t="s">
        <v>863</v>
      </c>
      <c r="B11" s="3218">
        <v>92144372</v>
      </c>
      <c r="C11" s="3218">
        <v>105219854</v>
      </c>
      <c r="D11" s="3218">
        <v>94127878</v>
      </c>
      <c r="E11" s="3218">
        <v>99913904</v>
      </c>
      <c r="F11" s="3218">
        <v>92685869</v>
      </c>
      <c r="G11" s="3218">
        <v>99590618</v>
      </c>
      <c r="H11" s="3218">
        <v>101134279</v>
      </c>
      <c r="I11" s="3218">
        <v>102477995</v>
      </c>
      <c r="J11" s="3218">
        <v>103154467</v>
      </c>
      <c r="K11" s="3218">
        <v>96927212</v>
      </c>
      <c r="L11" s="3218">
        <v>101251621</v>
      </c>
      <c r="M11" s="3218">
        <v>94020109</v>
      </c>
      <c r="N11" s="3550">
        <v>98088624</v>
      </c>
      <c r="O11" s="3549"/>
    </row>
    <row r="12" spans="1:16">
      <c r="A12" s="3162" t="s">
        <v>798</v>
      </c>
      <c r="B12" s="3218">
        <v>1022756632</v>
      </c>
      <c r="C12" s="3218">
        <v>1037472281</v>
      </c>
      <c r="D12" s="3218">
        <v>1048952844</v>
      </c>
      <c r="E12" s="3218">
        <v>1072034329</v>
      </c>
      <c r="F12" s="3218">
        <v>963926163</v>
      </c>
      <c r="G12" s="3218">
        <v>1002670314</v>
      </c>
      <c r="H12" s="3218">
        <v>1012840042</v>
      </c>
      <c r="I12" s="3218">
        <v>1044061896</v>
      </c>
      <c r="J12" s="3218">
        <v>994850496</v>
      </c>
      <c r="K12" s="3218">
        <v>1000955620</v>
      </c>
      <c r="L12" s="3218">
        <v>1004764062</v>
      </c>
      <c r="M12" s="3218">
        <v>1034483826</v>
      </c>
      <c r="N12" s="3550">
        <v>985365301</v>
      </c>
      <c r="O12" s="3549"/>
    </row>
    <row r="13" spans="1:16">
      <c r="A13" s="3162" t="s">
        <v>864</v>
      </c>
      <c r="B13" s="3218">
        <v>476168557</v>
      </c>
      <c r="C13" s="3218">
        <v>461969946</v>
      </c>
      <c r="D13" s="3218">
        <v>438464795</v>
      </c>
      <c r="E13" s="3218">
        <v>455376338</v>
      </c>
      <c r="F13" s="3218">
        <v>453610846</v>
      </c>
      <c r="G13" s="3218">
        <v>445559132</v>
      </c>
      <c r="H13" s="3218">
        <v>442254860</v>
      </c>
      <c r="I13" s="3218">
        <v>482455839</v>
      </c>
      <c r="J13" s="3218">
        <v>490090342</v>
      </c>
      <c r="K13" s="3218">
        <v>474687033</v>
      </c>
      <c r="L13" s="3218">
        <v>483831195</v>
      </c>
      <c r="M13" s="3218">
        <v>495512515</v>
      </c>
      <c r="N13" s="3550">
        <v>500444691</v>
      </c>
      <c r="O13" s="3549"/>
    </row>
    <row r="14" spans="1:16">
      <c r="A14" s="3162" t="s">
        <v>865</v>
      </c>
      <c r="B14" s="3218">
        <v>193861124</v>
      </c>
      <c r="C14" s="3218">
        <v>199613702</v>
      </c>
      <c r="D14" s="3218">
        <v>193720764</v>
      </c>
      <c r="E14" s="3218">
        <v>181979840</v>
      </c>
      <c r="F14" s="3218">
        <v>180721310</v>
      </c>
      <c r="G14" s="3218">
        <v>187735473</v>
      </c>
      <c r="H14" s="3218">
        <v>170818216</v>
      </c>
      <c r="I14" s="3218">
        <v>177462302</v>
      </c>
      <c r="J14" s="3218">
        <v>177152569</v>
      </c>
      <c r="K14" s="3218">
        <v>191807614</v>
      </c>
      <c r="L14" s="3218">
        <v>197636130</v>
      </c>
      <c r="M14" s="3218">
        <v>196425503</v>
      </c>
      <c r="N14" s="3550">
        <v>215982311</v>
      </c>
      <c r="O14" s="3549"/>
      <c r="P14" s="20"/>
    </row>
    <row r="15" spans="1:16">
      <c r="A15" s="98"/>
      <c r="B15" s="3166"/>
      <c r="C15" s="3166"/>
      <c r="D15" s="3166"/>
      <c r="E15" s="3166"/>
      <c r="F15" s="3166"/>
      <c r="G15" s="3166"/>
      <c r="H15" s="3166"/>
      <c r="I15" s="3166"/>
      <c r="J15" s="3166"/>
      <c r="K15" s="3166"/>
      <c r="L15" s="3166"/>
      <c r="M15" s="3166"/>
      <c r="N15" s="98"/>
    </row>
    <row r="16" spans="1:16">
      <c r="A16" s="98"/>
      <c r="G16" s="3217"/>
      <c r="I16" s="3166"/>
      <c r="J16" s="3166"/>
      <c r="K16" s="3166"/>
      <c r="L16" s="3166"/>
      <c r="M16" s="3166"/>
    </row>
    <row r="17" spans="1:15">
      <c r="I17" s="3166"/>
      <c r="J17" s="3166"/>
      <c r="K17" s="3166"/>
      <c r="L17" s="3166"/>
      <c r="M17" s="3166"/>
      <c r="N17" s="98"/>
    </row>
    <row r="18" spans="1:15">
      <c r="A18" s="3162" t="s">
        <v>869</v>
      </c>
      <c r="B18" s="3166"/>
      <c r="C18" s="3166"/>
      <c r="D18" s="3166"/>
      <c r="E18" s="3166"/>
      <c r="F18" s="3166"/>
      <c r="G18" s="3166"/>
      <c r="H18" s="3166"/>
      <c r="I18" s="3166"/>
      <c r="J18" s="3166"/>
      <c r="K18" s="3166"/>
      <c r="L18" s="3166"/>
      <c r="M18" s="3166"/>
    </row>
    <row r="19" spans="1:15" s="3167" customFormat="1">
      <c r="A19" s="3163" t="s">
        <v>860</v>
      </c>
      <c r="B19" s="3164" t="s">
        <v>880</v>
      </c>
      <c r="C19" s="3164" t="s">
        <v>879</v>
      </c>
      <c r="D19" s="3164" t="s">
        <v>878</v>
      </c>
      <c r="E19" s="3165" t="s">
        <v>877</v>
      </c>
      <c r="F19" s="3164" t="s">
        <v>867</v>
      </c>
      <c r="G19" s="3164" t="s">
        <v>868</v>
      </c>
      <c r="H19" s="3164" t="s">
        <v>885</v>
      </c>
      <c r="I19" s="3165" t="s">
        <v>899</v>
      </c>
      <c r="J19" s="3164" t="s">
        <v>905</v>
      </c>
      <c r="K19" s="3164" t="s">
        <v>912</v>
      </c>
      <c r="L19" s="3164" t="s">
        <v>938</v>
      </c>
      <c r="M19" s="3164" t="s">
        <v>946</v>
      </c>
      <c r="N19" s="3547" t="s">
        <v>951</v>
      </c>
      <c r="O19" s="3551"/>
    </row>
    <row r="20" spans="1:15">
      <c r="A20" s="3162" t="s">
        <v>861</v>
      </c>
      <c r="B20" s="3218">
        <v>1572363166</v>
      </c>
      <c r="C20" s="3218">
        <v>1550408055</v>
      </c>
      <c r="D20" s="3218">
        <v>1632205273</v>
      </c>
      <c r="E20" s="3218">
        <v>1834148453</v>
      </c>
      <c r="F20" s="3218">
        <v>1547131560</v>
      </c>
      <c r="G20" s="3218">
        <v>1547723636</v>
      </c>
      <c r="H20" s="3218">
        <v>1641091243</v>
      </c>
      <c r="I20" s="3218">
        <v>1771749089</v>
      </c>
      <c r="J20" s="3218">
        <v>1612762524</v>
      </c>
      <c r="K20" s="3218">
        <v>1545376866</v>
      </c>
      <c r="L20" s="3218">
        <v>1645681748</v>
      </c>
      <c r="M20" s="3218">
        <v>2212775107</v>
      </c>
      <c r="N20" s="3548">
        <v>1752940067</v>
      </c>
      <c r="O20" s="3552"/>
    </row>
    <row r="21" spans="1:15">
      <c r="A21" s="3162" t="s">
        <v>804</v>
      </c>
      <c r="B21" s="3218">
        <v>152615326</v>
      </c>
      <c r="C21" s="3218">
        <v>154113107</v>
      </c>
      <c r="D21" s="3218">
        <v>143129709</v>
      </c>
      <c r="E21" s="3218">
        <v>144691353</v>
      </c>
      <c r="F21" s="3218">
        <v>140599804</v>
      </c>
      <c r="G21" s="3218">
        <v>148447072</v>
      </c>
      <c r="H21" s="3218">
        <v>141042392</v>
      </c>
      <c r="I21" s="3218">
        <v>158121175</v>
      </c>
      <c r="J21" s="3218">
        <v>155117131</v>
      </c>
      <c r="K21" s="3218">
        <v>152923628</v>
      </c>
      <c r="L21" s="3218">
        <v>140581683</v>
      </c>
      <c r="M21" s="3218">
        <v>156561699</v>
      </c>
      <c r="N21" s="3548">
        <v>155552567</v>
      </c>
      <c r="O21" s="3552"/>
    </row>
    <row r="22" spans="1:15">
      <c r="A22" s="3162" t="s">
        <v>862</v>
      </c>
      <c r="B22" s="3218">
        <v>144050237</v>
      </c>
      <c r="C22" s="3218">
        <v>168632451</v>
      </c>
      <c r="D22" s="3218">
        <v>129391687</v>
      </c>
      <c r="E22" s="3218">
        <v>153495783</v>
      </c>
      <c r="F22" s="3218">
        <v>139737709</v>
      </c>
      <c r="G22" s="3218">
        <v>155978470</v>
      </c>
      <c r="H22" s="3218">
        <v>132922954</v>
      </c>
      <c r="I22" s="3218">
        <v>144367886</v>
      </c>
      <c r="J22" s="3218">
        <v>140884626</v>
      </c>
      <c r="K22" s="3218">
        <v>158700670</v>
      </c>
      <c r="L22" s="3218">
        <v>149938887</v>
      </c>
      <c r="M22" s="3218">
        <v>157825509</v>
      </c>
      <c r="N22" s="3548">
        <v>148043524</v>
      </c>
      <c r="O22" s="3552"/>
    </row>
    <row r="23" spans="1:15">
      <c r="A23" s="3162" t="s">
        <v>863</v>
      </c>
      <c r="B23" s="3218">
        <v>143063315</v>
      </c>
      <c r="C23" s="3218">
        <v>152633449</v>
      </c>
      <c r="D23" s="3218">
        <v>136428537</v>
      </c>
      <c r="E23" s="3218">
        <v>149242392</v>
      </c>
      <c r="F23" s="3218">
        <v>138731129</v>
      </c>
      <c r="G23" s="3218">
        <v>140931020</v>
      </c>
      <c r="H23" s="3218">
        <v>138159645</v>
      </c>
      <c r="I23" s="3218">
        <v>145377029</v>
      </c>
      <c r="J23" s="3218">
        <v>134923628</v>
      </c>
      <c r="K23" s="3218">
        <v>163383206</v>
      </c>
      <c r="L23" s="3218">
        <v>143052326</v>
      </c>
      <c r="M23" s="3218">
        <v>163629889</v>
      </c>
      <c r="N23" s="3548">
        <v>150952623</v>
      </c>
      <c r="O23" s="3552"/>
    </row>
    <row r="24" spans="1:15">
      <c r="A24" s="3162" t="s">
        <v>798</v>
      </c>
      <c r="B24" s="3218">
        <v>914795052</v>
      </c>
      <c r="C24" s="3218">
        <v>905109100</v>
      </c>
      <c r="D24" s="3218">
        <v>877992792</v>
      </c>
      <c r="E24" s="3218">
        <v>986273268</v>
      </c>
      <c r="F24" s="3218">
        <v>939320163</v>
      </c>
      <c r="G24" s="3218">
        <v>970026215</v>
      </c>
      <c r="H24" s="3218">
        <v>916581257</v>
      </c>
      <c r="I24" s="3218">
        <v>1026920951</v>
      </c>
      <c r="J24" s="3218">
        <v>972174895</v>
      </c>
      <c r="K24" s="3218">
        <v>994361399</v>
      </c>
      <c r="L24" s="3218">
        <v>978201010</v>
      </c>
      <c r="M24" s="3218">
        <v>1023588868</v>
      </c>
      <c r="N24" s="3548">
        <v>1044418334</v>
      </c>
      <c r="O24" s="3552"/>
    </row>
    <row r="25" spans="1:15">
      <c r="A25" s="3162" t="s">
        <v>864</v>
      </c>
      <c r="B25" s="3218">
        <v>807043983</v>
      </c>
      <c r="C25" s="3218">
        <v>841226447</v>
      </c>
      <c r="D25" s="3218">
        <v>769150549</v>
      </c>
      <c r="E25" s="3218">
        <v>818221699</v>
      </c>
      <c r="F25" s="3218">
        <v>777701141</v>
      </c>
      <c r="G25" s="3218">
        <v>846066342</v>
      </c>
      <c r="H25" s="3218">
        <v>826584094</v>
      </c>
      <c r="I25" s="3218">
        <v>821644512</v>
      </c>
      <c r="J25" s="3218">
        <v>787325190</v>
      </c>
      <c r="K25" s="3218">
        <v>860383247</v>
      </c>
      <c r="L25" s="3218">
        <v>808077659</v>
      </c>
      <c r="M25" s="3218">
        <v>844246876</v>
      </c>
      <c r="N25" s="3548">
        <v>844673944</v>
      </c>
      <c r="O25" s="3552"/>
    </row>
    <row r="26" spans="1:15">
      <c r="A26" s="3162" t="s">
        <v>865</v>
      </c>
      <c r="B26" s="3218">
        <v>745856434</v>
      </c>
      <c r="C26" s="3218">
        <v>796624853</v>
      </c>
      <c r="D26" s="3218">
        <v>645955773</v>
      </c>
      <c r="E26" s="3218">
        <v>724886082</v>
      </c>
      <c r="F26" s="3218">
        <v>764960701</v>
      </c>
      <c r="G26" s="3218">
        <v>856697475</v>
      </c>
      <c r="H26" s="3218">
        <v>695020962</v>
      </c>
      <c r="I26" s="3218">
        <v>779421501</v>
      </c>
      <c r="J26" s="3218">
        <v>843821858</v>
      </c>
      <c r="K26" s="3218">
        <v>927200270</v>
      </c>
      <c r="L26" s="3218">
        <v>776867469</v>
      </c>
      <c r="M26" s="3218">
        <v>830783486</v>
      </c>
      <c r="N26" s="3548">
        <v>943165432</v>
      </c>
      <c r="O26" s="3552"/>
    </row>
    <row r="27" spans="1: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5">
      <c r="A28" s="98"/>
      <c r="I28" s="98"/>
      <c r="J28" s="98"/>
      <c r="K28" s="98"/>
      <c r="L28" s="98"/>
      <c r="M28" s="98"/>
      <c r="N28" s="98"/>
      <c r="O28" s="98"/>
    </row>
    <row r="29" spans="1: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1: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1: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1:15" s="2446" customFormat="1">
      <c r="A32" s="4273" t="s">
        <v>870</v>
      </c>
      <c r="B32" s="4265" t="s">
        <v>839</v>
      </c>
      <c r="C32" s="4266"/>
      <c r="D32" s="4265" t="s">
        <v>804</v>
      </c>
      <c r="E32" s="4266"/>
      <c r="F32" s="4265" t="s">
        <v>796</v>
      </c>
      <c r="G32" s="4266"/>
      <c r="H32" s="4265" t="s">
        <v>799</v>
      </c>
      <c r="I32" s="4266"/>
      <c r="J32" s="4265" t="s">
        <v>798</v>
      </c>
      <c r="K32" s="4266"/>
      <c r="L32" s="4265" t="s">
        <v>800</v>
      </c>
      <c r="M32" s="4266"/>
      <c r="N32" s="4265" t="s">
        <v>797</v>
      </c>
      <c r="O32" s="4266"/>
    </row>
    <row r="33" spans="1:15" s="2446" customFormat="1">
      <c r="A33" s="4274"/>
      <c r="B33" s="3165" t="s">
        <v>512</v>
      </c>
      <c r="C33" s="3165" t="s">
        <v>513</v>
      </c>
      <c r="D33" s="3165" t="s">
        <v>512</v>
      </c>
      <c r="E33" s="3165" t="s">
        <v>513</v>
      </c>
      <c r="F33" s="3165" t="s">
        <v>512</v>
      </c>
      <c r="G33" s="3165" t="s">
        <v>513</v>
      </c>
      <c r="H33" s="3165" t="s">
        <v>512</v>
      </c>
      <c r="I33" s="3165" t="s">
        <v>513</v>
      </c>
      <c r="J33" s="3165" t="s">
        <v>512</v>
      </c>
      <c r="K33" s="3165" t="s">
        <v>513</v>
      </c>
      <c r="L33" s="3165" t="s">
        <v>512</v>
      </c>
      <c r="M33" s="3165" t="s">
        <v>513</v>
      </c>
      <c r="N33" s="3165" t="s">
        <v>512</v>
      </c>
      <c r="O33" s="3165" t="s">
        <v>513</v>
      </c>
    </row>
    <row r="34" spans="1:15" ht="36.75" customHeight="1">
      <c r="A34" s="3168" t="s">
        <v>871</v>
      </c>
      <c r="B34" s="3404">
        <v>759831782</v>
      </c>
      <c r="C34" s="3404">
        <v>1643973821</v>
      </c>
      <c r="D34" s="3404">
        <v>97360926</v>
      </c>
      <c r="E34" s="3404">
        <v>148340795</v>
      </c>
      <c r="F34" s="3404">
        <v>46189848</v>
      </c>
      <c r="G34" s="3404">
        <v>146651793</v>
      </c>
      <c r="H34" s="3404">
        <v>88237924</v>
      </c>
      <c r="I34" s="3404">
        <v>138670384</v>
      </c>
      <c r="J34" s="3404">
        <v>909688246</v>
      </c>
      <c r="K34" s="3404">
        <v>846496439</v>
      </c>
      <c r="L34" s="3404">
        <v>483428432</v>
      </c>
      <c r="M34" s="3404">
        <v>794318595</v>
      </c>
      <c r="N34" s="3404">
        <v>203224047</v>
      </c>
      <c r="O34" s="3404">
        <v>940100990</v>
      </c>
    </row>
    <row r="35" spans="1:15" ht="48">
      <c r="A35" s="3168" t="s">
        <v>872</v>
      </c>
      <c r="B35" s="3404">
        <v>183377854</v>
      </c>
      <c r="C35" s="3404">
        <v>98282037</v>
      </c>
      <c r="D35" s="3404">
        <v>510211</v>
      </c>
      <c r="E35" s="3404">
        <v>1055204</v>
      </c>
      <c r="F35" s="3404">
        <v>288067</v>
      </c>
      <c r="G35" s="3404">
        <v>223091</v>
      </c>
      <c r="H35" s="3404">
        <v>8593372</v>
      </c>
      <c r="I35" s="3404">
        <v>2670864</v>
      </c>
      <c r="J35" s="3404">
        <v>42770842</v>
      </c>
      <c r="K35" s="3404">
        <v>187040290</v>
      </c>
      <c r="L35" s="3404">
        <v>8946890</v>
      </c>
      <c r="M35" s="3404">
        <v>30684184</v>
      </c>
      <c r="N35" s="3404">
        <v>4313412</v>
      </c>
      <c r="O35" s="3404">
        <v>750825</v>
      </c>
    </row>
    <row r="36" spans="1:15" ht="48">
      <c r="A36" s="3168" t="s">
        <v>873</v>
      </c>
      <c r="B36" s="3404">
        <v>5099545</v>
      </c>
      <c r="C36" s="3404">
        <v>2661638</v>
      </c>
      <c r="D36" s="3404">
        <v>1178549</v>
      </c>
      <c r="E36" s="3404">
        <v>1360107</v>
      </c>
      <c r="F36" s="3404">
        <v>997451</v>
      </c>
      <c r="G36" s="3404">
        <v>56581</v>
      </c>
      <c r="H36" s="3404">
        <v>541430</v>
      </c>
      <c r="I36" s="3404">
        <v>9455852</v>
      </c>
      <c r="J36" s="3404">
        <v>11607225</v>
      </c>
      <c r="K36" s="3404">
        <v>2763030</v>
      </c>
      <c r="L36" s="3404">
        <v>2745132</v>
      </c>
      <c r="M36" s="3404">
        <v>1238994</v>
      </c>
      <c r="N36" s="3404">
        <v>531085</v>
      </c>
      <c r="O36" s="3404">
        <v>26</v>
      </c>
    </row>
    <row r="37" spans="1:15" ht="48">
      <c r="A37" s="3168" t="s">
        <v>874</v>
      </c>
      <c r="B37" s="3404">
        <v>19562276</v>
      </c>
      <c r="C37" s="3404">
        <v>2960082</v>
      </c>
      <c r="D37" s="3404">
        <v>11264242</v>
      </c>
      <c r="E37" s="3404">
        <v>4706117</v>
      </c>
      <c r="F37" s="3404">
        <v>4008762</v>
      </c>
      <c r="G37" s="3404">
        <v>12337</v>
      </c>
      <c r="H37" s="3404">
        <v>649283</v>
      </c>
      <c r="I37" s="3404">
        <v>2410</v>
      </c>
      <c r="J37" s="3404">
        <v>6941863</v>
      </c>
      <c r="K37" s="3404">
        <v>1470559</v>
      </c>
      <c r="L37" s="3404">
        <v>4140356</v>
      </c>
      <c r="M37" s="3404">
        <v>1378059</v>
      </c>
      <c r="N37" s="3404">
        <v>7702638</v>
      </c>
      <c r="O37" s="3404">
        <v>167778</v>
      </c>
    </row>
    <row r="38" spans="1:15">
      <c r="A38" s="3168" t="s">
        <v>875</v>
      </c>
      <c r="B38" s="3404">
        <v>3563473</v>
      </c>
      <c r="C38" s="3404">
        <v>5062489</v>
      </c>
      <c r="D38" s="3404">
        <v>36712</v>
      </c>
      <c r="E38" s="3404">
        <v>90344</v>
      </c>
      <c r="F38" s="3404">
        <f t="shared" ref="F38:K38" si="0">F39-(F34+F35+F36+F37)</f>
        <v>146525</v>
      </c>
      <c r="G38" s="3404">
        <f t="shared" si="0"/>
        <v>1099722</v>
      </c>
      <c r="H38" s="3404">
        <f t="shared" si="0"/>
        <v>66615</v>
      </c>
      <c r="I38" s="3404">
        <f t="shared" si="0"/>
        <v>153113</v>
      </c>
      <c r="J38" s="3404">
        <f t="shared" si="0"/>
        <v>14357125</v>
      </c>
      <c r="K38" s="3404">
        <f t="shared" si="0"/>
        <v>6648016</v>
      </c>
      <c r="L38" s="3404">
        <f t="shared" ref="L38:M38" si="1">L39-(L34+L35+L36+L37)</f>
        <v>1183881</v>
      </c>
      <c r="M38" s="3404">
        <f t="shared" si="1"/>
        <v>17054112</v>
      </c>
      <c r="N38" s="3404">
        <f t="shared" ref="N38" si="2">N39-(N34+N35+N36+N37)</f>
        <v>211129</v>
      </c>
      <c r="O38" s="3404">
        <f t="shared" ref="O38" si="3">O39-(O34+O35+O36+O37)</f>
        <v>2145813</v>
      </c>
    </row>
    <row r="39" spans="1:15">
      <c r="A39" s="3169" t="s">
        <v>108</v>
      </c>
      <c r="B39" s="3404">
        <f>SUM(B34:B38)</f>
        <v>971434930</v>
      </c>
      <c r="C39" s="3404">
        <f>SUM(C34:C38)</f>
        <v>1752940067</v>
      </c>
      <c r="D39" s="3404">
        <f>SUM(D34:D38)</f>
        <v>110350640</v>
      </c>
      <c r="E39" s="3405">
        <f>SUM(E34:E38)</f>
        <v>155552567</v>
      </c>
      <c r="F39" s="3405">
        <v>51630653</v>
      </c>
      <c r="G39" s="3404">
        <v>148043524</v>
      </c>
      <c r="H39" s="3404">
        <v>98088624</v>
      </c>
      <c r="I39" s="3404">
        <v>150952623</v>
      </c>
      <c r="J39" s="3404">
        <v>985365301</v>
      </c>
      <c r="K39" s="3404">
        <v>1044418334</v>
      </c>
      <c r="L39" s="3404">
        <v>500444691</v>
      </c>
      <c r="M39" s="3404">
        <v>844673944</v>
      </c>
      <c r="N39" s="3404">
        <v>215982311</v>
      </c>
      <c r="O39" s="3404">
        <v>943165432</v>
      </c>
    </row>
    <row r="40" spans="1:15"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</row>
    <row r="41" spans="1:15">
      <c r="C41" s="240"/>
      <c r="D41" s="240"/>
      <c r="E41" s="240"/>
      <c r="F41" s="240"/>
      <c r="H41" s="240"/>
      <c r="I41" s="240"/>
      <c r="L41" s="240"/>
      <c r="M41" s="240"/>
      <c r="N41" s="240"/>
      <c r="O41" s="240"/>
    </row>
  </sheetData>
  <mergeCells count="10">
    <mergeCell ref="J32:K32"/>
    <mergeCell ref="L32:M32"/>
    <mergeCell ref="N32:O32"/>
    <mergeCell ref="A1:A2"/>
    <mergeCell ref="B1:O2"/>
    <mergeCell ref="A32:A33"/>
    <mergeCell ref="B32:C32"/>
    <mergeCell ref="D32:E32"/>
    <mergeCell ref="F32:G32"/>
    <mergeCell ref="H32:I3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3:I25"/>
  <sheetViews>
    <sheetView workbookViewId="0">
      <selection activeCell="D8" sqref="D8"/>
    </sheetView>
  </sheetViews>
  <sheetFormatPr defaultColWidth="8.85546875" defaultRowHeight="12.75"/>
  <cols>
    <col min="1" max="1" width="12.28515625" customWidth="1"/>
    <col min="2" max="2" width="8" customWidth="1"/>
  </cols>
  <sheetData>
    <row r="3" spans="2:9" ht="63" customHeight="1"/>
    <row r="4" spans="2:9" ht="89.45" customHeight="1">
      <c r="C4" s="3584"/>
      <c r="D4" s="3585"/>
      <c r="E4" s="3585"/>
      <c r="F4" s="3585"/>
      <c r="G4" s="3585"/>
      <c r="H4" s="3585"/>
      <c r="I4" s="3585"/>
    </row>
    <row r="5" spans="2:9" ht="18.75">
      <c r="B5" s="969"/>
      <c r="C5" s="969"/>
      <c r="D5" s="1"/>
      <c r="E5" s="1"/>
      <c r="F5" s="1"/>
      <c r="G5" s="1"/>
      <c r="H5" s="1"/>
      <c r="I5" s="1"/>
    </row>
    <row r="6" spans="2:9" ht="48.2" customHeight="1">
      <c r="B6" s="969"/>
      <c r="C6" s="969"/>
      <c r="D6" s="1"/>
      <c r="E6" s="1"/>
      <c r="F6" s="1"/>
      <c r="G6" s="1"/>
      <c r="H6" s="1"/>
      <c r="I6" s="1"/>
    </row>
    <row r="7" spans="2:9" ht="48.2" customHeight="1">
      <c r="D7" s="1193" t="s">
        <v>941</v>
      </c>
    </row>
    <row r="11" spans="2:9" ht="26.45" customHeight="1">
      <c r="E11" s="970"/>
    </row>
    <row r="12" spans="2:9" ht="27" customHeight="1">
      <c r="E12" s="970"/>
    </row>
    <row r="13" spans="2:9" ht="19.5">
      <c r="E13" s="971"/>
    </row>
    <row r="14" spans="2:9" ht="19.5">
      <c r="E14" s="971"/>
    </row>
    <row r="15" spans="2:9" ht="19.5">
      <c r="E15" s="971"/>
    </row>
    <row r="16" spans="2:9" ht="19.5">
      <c r="E16" s="971"/>
    </row>
    <row r="17" spans="3:9" ht="19.5">
      <c r="E17" s="971"/>
    </row>
    <row r="18" spans="3:9" ht="19.5">
      <c r="E18" s="971"/>
    </row>
    <row r="21" spans="3:9">
      <c r="C21" s="972"/>
    </row>
    <row r="23" spans="3:9">
      <c r="C23" s="973"/>
      <c r="D23" s="627"/>
      <c r="E23" s="627"/>
      <c r="F23" s="143"/>
      <c r="G23" s="143"/>
      <c r="H23" s="143"/>
      <c r="I23" s="143"/>
    </row>
    <row r="24" spans="3:9">
      <c r="C24" s="973"/>
    </row>
    <row r="25" spans="3:9">
      <c r="C25" s="973"/>
      <c r="D25" s="974"/>
    </row>
  </sheetData>
  <mergeCells count="1">
    <mergeCell ref="C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Y95"/>
  <sheetViews>
    <sheetView topLeftCell="A79" workbookViewId="0">
      <selection activeCell="I91" sqref="I91"/>
    </sheetView>
  </sheetViews>
  <sheetFormatPr defaultColWidth="8.85546875" defaultRowHeight="12.75"/>
  <cols>
    <col min="1" max="1" width="6.42578125" style="3" customWidth="1"/>
    <col min="2" max="2" width="8" style="3" customWidth="1"/>
    <col min="3" max="3" width="6" style="3" customWidth="1"/>
    <col min="4" max="4" width="6.7109375" style="3" customWidth="1"/>
    <col min="5" max="5" width="4.140625" style="3" customWidth="1"/>
    <col min="6" max="6" width="7.42578125" style="3" customWidth="1"/>
    <col min="7" max="7" width="4.28515625" style="3" customWidth="1"/>
    <col min="8" max="8" width="5.28515625" style="3" customWidth="1"/>
    <col min="9" max="9" width="7.28515625" customWidth="1"/>
    <col min="10" max="10" width="3.85546875" customWidth="1"/>
    <col min="11" max="11" width="7.7109375" customWidth="1"/>
    <col min="12" max="12" width="4.28515625" customWidth="1"/>
    <col min="13" max="13" width="6.140625" customWidth="1"/>
    <col min="14" max="14" width="7.42578125" customWidth="1"/>
    <col min="15" max="15" width="4.42578125" customWidth="1"/>
    <col min="16" max="16" width="7.7109375" style="3" customWidth="1"/>
    <col min="17" max="17" width="4.28515625" style="567" customWidth="1"/>
    <col min="18" max="18" width="6.140625" customWidth="1"/>
    <col min="20" max="20" width="16.140625" customWidth="1"/>
  </cols>
  <sheetData>
    <row r="1" spans="1:20" ht="17.45" customHeight="1">
      <c r="A1" s="14" t="s">
        <v>10</v>
      </c>
      <c r="B1" s="14"/>
      <c r="D1" s="15" t="s">
        <v>101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954"/>
      <c r="R1" s="20"/>
    </row>
    <row r="2" spans="1:20" ht="12.75" customHeight="1" thickBot="1">
      <c r="A2" s="464"/>
      <c r="B2" s="21"/>
      <c r="D2" s="3623" t="s">
        <v>140</v>
      </c>
      <c r="E2" s="3624"/>
      <c r="F2" s="3624"/>
      <c r="G2" s="3624"/>
      <c r="H2" s="3624"/>
      <c r="I2" s="3624"/>
      <c r="J2" s="3624"/>
      <c r="K2" s="3624"/>
      <c r="L2" s="3624"/>
      <c r="M2" s="3624"/>
      <c r="N2" s="3624"/>
      <c r="O2" s="3624"/>
      <c r="P2" s="3624"/>
      <c r="Q2" s="3625"/>
      <c r="R2" s="20"/>
    </row>
    <row r="3" spans="1:20" ht="31.7" customHeight="1" thickBot="1">
      <c r="A3" s="57"/>
      <c r="B3" s="1130" t="s">
        <v>103</v>
      </c>
      <c r="C3" s="1131" t="s">
        <v>104</v>
      </c>
      <c r="D3" s="1132"/>
      <c r="E3" s="1132"/>
      <c r="F3" s="1133"/>
      <c r="G3" s="1134"/>
      <c r="H3" s="1135"/>
      <c r="I3" s="1136"/>
      <c r="J3" s="1137" t="s">
        <v>105</v>
      </c>
      <c r="K3" s="1133"/>
      <c r="L3" s="1134"/>
      <c r="M3" s="1138"/>
      <c r="N3" s="1139" t="s">
        <v>106</v>
      </c>
      <c r="O3" s="1136"/>
      <c r="P3" s="1140"/>
      <c r="Q3" s="1955"/>
      <c r="R3" s="20"/>
    </row>
    <row r="4" spans="1:20" ht="28.5" customHeight="1">
      <c r="A4" s="2074" t="s">
        <v>107</v>
      </c>
      <c r="B4" s="2075" t="s">
        <v>108</v>
      </c>
      <c r="C4" s="2076" t="s">
        <v>108</v>
      </c>
      <c r="D4" s="2071" t="s">
        <v>599</v>
      </c>
      <c r="E4" s="2072" t="s">
        <v>109</v>
      </c>
      <c r="F4" s="2071" t="s">
        <v>110</v>
      </c>
      <c r="G4" s="2073" t="s">
        <v>109</v>
      </c>
      <c r="H4" s="2077" t="s">
        <v>108</v>
      </c>
      <c r="I4" s="2071" t="s">
        <v>599</v>
      </c>
      <c r="J4" s="2072" t="s">
        <v>109</v>
      </c>
      <c r="K4" s="2071" t="s">
        <v>110</v>
      </c>
      <c r="L4" s="2073" t="s">
        <v>109</v>
      </c>
      <c r="M4" s="2077" t="s">
        <v>111</v>
      </c>
      <c r="N4" s="2071" t="s">
        <v>599</v>
      </c>
      <c r="O4" s="2072" t="s">
        <v>109</v>
      </c>
      <c r="P4" s="2078" t="s">
        <v>110</v>
      </c>
      <c r="Q4" s="2073" t="s">
        <v>109</v>
      </c>
      <c r="R4" s="27"/>
    </row>
    <row r="5" spans="1:20">
      <c r="A5" s="800" t="s">
        <v>130</v>
      </c>
      <c r="B5" s="912">
        <v>17075</v>
      </c>
      <c r="C5" s="1129">
        <v>15759</v>
      </c>
      <c r="D5" s="108">
        <v>10266</v>
      </c>
      <c r="E5" s="2170">
        <v>65.143727393870165</v>
      </c>
      <c r="F5" s="108">
        <v>5493</v>
      </c>
      <c r="G5" s="2167">
        <v>34.856272606129828</v>
      </c>
      <c r="H5" s="644">
        <v>1106</v>
      </c>
      <c r="I5" s="2174">
        <v>762</v>
      </c>
      <c r="J5" s="162">
        <f>SUM(I5/H5)*100</f>
        <v>68.896925858951178</v>
      </c>
      <c r="K5" s="2185">
        <v>344</v>
      </c>
      <c r="L5" s="2166">
        <v>31.1</v>
      </c>
      <c r="M5" s="644">
        <v>996</v>
      </c>
      <c r="N5" s="1141">
        <v>758</v>
      </c>
      <c r="O5" s="791">
        <f>SUM(N5/M5)*100</f>
        <v>76.104417670682736</v>
      </c>
      <c r="P5" s="1141">
        <v>238</v>
      </c>
      <c r="Q5" s="1958">
        <v>23.9</v>
      </c>
      <c r="R5" s="50"/>
    </row>
    <row r="6" spans="1:20">
      <c r="A6" s="799" t="s">
        <v>131</v>
      </c>
      <c r="B6" s="912">
        <v>16988</v>
      </c>
      <c r="C6" s="1129">
        <v>15701</v>
      </c>
      <c r="D6" s="108">
        <v>10169</v>
      </c>
      <c r="E6" s="2170">
        <v>64.766575377364504</v>
      </c>
      <c r="F6" s="108">
        <v>5532</v>
      </c>
      <c r="G6" s="2167">
        <v>35.233424622635503</v>
      </c>
      <c r="H6" s="644">
        <v>354</v>
      </c>
      <c r="I6" s="2185">
        <v>247</v>
      </c>
      <c r="J6" s="162">
        <v>69.774011299435017</v>
      </c>
      <c r="K6" s="2185">
        <v>107</v>
      </c>
      <c r="L6" s="2166">
        <v>30.225988700564972</v>
      </c>
      <c r="M6" s="644">
        <v>436</v>
      </c>
      <c r="N6" s="2185">
        <v>348</v>
      </c>
      <c r="O6" s="162">
        <v>79.816513761467888</v>
      </c>
      <c r="P6" s="2185">
        <v>88</v>
      </c>
      <c r="Q6" s="173">
        <v>20.183486238532112</v>
      </c>
      <c r="R6" s="50"/>
    </row>
    <row r="7" spans="1:20">
      <c r="A7" s="51" t="s">
        <v>132</v>
      </c>
      <c r="B7" s="29">
        <v>17143</v>
      </c>
      <c r="C7" s="159">
        <v>15840</v>
      </c>
      <c r="D7" s="31">
        <v>10253</v>
      </c>
      <c r="E7" s="2168">
        <v>64.728535353535349</v>
      </c>
      <c r="F7" s="31">
        <v>5587</v>
      </c>
      <c r="G7" s="2165">
        <v>35.271464646464644</v>
      </c>
      <c r="H7" s="705">
        <v>292</v>
      </c>
      <c r="I7" s="2186">
        <v>193</v>
      </c>
      <c r="J7" s="32">
        <v>66.095890410958901</v>
      </c>
      <c r="K7" s="2186">
        <v>99</v>
      </c>
      <c r="L7" s="2164">
        <v>33.904109589041099</v>
      </c>
      <c r="M7" s="705">
        <v>135</v>
      </c>
      <c r="N7" s="2186">
        <v>104</v>
      </c>
      <c r="O7" s="32">
        <v>77.037037037037038</v>
      </c>
      <c r="P7" s="2186">
        <v>31</v>
      </c>
      <c r="Q7" s="106">
        <v>22.962962962962962</v>
      </c>
      <c r="R7" s="50"/>
    </row>
    <row r="8" spans="1:20">
      <c r="A8" s="51" t="s">
        <v>133</v>
      </c>
      <c r="B8" s="29">
        <v>17132</v>
      </c>
      <c r="C8" s="159">
        <v>15864</v>
      </c>
      <c r="D8" s="31">
        <v>10243</v>
      </c>
      <c r="E8" s="2168">
        <v>64.56757438224912</v>
      </c>
      <c r="F8" s="31">
        <v>5621</v>
      </c>
      <c r="G8" s="2165">
        <v>35.432425617750887</v>
      </c>
      <c r="H8" s="705">
        <v>196</v>
      </c>
      <c r="I8" s="2186">
        <v>130</v>
      </c>
      <c r="J8" s="32">
        <v>66.326530612244895</v>
      </c>
      <c r="K8" s="2186">
        <v>66</v>
      </c>
      <c r="L8" s="2164">
        <v>33.673469387755098</v>
      </c>
      <c r="M8" s="705">
        <v>170</v>
      </c>
      <c r="N8" s="2186">
        <v>141</v>
      </c>
      <c r="O8" s="32">
        <v>82.941176470588246</v>
      </c>
      <c r="P8" s="2186">
        <v>29</v>
      </c>
      <c r="Q8" s="106">
        <v>17.058823529411764</v>
      </c>
      <c r="R8" s="50"/>
    </row>
    <row r="9" spans="1:20">
      <c r="A9" s="52" t="s">
        <v>419</v>
      </c>
      <c r="B9" s="39">
        <v>17158</v>
      </c>
      <c r="C9" s="157">
        <v>15871</v>
      </c>
      <c r="D9" s="41">
        <v>10256</v>
      </c>
      <c r="E9" s="2169">
        <v>64.621006867872225</v>
      </c>
      <c r="F9" s="41">
        <v>5615</v>
      </c>
      <c r="G9" s="2163">
        <v>35.378993132127775</v>
      </c>
      <c r="H9" s="659">
        <v>235</v>
      </c>
      <c r="I9" s="2187">
        <v>148</v>
      </c>
      <c r="J9" s="42">
        <v>62.978723404255319</v>
      </c>
      <c r="K9" s="2187">
        <v>87</v>
      </c>
      <c r="L9" s="2162">
        <v>37.021276595744681</v>
      </c>
      <c r="M9" s="659">
        <v>207</v>
      </c>
      <c r="N9" s="2187">
        <v>132</v>
      </c>
      <c r="O9" s="42">
        <v>63.768115942028977</v>
      </c>
      <c r="P9" s="2187">
        <v>75</v>
      </c>
      <c r="Q9" s="48">
        <v>36.231884057971016</v>
      </c>
      <c r="R9" s="50"/>
      <c r="S9" s="240"/>
      <c r="T9" s="240"/>
    </row>
    <row r="10" spans="1:20" ht="12.75" customHeight="1">
      <c r="A10" s="51" t="s">
        <v>439</v>
      </c>
      <c r="B10" s="29">
        <v>17069</v>
      </c>
      <c r="C10" s="159">
        <v>15798</v>
      </c>
      <c r="D10" s="108">
        <v>10173</v>
      </c>
      <c r="E10" s="2165">
        <v>64.394227117356621</v>
      </c>
      <c r="F10" s="108">
        <v>5625</v>
      </c>
      <c r="G10" s="2165">
        <v>35.605772882643372</v>
      </c>
      <c r="H10" s="705">
        <v>367</v>
      </c>
      <c r="I10" s="2185">
        <v>260</v>
      </c>
      <c r="J10" s="32">
        <v>70.844686648501366</v>
      </c>
      <c r="K10" s="2185">
        <v>107</v>
      </c>
      <c r="L10" s="2164">
        <v>29.155313351498634</v>
      </c>
      <c r="M10" s="705">
        <v>456</v>
      </c>
      <c r="N10" s="2186">
        <v>345</v>
      </c>
      <c r="O10" s="32">
        <v>75.657894736842096</v>
      </c>
      <c r="P10" s="2186">
        <v>111</v>
      </c>
      <c r="Q10" s="106">
        <v>24.342105263157894</v>
      </c>
      <c r="R10" s="50"/>
      <c r="T10" s="240"/>
    </row>
    <row r="11" spans="1:20" ht="12.75" customHeight="1">
      <c r="A11" s="51" t="s">
        <v>593</v>
      </c>
      <c r="B11" s="29">
        <v>17125</v>
      </c>
      <c r="C11" s="159">
        <v>15858</v>
      </c>
      <c r="D11" s="31">
        <v>10212</v>
      </c>
      <c r="E11" s="2165">
        <v>64.396519107075292</v>
      </c>
      <c r="F11" s="31">
        <v>5646</v>
      </c>
      <c r="G11" s="2165">
        <v>35.603480892924708</v>
      </c>
      <c r="H11" s="705">
        <v>262</v>
      </c>
      <c r="I11" s="2186">
        <v>192</v>
      </c>
      <c r="J11" s="32">
        <v>73.282442748091597</v>
      </c>
      <c r="K11" s="2186">
        <v>70</v>
      </c>
      <c r="L11" s="2164">
        <v>26.717557251908396</v>
      </c>
      <c r="M11" s="705">
        <v>201</v>
      </c>
      <c r="N11" s="2176">
        <v>157</v>
      </c>
      <c r="O11" s="32">
        <v>78.109452736318403</v>
      </c>
      <c r="P11" s="2176">
        <v>44</v>
      </c>
      <c r="Q11" s="106">
        <v>21.890547263681594</v>
      </c>
      <c r="R11" s="50"/>
    </row>
    <row r="12" spans="1:20" ht="12.75" customHeight="1">
      <c r="A12" s="51" t="s">
        <v>440</v>
      </c>
      <c r="B12" s="29">
        <v>17121</v>
      </c>
      <c r="C12" s="159">
        <v>15862</v>
      </c>
      <c r="D12" s="31">
        <v>10205</v>
      </c>
      <c r="E12" s="2165">
        <v>64.336149287605593</v>
      </c>
      <c r="F12" s="31">
        <v>5657</v>
      </c>
      <c r="G12" s="2165">
        <v>35.6638507123944</v>
      </c>
      <c r="H12" s="705">
        <v>172</v>
      </c>
      <c r="I12" s="2186">
        <v>117</v>
      </c>
      <c r="J12" s="32">
        <v>68.023255813953483</v>
      </c>
      <c r="K12" s="2186">
        <v>55</v>
      </c>
      <c r="L12" s="2164">
        <v>31.976744186046513</v>
      </c>
      <c r="M12" s="705">
        <v>172</v>
      </c>
      <c r="N12" s="2176">
        <v>120</v>
      </c>
      <c r="O12" s="32">
        <v>69.767441860465112</v>
      </c>
      <c r="P12" s="2176">
        <v>52</v>
      </c>
      <c r="Q12" s="106">
        <v>30.232558139534881</v>
      </c>
      <c r="R12" s="50"/>
      <c r="S12" s="240"/>
      <c r="T12" s="240"/>
    </row>
    <row r="13" spans="1:20" ht="12.75" customHeight="1">
      <c r="A13" s="52" t="s">
        <v>496</v>
      </c>
      <c r="B13" s="39">
        <v>16936</v>
      </c>
      <c r="C13" s="157">
        <v>15658</v>
      </c>
      <c r="D13" s="41">
        <v>10022</v>
      </c>
      <c r="E13" s="2163">
        <v>64.005620130284839</v>
      </c>
      <c r="F13" s="41">
        <v>5636</v>
      </c>
      <c r="G13" s="2163">
        <v>35.994379869715161</v>
      </c>
      <c r="H13" s="659">
        <v>188</v>
      </c>
      <c r="I13" s="2187">
        <v>115</v>
      </c>
      <c r="J13" s="42">
        <v>61.170212765957444</v>
      </c>
      <c r="K13" s="2187">
        <v>73</v>
      </c>
      <c r="L13" s="2162">
        <v>38.829787234042549</v>
      </c>
      <c r="M13" s="659">
        <v>243</v>
      </c>
      <c r="N13" s="2178">
        <v>168</v>
      </c>
      <c r="O13" s="42">
        <v>69.135802469135797</v>
      </c>
      <c r="P13" s="2178">
        <v>75</v>
      </c>
      <c r="Q13" s="48">
        <v>30.864197530864196</v>
      </c>
      <c r="R13" s="50"/>
      <c r="T13" s="240"/>
    </row>
    <row r="14" spans="1:20" ht="12.75" customHeight="1">
      <c r="A14" s="51" t="s">
        <v>544</v>
      </c>
      <c r="B14" s="29">
        <v>16624</v>
      </c>
      <c r="C14" s="159">
        <v>15594</v>
      </c>
      <c r="D14" s="31">
        <v>9904</v>
      </c>
      <c r="E14" s="2165">
        <f t="shared" ref="E14:E24" si="0">SUM(D14/C14)*100</f>
        <v>63.51160702834423</v>
      </c>
      <c r="F14" s="31">
        <f t="shared" ref="F14:F42" si="1">C14-D14</f>
        <v>5690</v>
      </c>
      <c r="G14" s="2165">
        <f t="shared" ref="G14:G24" si="2">SUM(F14/C14)*100</f>
        <v>36.488392971655763</v>
      </c>
      <c r="H14" s="705">
        <v>339</v>
      </c>
      <c r="I14" s="2186">
        <v>244</v>
      </c>
      <c r="J14" s="32">
        <f t="shared" ref="J14:J24" si="3">SUM(I14/H14)*100</f>
        <v>71.976401179941007</v>
      </c>
      <c r="K14" s="2186">
        <f t="shared" ref="K14:K41" si="4">H14-I14</f>
        <v>95</v>
      </c>
      <c r="L14" s="2164">
        <f t="shared" ref="L14:L24" si="5">SUM(K14/H14)*100</f>
        <v>28.023598820058996</v>
      </c>
      <c r="M14" s="705">
        <v>516</v>
      </c>
      <c r="N14" s="402">
        <v>404</v>
      </c>
      <c r="O14" s="403">
        <f t="shared" ref="O14:O24" si="6">SUM(N14/M14)*100</f>
        <v>78.294573643410843</v>
      </c>
      <c r="P14" s="402">
        <f t="shared" ref="P14:P30" si="7">M14-N14</f>
        <v>112</v>
      </c>
      <c r="Q14" s="1956">
        <f t="shared" ref="Q14:Q24" si="8">SUM(P14/M14)*100</f>
        <v>21.705426356589147</v>
      </c>
      <c r="R14" s="532"/>
      <c r="S14" s="703"/>
    </row>
    <row r="15" spans="1:20" ht="12.75" customHeight="1">
      <c r="A15" s="51" t="s">
        <v>501</v>
      </c>
      <c r="B15" s="29">
        <v>16673</v>
      </c>
      <c r="C15" s="159">
        <v>15494</v>
      </c>
      <c r="D15" s="31">
        <v>9870</v>
      </c>
      <c r="E15" s="2165">
        <f t="shared" si="0"/>
        <v>63.702078223828586</v>
      </c>
      <c r="F15" s="31">
        <f t="shared" si="1"/>
        <v>5624</v>
      </c>
      <c r="G15" s="2165">
        <f t="shared" si="2"/>
        <v>36.297921776171421</v>
      </c>
      <c r="H15" s="705">
        <v>263</v>
      </c>
      <c r="I15" s="2186">
        <v>176</v>
      </c>
      <c r="J15" s="32">
        <f t="shared" si="3"/>
        <v>66.920152091254749</v>
      </c>
      <c r="K15" s="2186">
        <f t="shared" si="4"/>
        <v>87</v>
      </c>
      <c r="L15" s="2164">
        <f t="shared" si="5"/>
        <v>33.079847908745244</v>
      </c>
      <c r="M15" s="705">
        <v>192</v>
      </c>
      <c r="N15" s="402">
        <v>153</v>
      </c>
      <c r="O15" s="403">
        <f t="shared" si="6"/>
        <v>79.6875</v>
      </c>
      <c r="P15" s="402">
        <v>39</v>
      </c>
      <c r="Q15" s="1956">
        <f t="shared" si="8"/>
        <v>20.3125</v>
      </c>
      <c r="R15" s="532"/>
    </row>
    <row r="16" spans="1:20" ht="12.75" customHeight="1">
      <c r="A16" s="51" t="s">
        <v>516</v>
      </c>
      <c r="B16" s="29">
        <v>16687</v>
      </c>
      <c r="C16" s="159">
        <v>15667</v>
      </c>
      <c r="D16" s="31">
        <v>9901</v>
      </c>
      <c r="E16" s="2165">
        <f t="shared" si="0"/>
        <v>63.196527733452477</v>
      </c>
      <c r="F16" s="31">
        <f t="shared" si="1"/>
        <v>5766</v>
      </c>
      <c r="G16" s="2165">
        <f t="shared" si="2"/>
        <v>36.803472266547523</v>
      </c>
      <c r="H16" s="705">
        <v>171</v>
      </c>
      <c r="I16" s="2186">
        <v>121</v>
      </c>
      <c r="J16" s="32">
        <f t="shared" si="3"/>
        <v>70.760233918128662</v>
      </c>
      <c r="K16" s="2186">
        <f t="shared" si="4"/>
        <v>50</v>
      </c>
      <c r="L16" s="2164">
        <f t="shared" si="5"/>
        <v>29.239766081871345</v>
      </c>
      <c r="M16" s="705">
        <v>154</v>
      </c>
      <c r="N16" s="402">
        <v>115</v>
      </c>
      <c r="O16" s="403">
        <f t="shared" si="6"/>
        <v>74.675324675324674</v>
      </c>
      <c r="P16" s="402">
        <f t="shared" si="7"/>
        <v>39</v>
      </c>
      <c r="Q16" s="1956">
        <f t="shared" si="8"/>
        <v>25.324675324675322</v>
      </c>
      <c r="R16" s="532"/>
      <c r="S16" s="240"/>
    </row>
    <row r="17" spans="1:20" ht="12.75" customHeight="1">
      <c r="A17" s="52" t="s">
        <v>444</v>
      </c>
      <c r="B17" s="39">
        <v>16631</v>
      </c>
      <c r="C17" s="157">
        <v>15600</v>
      </c>
      <c r="D17" s="41">
        <v>9850</v>
      </c>
      <c r="E17" s="2163">
        <f t="shared" si="0"/>
        <v>63.141025641025635</v>
      </c>
      <c r="F17" s="41">
        <f t="shared" si="1"/>
        <v>5750</v>
      </c>
      <c r="G17" s="2163">
        <f t="shared" si="2"/>
        <v>36.858974358974365</v>
      </c>
      <c r="H17" s="659">
        <v>187</v>
      </c>
      <c r="I17" s="2187">
        <v>121</v>
      </c>
      <c r="J17" s="42">
        <f t="shared" si="3"/>
        <v>64.705882352941174</v>
      </c>
      <c r="K17" s="2187">
        <f t="shared" si="4"/>
        <v>66</v>
      </c>
      <c r="L17" s="2162">
        <f t="shared" si="5"/>
        <v>35.294117647058826</v>
      </c>
      <c r="M17" s="659">
        <v>244</v>
      </c>
      <c r="N17" s="958">
        <v>167</v>
      </c>
      <c r="O17" s="810">
        <f t="shared" si="6"/>
        <v>68.442622950819683</v>
      </c>
      <c r="P17" s="958">
        <f t="shared" si="7"/>
        <v>77</v>
      </c>
      <c r="Q17" s="1957">
        <f t="shared" si="8"/>
        <v>31.557377049180328</v>
      </c>
      <c r="R17" s="532"/>
      <c r="S17" s="240"/>
    </row>
    <row r="18" spans="1:20" ht="12.75" customHeight="1">
      <c r="A18" s="51" t="s">
        <v>430</v>
      </c>
      <c r="B18" s="29">
        <v>16419</v>
      </c>
      <c r="C18" s="159">
        <v>15446</v>
      </c>
      <c r="D18" s="31">
        <v>9675</v>
      </c>
      <c r="E18" s="2165">
        <f t="shared" si="0"/>
        <v>62.637576071474818</v>
      </c>
      <c r="F18" s="31">
        <f t="shared" si="1"/>
        <v>5771</v>
      </c>
      <c r="G18" s="2165">
        <f t="shared" si="2"/>
        <v>37.362423928525182</v>
      </c>
      <c r="H18" s="705">
        <v>319</v>
      </c>
      <c r="I18" s="2186">
        <v>237</v>
      </c>
      <c r="J18" s="32">
        <f t="shared" si="3"/>
        <v>74.294670846394979</v>
      </c>
      <c r="K18" s="2186">
        <f t="shared" si="4"/>
        <v>82</v>
      </c>
      <c r="L18" s="2164">
        <f t="shared" si="5"/>
        <v>25.705329153605017</v>
      </c>
      <c r="M18" s="705">
        <v>527</v>
      </c>
      <c r="N18" s="402">
        <v>411</v>
      </c>
      <c r="O18" s="403">
        <f t="shared" si="6"/>
        <v>77.988614800759009</v>
      </c>
      <c r="P18" s="402">
        <f t="shared" si="7"/>
        <v>116</v>
      </c>
      <c r="Q18" s="1956">
        <f t="shared" si="8"/>
        <v>22.011385199240987</v>
      </c>
      <c r="R18" s="532"/>
      <c r="S18" s="240"/>
      <c r="T18" s="703"/>
    </row>
    <row r="19" spans="1:20" ht="12.75" customHeight="1">
      <c r="A19" s="51" t="s">
        <v>213</v>
      </c>
      <c r="B19" s="29">
        <v>16479</v>
      </c>
      <c r="C19" s="159">
        <v>15517</v>
      </c>
      <c r="D19" s="31">
        <v>9728</v>
      </c>
      <c r="E19" s="2165">
        <f t="shared" si="0"/>
        <v>62.692530772700906</v>
      </c>
      <c r="F19" s="31">
        <f t="shared" si="1"/>
        <v>5789</v>
      </c>
      <c r="G19" s="2165">
        <f t="shared" si="2"/>
        <v>37.307469227299087</v>
      </c>
      <c r="H19" s="705">
        <v>226</v>
      </c>
      <c r="I19" s="2186">
        <v>170</v>
      </c>
      <c r="J19" s="32">
        <f t="shared" si="3"/>
        <v>75.221238938053091</v>
      </c>
      <c r="K19" s="2186">
        <f t="shared" si="4"/>
        <v>56</v>
      </c>
      <c r="L19" s="2164">
        <f t="shared" si="5"/>
        <v>24.778761061946902</v>
      </c>
      <c r="M19" s="705">
        <v>168</v>
      </c>
      <c r="N19" s="402">
        <v>123</v>
      </c>
      <c r="O19" s="403">
        <f t="shared" si="6"/>
        <v>73.214285714285708</v>
      </c>
      <c r="P19" s="402">
        <f t="shared" si="7"/>
        <v>45</v>
      </c>
      <c r="Q19" s="1956">
        <f t="shared" si="8"/>
        <v>26.785714285714285</v>
      </c>
      <c r="R19" s="532"/>
      <c r="S19" s="240"/>
      <c r="T19" s="703"/>
    </row>
    <row r="20" spans="1:20" ht="12.75" customHeight="1">
      <c r="A20" s="51" t="s">
        <v>64</v>
      </c>
      <c r="B20" s="29">
        <v>16510</v>
      </c>
      <c r="C20" s="159">
        <v>15527</v>
      </c>
      <c r="D20" s="31">
        <v>9733</v>
      </c>
      <c r="E20" s="2165">
        <f t="shared" si="0"/>
        <v>62.68435628260449</v>
      </c>
      <c r="F20" s="31">
        <f t="shared" si="1"/>
        <v>5794</v>
      </c>
      <c r="G20" s="2165">
        <f t="shared" si="2"/>
        <v>37.315643717395503</v>
      </c>
      <c r="H20" s="705">
        <v>178</v>
      </c>
      <c r="I20" s="2186">
        <v>125</v>
      </c>
      <c r="J20" s="32">
        <f t="shared" si="3"/>
        <v>70.224719101123597</v>
      </c>
      <c r="K20" s="2186">
        <f t="shared" si="4"/>
        <v>53</v>
      </c>
      <c r="L20" s="2164">
        <f t="shared" si="5"/>
        <v>29.775280898876407</v>
      </c>
      <c r="M20" s="705">
        <v>145</v>
      </c>
      <c r="N20" s="402">
        <v>121</v>
      </c>
      <c r="O20" s="403">
        <f t="shared" si="6"/>
        <v>83.448275862068968</v>
      </c>
      <c r="P20" s="402">
        <f t="shared" si="7"/>
        <v>24</v>
      </c>
      <c r="Q20" s="1956">
        <f t="shared" si="8"/>
        <v>16.551724137931036</v>
      </c>
      <c r="R20" s="532"/>
      <c r="S20" s="240"/>
      <c r="T20" s="703"/>
    </row>
    <row r="21" spans="1:20" ht="12.75" customHeight="1">
      <c r="A21" s="52" t="s">
        <v>569</v>
      </c>
      <c r="B21" s="39">
        <v>16482</v>
      </c>
      <c r="C21" s="157">
        <v>15487</v>
      </c>
      <c r="D21" s="41">
        <v>9717</v>
      </c>
      <c r="E21" s="2163">
        <f t="shared" si="0"/>
        <v>62.742945696390521</v>
      </c>
      <c r="F21" s="41">
        <f t="shared" si="1"/>
        <v>5770</v>
      </c>
      <c r="G21" s="2163">
        <f t="shared" si="2"/>
        <v>37.257054303609479</v>
      </c>
      <c r="H21" s="659">
        <v>199</v>
      </c>
      <c r="I21" s="2187">
        <v>128</v>
      </c>
      <c r="J21" s="42">
        <f t="shared" si="3"/>
        <v>64.321608040200999</v>
      </c>
      <c r="K21" s="2187">
        <f t="shared" si="4"/>
        <v>71</v>
      </c>
      <c r="L21" s="2162">
        <f t="shared" si="5"/>
        <v>35.678391959798994</v>
      </c>
      <c r="M21" s="659">
        <v>224</v>
      </c>
      <c r="N21" s="958">
        <v>139</v>
      </c>
      <c r="O21" s="810">
        <f t="shared" si="6"/>
        <v>62.053571428571431</v>
      </c>
      <c r="P21" s="958">
        <f t="shared" si="7"/>
        <v>85</v>
      </c>
      <c r="Q21" s="1957">
        <f t="shared" si="8"/>
        <v>37.946428571428569</v>
      </c>
      <c r="R21" s="532"/>
      <c r="S21" s="240"/>
      <c r="T21" s="703"/>
    </row>
    <row r="22" spans="1:20" ht="12.75" customHeight="1">
      <c r="A22" s="800" t="s">
        <v>623</v>
      </c>
      <c r="B22" s="912">
        <v>16300</v>
      </c>
      <c r="C22" s="1129">
        <v>15360</v>
      </c>
      <c r="D22" s="108">
        <v>9574</v>
      </c>
      <c r="E22" s="2170">
        <f t="shared" si="0"/>
        <v>62.330729166666664</v>
      </c>
      <c r="F22" s="108">
        <f t="shared" si="1"/>
        <v>5786</v>
      </c>
      <c r="G22" s="2167">
        <f t="shared" si="2"/>
        <v>37.669270833333336</v>
      </c>
      <c r="H22" s="644">
        <v>288</v>
      </c>
      <c r="I22" s="2174">
        <v>205</v>
      </c>
      <c r="J22" s="162">
        <f t="shared" si="3"/>
        <v>71.180555555555557</v>
      </c>
      <c r="K22" s="2185">
        <f t="shared" si="4"/>
        <v>83</v>
      </c>
      <c r="L22" s="2166">
        <f t="shared" si="5"/>
        <v>28.819444444444443</v>
      </c>
      <c r="M22" s="644">
        <v>426</v>
      </c>
      <c r="N22" s="1141">
        <v>347</v>
      </c>
      <c r="O22" s="791">
        <f t="shared" si="6"/>
        <v>81.455399061032864</v>
      </c>
      <c r="P22" s="1141">
        <f t="shared" si="7"/>
        <v>79</v>
      </c>
      <c r="Q22" s="1958">
        <f t="shared" si="8"/>
        <v>18.544600938967136</v>
      </c>
      <c r="R22" s="532"/>
    </row>
    <row r="23" spans="1:20" ht="12.75" customHeight="1">
      <c r="A23" s="51" t="s">
        <v>663</v>
      </c>
      <c r="B23" s="29">
        <v>16350</v>
      </c>
      <c r="C23" s="159">
        <v>15395</v>
      </c>
      <c r="D23" s="31">
        <v>9600</v>
      </c>
      <c r="E23" s="2168">
        <f t="shared" si="0"/>
        <v>62.357908411822017</v>
      </c>
      <c r="F23" s="31">
        <f t="shared" si="1"/>
        <v>5795</v>
      </c>
      <c r="G23" s="2165">
        <f t="shared" si="2"/>
        <v>37.642091588177976</v>
      </c>
      <c r="H23" s="705">
        <v>232</v>
      </c>
      <c r="I23" s="2176">
        <v>160</v>
      </c>
      <c r="J23" s="32">
        <f t="shared" si="3"/>
        <v>68.965517241379317</v>
      </c>
      <c r="K23" s="2186">
        <f t="shared" si="4"/>
        <v>72</v>
      </c>
      <c r="L23" s="2164">
        <f t="shared" si="5"/>
        <v>31.03448275862069</v>
      </c>
      <c r="M23" s="705">
        <v>158</v>
      </c>
      <c r="N23" s="402">
        <v>128</v>
      </c>
      <c r="O23" s="403">
        <f t="shared" si="6"/>
        <v>81.012658227848107</v>
      </c>
      <c r="P23" s="402">
        <f t="shared" si="7"/>
        <v>30</v>
      </c>
      <c r="Q23" s="1956">
        <f t="shared" si="8"/>
        <v>18.9873417721519</v>
      </c>
      <c r="R23" s="532"/>
    </row>
    <row r="24" spans="1:20" ht="12.75" customHeight="1">
      <c r="A24" s="51" t="s">
        <v>676</v>
      </c>
      <c r="B24" s="29">
        <v>16380</v>
      </c>
      <c r="C24" s="159">
        <v>15430</v>
      </c>
      <c r="D24" s="31">
        <v>9616</v>
      </c>
      <c r="E24" s="2165">
        <f t="shared" si="0"/>
        <v>62.320155541153596</v>
      </c>
      <c r="F24" s="31">
        <f t="shared" si="1"/>
        <v>5814</v>
      </c>
      <c r="G24" s="2165">
        <f t="shared" si="2"/>
        <v>37.679844458846404</v>
      </c>
      <c r="H24" s="705">
        <v>172</v>
      </c>
      <c r="I24" s="2176">
        <v>128</v>
      </c>
      <c r="J24" s="32">
        <f t="shared" si="3"/>
        <v>74.418604651162795</v>
      </c>
      <c r="K24" s="2186">
        <f t="shared" si="4"/>
        <v>44</v>
      </c>
      <c r="L24" s="2164">
        <f t="shared" si="5"/>
        <v>25.581395348837212</v>
      </c>
      <c r="M24" s="705">
        <v>141</v>
      </c>
      <c r="N24" s="402">
        <v>110</v>
      </c>
      <c r="O24" s="403">
        <f t="shared" si="6"/>
        <v>78.01418439716312</v>
      </c>
      <c r="P24" s="402">
        <f t="shared" si="7"/>
        <v>31</v>
      </c>
      <c r="Q24" s="1956">
        <f t="shared" si="8"/>
        <v>21.98581560283688</v>
      </c>
      <c r="R24" s="532"/>
    </row>
    <row r="25" spans="1:20" ht="12.75" customHeight="1">
      <c r="A25" s="51" t="s">
        <v>677</v>
      </c>
      <c r="B25" s="29">
        <v>16335</v>
      </c>
      <c r="C25" s="159">
        <v>15376</v>
      </c>
      <c r="D25" s="125">
        <v>9585</v>
      </c>
      <c r="E25" s="2188">
        <f t="shared" ref="E25:E42" si="9">SUM(D25/C25)*100</f>
        <v>62.33740894901144</v>
      </c>
      <c r="F25" s="125">
        <f t="shared" si="1"/>
        <v>5791</v>
      </c>
      <c r="G25" s="2188">
        <f t="shared" ref="G25:G42" si="10">SUM(F25/C25)*100</f>
        <v>37.662591050988553</v>
      </c>
      <c r="H25" s="705">
        <v>183</v>
      </c>
      <c r="I25" s="626">
        <v>123</v>
      </c>
      <c r="J25" s="403">
        <f t="shared" ref="J25:J41" si="11">SUM(I25/H25)*100</f>
        <v>67.213114754098356</v>
      </c>
      <c r="K25" s="626">
        <f t="shared" si="4"/>
        <v>60</v>
      </c>
      <c r="L25" s="2180">
        <f t="shared" ref="L25:L41" si="12">SUM(K25/H25)*100</f>
        <v>32.786885245901637</v>
      </c>
      <c r="M25" s="705">
        <v>228</v>
      </c>
      <c r="N25" s="402">
        <v>151</v>
      </c>
      <c r="O25" s="403">
        <f t="shared" ref="O25:O42" si="13">SUM(N25/M25)*100</f>
        <v>66.228070175438589</v>
      </c>
      <c r="P25" s="402">
        <f t="shared" si="7"/>
        <v>77</v>
      </c>
      <c r="Q25" s="1956">
        <f t="shared" ref="Q25:Q42" si="14">SUM(P25/M25)*100</f>
        <v>33.771929824561404</v>
      </c>
      <c r="R25" s="532"/>
      <c r="S25" s="240"/>
      <c r="T25" s="240"/>
    </row>
    <row r="26" spans="1:20" ht="12.75" customHeight="1">
      <c r="A26" s="800" t="s">
        <v>728</v>
      </c>
      <c r="B26" s="912">
        <v>16163</v>
      </c>
      <c r="C26" s="1129">
        <v>15213</v>
      </c>
      <c r="D26" s="108">
        <v>9416</v>
      </c>
      <c r="E26" s="2170">
        <f t="shared" si="9"/>
        <v>61.894432393347799</v>
      </c>
      <c r="F26" s="108">
        <f t="shared" si="1"/>
        <v>5797</v>
      </c>
      <c r="G26" s="2167">
        <f t="shared" si="10"/>
        <v>38.105567606652208</v>
      </c>
      <c r="H26" s="644">
        <v>262</v>
      </c>
      <c r="I26" s="2174">
        <v>186</v>
      </c>
      <c r="J26" s="162">
        <f t="shared" si="11"/>
        <v>70.992366412213741</v>
      </c>
      <c r="K26" s="2185">
        <f t="shared" si="4"/>
        <v>76</v>
      </c>
      <c r="L26" s="2166">
        <f t="shared" si="12"/>
        <v>29.007633587786259</v>
      </c>
      <c r="M26" s="644">
        <v>432</v>
      </c>
      <c r="N26" s="1141">
        <v>357</v>
      </c>
      <c r="O26" s="791">
        <f t="shared" si="13"/>
        <v>82.638888888888886</v>
      </c>
      <c r="P26" s="1141">
        <f t="shared" si="7"/>
        <v>75</v>
      </c>
      <c r="Q26" s="1958">
        <f t="shared" si="14"/>
        <v>17.361111111111111</v>
      </c>
      <c r="R26" s="532"/>
      <c r="S26" s="240"/>
      <c r="T26" s="240"/>
    </row>
    <row r="27" spans="1:20" ht="12.75" customHeight="1">
      <c r="A27" s="51" t="s">
        <v>745</v>
      </c>
      <c r="B27" s="29">
        <v>16246</v>
      </c>
      <c r="C27" s="159">
        <v>15268</v>
      </c>
      <c r="D27" s="31">
        <v>9500</v>
      </c>
      <c r="E27" s="2168">
        <f t="shared" si="9"/>
        <v>62.221640031438305</v>
      </c>
      <c r="F27" s="31">
        <f t="shared" si="1"/>
        <v>5768</v>
      </c>
      <c r="G27" s="2165">
        <f t="shared" si="10"/>
        <v>37.778359968561695</v>
      </c>
      <c r="H27" s="705">
        <v>231</v>
      </c>
      <c r="I27" s="2176">
        <v>156</v>
      </c>
      <c r="J27" s="32">
        <f t="shared" si="11"/>
        <v>67.532467532467535</v>
      </c>
      <c r="K27" s="2186">
        <f t="shared" si="4"/>
        <v>75</v>
      </c>
      <c r="L27" s="2164">
        <f t="shared" si="12"/>
        <v>32.467532467532465</v>
      </c>
      <c r="M27" s="705">
        <v>150</v>
      </c>
      <c r="N27" s="402">
        <v>121</v>
      </c>
      <c r="O27" s="403">
        <f t="shared" si="13"/>
        <v>80.666666666666657</v>
      </c>
      <c r="P27" s="402">
        <f t="shared" si="7"/>
        <v>29</v>
      </c>
      <c r="Q27" s="1956">
        <f t="shared" si="14"/>
        <v>19.333333333333332</v>
      </c>
      <c r="R27" s="532"/>
      <c r="S27" s="219"/>
      <c r="T27" s="219"/>
    </row>
    <row r="28" spans="1:20" ht="12.75" customHeight="1">
      <c r="A28" s="51" t="s">
        <v>746</v>
      </c>
      <c r="B28" s="29">
        <v>16260</v>
      </c>
      <c r="C28" s="159">
        <v>15305</v>
      </c>
      <c r="D28" s="31">
        <v>9457</v>
      </c>
      <c r="E28" s="2165">
        <f t="shared" si="9"/>
        <v>61.79026461940542</v>
      </c>
      <c r="F28" s="31">
        <f t="shared" si="1"/>
        <v>5848</v>
      </c>
      <c r="G28" s="2165">
        <f t="shared" si="10"/>
        <v>38.20973538059458</v>
      </c>
      <c r="H28" s="705">
        <v>145</v>
      </c>
      <c r="I28" s="2176">
        <v>105</v>
      </c>
      <c r="J28" s="32">
        <f t="shared" si="11"/>
        <v>72.41379310344827</v>
      </c>
      <c r="K28" s="2186">
        <f t="shared" si="4"/>
        <v>40</v>
      </c>
      <c r="L28" s="2164">
        <f t="shared" si="12"/>
        <v>27.586206896551722</v>
      </c>
      <c r="M28" s="705">
        <v>135</v>
      </c>
      <c r="N28" s="402">
        <v>104</v>
      </c>
      <c r="O28" s="403">
        <f t="shared" si="13"/>
        <v>77.037037037037038</v>
      </c>
      <c r="P28" s="402">
        <f t="shared" si="7"/>
        <v>31</v>
      </c>
      <c r="Q28" s="1956">
        <f t="shared" si="14"/>
        <v>22.962962962962962</v>
      </c>
      <c r="R28" s="532"/>
      <c r="S28" s="219"/>
      <c r="T28" s="2803"/>
    </row>
    <row r="29" spans="1:20" ht="12.75" customHeight="1">
      <c r="A29" s="51" t="s">
        <v>747</v>
      </c>
      <c r="B29" s="29">
        <v>16103</v>
      </c>
      <c r="C29" s="159">
        <v>15186</v>
      </c>
      <c r="D29" s="125">
        <v>9425</v>
      </c>
      <c r="E29" s="2188">
        <f t="shared" si="9"/>
        <v>62.063742921111555</v>
      </c>
      <c r="F29" s="125">
        <f t="shared" si="1"/>
        <v>5761</v>
      </c>
      <c r="G29" s="2188">
        <f t="shared" si="10"/>
        <v>37.936257078888453</v>
      </c>
      <c r="H29" s="705">
        <v>173</v>
      </c>
      <c r="I29" s="626">
        <v>111</v>
      </c>
      <c r="J29" s="403">
        <f t="shared" si="11"/>
        <v>64.161849710982651</v>
      </c>
      <c r="K29" s="626">
        <f t="shared" si="4"/>
        <v>62</v>
      </c>
      <c r="L29" s="2180">
        <f t="shared" si="12"/>
        <v>35.838150289017342</v>
      </c>
      <c r="M29" s="705">
        <v>236</v>
      </c>
      <c r="N29" s="402">
        <v>145</v>
      </c>
      <c r="O29" s="403">
        <f t="shared" si="13"/>
        <v>61.440677966101696</v>
      </c>
      <c r="P29" s="402">
        <f t="shared" si="7"/>
        <v>91</v>
      </c>
      <c r="Q29" s="1956">
        <f t="shared" si="14"/>
        <v>38.559322033898304</v>
      </c>
      <c r="R29" s="532"/>
      <c r="S29" s="219"/>
      <c r="T29" s="2803"/>
    </row>
    <row r="30" spans="1:20" ht="12.75" customHeight="1">
      <c r="A30" s="800" t="s">
        <v>769</v>
      </c>
      <c r="B30" s="912">
        <v>15889</v>
      </c>
      <c r="C30" s="1129">
        <v>15018</v>
      </c>
      <c r="D30" s="108">
        <v>9277</v>
      </c>
      <c r="E30" s="2328">
        <f t="shared" si="9"/>
        <v>61.772539619123719</v>
      </c>
      <c r="F30" s="108">
        <f t="shared" si="1"/>
        <v>5741</v>
      </c>
      <c r="G30" s="2325">
        <f t="shared" si="10"/>
        <v>38.227460380876281</v>
      </c>
      <c r="H30" s="644">
        <v>271</v>
      </c>
      <c r="I30" s="2333">
        <v>221</v>
      </c>
      <c r="J30" s="162">
        <f t="shared" si="11"/>
        <v>81.54981549815497</v>
      </c>
      <c r="K30" s="2342">
        <f t="shared" si="4"/>
        <v>50</v>
      </c>
      <c r="L30" s="2324">
        <f t="shared" si="12"/>
        <v>18.450184501845019</v>
      </c>
      <c r="M30" s="644">
        <v>427</v>
      </c>
      <c r="N30" s="1141">
        <v>350</v>
      </c>
      <c r="O30" s="791">
        <f t="shared" si="13"/>
        <v>81.967213114754102</v>
      </c>
      <c r="P30" s="1141">
        <f t="shared" si="7"/>
        <v>77</v>
      </c>
      <c r="Q30" s="1958">
        <f t="shared" si="14"/>
        <v>18.032786885245901</v>
      </c>
      <c r="R30" s="532"/>
      <c r="S30" s="240"/>
      <c r="T30" s="240"/>
    </row>
    <row r="31" spans="1:20" ht="12.75" customHeight="1">
      <c r="A31" s="51" t="s">
        <v>770</v>
      </c>
      <c r="B31" s="29">
        <v>15954</v>
      </c>
      <c r="C31" s="159">
        <v>15057</v>
      </c>
      <c r="D31" s="31">
        <v>9313</v>
      </c>
      <c r="E31" s="2327">
        <f t="shared" si="9"/>
        <v>61.851630470877325</v>
      </c>
      <c r="F31" s="31">
        <f t="shared" si="1"/>
        <v>5744</v>
      </c>
      <c r="G31" s="2323">
        <f t="shared" si="10"/>
        <v>38.148369529122668</v>
      </c>
      <c r="H31" s="705">
        <v>220</v>
      </c>
      <c r="I31" s="2335">
        <v>164</v>
      </c>
      <c r="J31" s="32">
        <f t="shared" si="11"/>
        <v>74.545454545454547</v>
      </c>
      <c r="K31" s="2345">
        <f t="shared" si="4"/>
        <v>56</v>
      </c>
      <c r="L31" s="2322">
        <f t="shared" si="12"/>
        <v>25.454545454545453</v>
      </c>
      <c r="M31" s="705">
        <v>155</v>
      </c>
      <c r="N31" s="402">
        <v>123</v>
      </c>
      <c r="O31" s="403">
        <f t="shared" si="13"/>
        <v>79.354838709677423</v>
      </c>
      <c r="P31" s="402">
        <f t="shared" ref="P31:P42" si="15">M31-N31</f>
        <v>32</v>
      </c>
      <c r="Q31" s="1956">
        <f t="shared" si="14"/>
        <v>20.64516129032258</v>
      </c>
      <c r="R31" s="532"/>
      <c r="S31" s="240"/>
      <c r="T31" s="240"/>
    </row>
    <row r="32" spans="1:20" ht="13.5" customHeight="1">
      <c r="A32" s="51" t="s">
        <v>771</v>
      </c>
      <c r="B32" s="29">
        <v>15932</v>
      </c>
      <c r="C32" s="159">
        <v>15028</v>
      </c>
      <c r="D32" s="31">
        <v>9291</v>
      </c>
      <c r="E32" s="2323">
        <f t="shared" si="9"/>
        <v>61.824594091030072</v>
      </c>
      <c r="F32" s="31">
        <f t="shared" si="1"/>
        <v>5737</v>
      </c>
      <c r="G32" s="2323">
        <f t="shared" si="10"/>
        <v>38.175405908969921</v>
      </c>
      <c r="H32" s="705">
        <v>139</v>
      </c>
      <c r="I32" s="2335">
        <v>99</v>
      </c>
      <c r="J32" s="32">
        <f t="shared" si="11"/>
        <v>71.223021582733821</v>
      </c>
      <c r="K32" s="2345">
        <f t="shared" si="4"/>
        <v>40</v>
      </c>
      <c r="L32" s="2322">
        <f t="shared" si="12"/>
        <v>28.776978417266186</v>
      </c>
      <c r="M32" s="705">
        <v>145</v>
      </c>
      <c r="N32" s="402">
        <v>110</v>
      </c>
      <c r="O32" s="403">
        <f t="shared" si="13"/>
        <v>75.862068965517238</v>
      </c>
      <c r="P32" s="402">
        <f t="shared" si="15"/>
        <v>35</v>
      </c>
      <c r="Q32" s="1956">
        <f t="shared" si="14"/>
        <v>24.137931034482758</v>
      </c>
      <c r="R32" s="532"/>
      <c r="S32" s="219"/>
      <c r="T32" s="219"/>
    </row>
    <row r="33" spans="1:25" ht="13.5" customHeight="1">
      <c r="A33" s="52" t="s">
        <v>772</v>
      </c>
      <c r="B33" s="39">
        <v>15688</v>
      </c>
      <c r="C33" s="157">
        <v>14803</v>
      </c>
      <c r="D33" s="41">
        <v>9113</v>
      </c>
      <c r="E33" s="2321">
        <f t="shared" si="9"/>
        <v>61.561845571843541</v>
      </c>
      <c r="F33" s="41">
        <f t="shared" si="1"/>
        <v>5690</v>
      </c>
      <c r="G33" s="2321">
        <f t="shared" si="10"/>
        <v>38.438154428156459</v>
      </c>
      <c r="H33" s="659">
        <v>142</v>
      </c>
      <c r="I33" s="2337">
        <v>93</v>
      </c>
      <c r="J33" s="42">
        <f t="shared" si="11"/>
        <v>65.492957746478879</v>
      </c>
      <c r="K33" s="2348">
        <f t="shared" si="4"/>
        <v>49</v>
      </c>
      <c r="L33" s="2320">
        <f t="shared" si="12"/>
        <v>34.507042253521128</v>
      </c>
      <c r="M33" s="659">
        <v>239</v>
      </c>
      <c r="N33" s="958">
        <v>152</v>
      </c>
      <c r="O33" s="810">
        <f t="shared" si="13"/>
        <v>63.598326359832633</v>
      </c>
      <c r="P33" s="958">
        <f t="shared" si="15"/>
        <v>87</v>
      </c>
      <c r="Q33" s="1957">
        <f t="shared" si="14"/>
        <v>36.401673640167367</v>
      </c>
      <c r="R33" s="532"/>
      <c r="S33" s="219"/>
      <c r="T33" s="219"/>
    </row>
    <row r="34" spans="1:25" ht="13.5" customHeight="1">
      <c r="A34" s="800" t="s">
        <v>837</v>
      </c>
      <c r="B34" s="29">
        <v>15455</v>
      </c>
      <c r="C34" s="159">
        <v>14599</v>
      </c>
      <c r="D34" s="31">
        <v>8911</v>
      </c>
      <c r="E34" s="2323">
        <f t="shared" si="9"/>
        <v>61.038427289540373</v>
      </c>
      <c r="F34" s="31">
        <f t="shared" si="1"/>
        <v>5688</v>
      </c>
      <c r="G34" s="2323">
        <f t="shared" si="10"/>
        <v>38.96157271045962</v>
      </c>
      <c r="H34" s="705">
        <v>239</v>
      </c>
      <c r="I34" s="2335">
        <v>161</v>
      </c>
      <c r="J34" s="32">
        <f t="shared" si="11"/>
        <v>67.36401673640168</v>
      </c>
      <c r="K34" s="2345">
        <f t="shared" si="4"/>
        <v>78</v>
      </c>
      <c r="L34" s="2322">
        <f t="shared" si="12"/>
        <v>32.635983263598327</v>
      </c>
      <c r="M34" s="705">
        <v>425</v>
      </c>
      <c r="N34" s="402">
        <v>350</v>
      </c>
      <c r="O34" s="403">
        <f t="shared" si="13"/>
        <v>82.35294117647058</v>
      </c>
      <c r="P34" s="402">
        <f t="shared" si="15"/>
        <v>75</v>
      </c>
      <c r="Q34" s="1956">
        <f t="shared" si="14"/>
        <v>17.647058823529413</v>
      </c>
      <c r="R34" s="532"/>
      <c r="S34" s="219"/>
      <c r="T34" s="219"/>
    </row>
    <row r="35" spans="1:25" ht="13.5" customHeight="1">
      <c r="A35" s="51" t="s">
        <v>844</v>
      </c>
      <c r="B35" s="29">
        <v>15440</v>
      </c>
      <c r="C35" s="159">
        <v>14575</v>
      </c>
      <c r="D35" s="31">
        <v>8876</v>
      </c>
      <c r="E35" s="2385">
        <f t="shared" si="9"/>
        <v>60.898799313893662</v>
      </c>
      <c r="F35" s="31">
        <f t="shared" si="1"/>
        <v>5699</v>
      </c>
      <c r="G35" s="2385">
        <f t="shared" si="10"/>
        <v>39.101200686106345</v>
      </c>
      <c r="H35" s="705">
        <v>195</v>
      </c>
      <c r="I35" s="2388">
        <v>131</v>
      </c>
      <c r="J35" s="32">
        <f t="shared" si="11"/>
        <v>67.179487179487168</v>
      </c>
      <c r="K35" s="2392">
        <f t="shared" si="4"/>
        <v>64</v>
      </c>
      <c r="L35" s="2384">
        <f t="shared" si="12"/>
        <v>32.820512820512818</v>
      </c>
      <c r="M35" s="705">
        <v>202</v>
      </c>
      <c r="N35" s="402">
        <v>171</v>
      </c>
      <c r="O35" s="403">
        <f t="shared" si="13"/>
        <v>84.653465346534645</v>
      </c>
      <c r="P35" s="402">
        <f t="shared" si="15"/>
        <v>31</v>
      </c>
      <c r="Q35" s="1956">
        <f t="shared" si="14"/>
        <v>15.346534653465346</v>
      </c>
      <c r="R35" s="532"/>
      <c r="S35" s="219"/>
      <c r="T35" s="219"/>
    </row>
    <row r="36" spans="1:25" ht="13.5" customHeight="1">
      <c r="A36" s="51" t="s">
        <v>824</v>
      </c>
      <c r="B36" s="29">
        <v>15463</v>
      </c>
      <c r="C36" s="159">
        <v>14578</v>
      </c>
      <c r="D36" s="31">
        <v>8865</v>
      </c>
      <c r="E36" s="2441">
        <f t="shared" si="9"/>
        <v>60.810810810810814</v>
      </c>
      <c r="F36" s="31">
        <f t="shared" si="1"/>
        <v>5713</v>
      </c>
      <c r="G36" s="2441">
        <f t="shared" si="10"/>
        <v>39.189189189189186</v>
      </c>
      <c r="H36" s="705">
        <v>168</v>
      </c>
      <c r="I36" s="2442">
        <v>112</v>
      </c>
      <c r="J36" s="32">
        <f t="shared" si="11"/>
        <v>66.666666666666657</v>
      </c>
      <c r="K36" s="2444">
        <f t="shared" si="4"/>
        <v>56</v>
      </c>
      <c r="L36" s="2440">
        <f t="shared" si="12"/>
        <v>33.333333333333329</v>
      </c>
      <c r="M36" s="705">
        <v>144</v>
      </c>
      <c r="N36" s="402">
        <v>121</v>
      </c>
      <c r="O36" s="403">
        <f t="shared" si="13"/>
        <v>84.027777777777786</v>
      </c>
      <c r="P36" s="402">
        <f t="shared" si="15"/>
        <v>23</v>
      </c>
      <c r="Q36" s="1956">
        <f t="shared" si="14"/>
        <v>15.972222222222221</v>
      </c>
      <c r="R36" s="532"/>
      <c r="S36" s="2931"/>
      <c r="T36" s="219"/>
      <c r="U36" s="240"/>
      <c r="V36" s="240"/>
      <c r="Y36" s="537"/>
    </row>
    <row r="37" spans="1:25" ht="13.5" customHeight="1">
      <c r="A37" s="52" t="s">
        <v>845</v>
      </c>
      <c r="B37" s="39">
        <v>15383</v>
      </c>
      <c r="C37" s="157">
        <v>14493</v>
      </c>
      <c r="D37" s="41">
        <v>8828</v>
      </c>
      <c r="E37" s="2564">
        <f t="shared" si="9"/>
        <v>60.912164493203612</v>
      </c>
      <c r="F37" s="41">
        <f t="shared" si="1"/>
        <v>5665</v>
      </c>
      <c r="G37" s="2564">
        <f t="shared" si="10"/>
        <v>39.087835506796388</v>
      </c>
      <c r="H37" s="659">
        <v>161</v>
      </c>
      <c r="I37" s="2574">
        <v>107</v>
      </c>
      <c r="J37" s="42">
        <f t="shared" si="11"/>
        <v>66.459627329192557</v>
      </c>
      <c r="K37" s="2580">
        <f t="shared" si="4"/>
        <v>54</v>
      </c>
      <c r="L37" s="2566">
        <f t="shared" si="12"/>
        <v>33.540372670807457</v>
      </c>
      <c r="M37" s="659">
        <v>237</v>
      </c>
      <c r="N37" s="958">
        <v>136</v>
      </c>
      <c r="O37" s="810">
        <f t="shared" si="13"/>
        <v>57.383966244725734</v>
      </c>
      <c r="P37" s="958">
        <f t="shared" si="15"/>
        <v>101</v>
      </c>
      <c r="Q37" s="1957">
        <f t="shared" si="14"/>
        <v>42.616033755274266</v>
      </c>
      <c r="R37" s="532"/>
      <c r="S37" s="2931"/>
      <c r="T37" s="219"/>
      <c r="U37" s="240"/>
      <c r="V37" s="240"/>
      <c r="Y37" s="537"/>
    </row>
    <row r="38" spans="1:25" ht="13.5" customHeight="1">
      <c r="A38" s="800" t="s">
        <v>894</v>
      </c>
      <c r="B38" s="29">
        <v>15201</v>
      </c>
      <c r="C38" s="159">
        <v>14337</v>
      </c>
      <c r="D38" s="31">
        <v>8677</v>
      </c>
      <c r="E38" s="2563">
        <f t="shared" si="9"/>
        <v>60.521727000069745</v>
      </c>
      <c r="F38" s="31">
        <f t="shared" si="1"/>
        <v>5660</v>
      </c>
      <c r="G38" s="2563">
        <f t="shared" si="10"/>
        <v>39.478272999930255</v>
      </c>
      <c r="H38" s="705">
        <v>217</v>
      </c>
      <c r="I38" s="2572">
        <v>170</v>
      </c>
      <c r="J38" s="32">
        <f t="shared" si="11"/>
        <v>78.341013824884797</v>
      </c>
      <c r="K38" s="2583">
        <f t="shared" si="4"/>
        <v>47</v>
      </c>
      <c r="L38" s="2565">
        <f t="shared" si="12"/>
        <v>21.658986175115206</v>
      </c>
      <c r="M38" s="705">
        <v>391</v>
      </c>
      <c r="N38" s="402">
        <v>317</v>
      </c>
      <c r="O38" s="403">
        <f t="shared" si="13"/>
        <v>81.074168797953959</v>
      </c>
      <c r="P38" s="402">
        <f t="shared" si="15"/>
        <v>74</v>
      </c>
      <c r="Q38" s="1956">
        <f t="shared" si="14"/>
        <v>18.925831202046037</v>
      </c>
      <c r="R38" s="532"/>
      <c r="S38" s="2931"/>
      <c r="T38" s="2931"/>
      <c r="U38" s="537"/>
    </row>
    <row r="39" spans="1:25" ht="13.5" customHeight="1">
      <c r="A39" s="51" t="s">
        <v>900</v>
      </c>
      <c r="B39" s="29">
        <v>15239</v>
      </c>
      <c r="C39" s="159">
        <v>14355</v>
      </c>
      <c r="D39" s="31">
        <v>8698</v>
      </c>
      <c r="E39" s="2599">
        <f t="shared" si="9"/>
        <v>60.592128178335066</v>
      </c>
      <c r="F39" s="31">
        <f t="shared" si="1"/>
        <v>5657</v>
      </c>
      <c r="G39" s="2599">
        <f t="shared" si="10"/>
        <v>39.407871821664926</v>
      </c>
      <c r="H39" s="705">
        <v>177</v>
      </c>
      <c r="I39" s="2600">
        <v>135</v>
      </c>
      <c r="J39" s="32">
        <f t="shared" si="11"/>
        <v>76.271186440677965</v>
      </c>
      <c r="K39" s="2601">
        <f t="shared" si="4"/>
        <v>42</v>
      </c>
      <c r="L39" s="2598">
        <f t="shared" si="12"/>
        <v>23.728813559322035</v>
      </c>
      <c r="M39" s="705">
        <v>121</v>
      </c>
      <c r="N39" s="402">
        <v>95</v>
      </c>
      <c r="O39" s="403">
        <f t="shared" si="13"/>
        <v>78.512396694214885</v>
      </c>
      <c r="P39" s="402">
        <f t="shared" si="15"/>
        <v>26</v>
      </c>
      <c r="Q39" s="1956">
        <f t="shared" si="14"/>
        <v>21.487603305785125</v>
      </c>
      <c r="R39" s="532"/>
      <c r="S39" s="2931"/>
      <c r="T39" s="219"/>
      <c r="Y39" s="240"/>
    </row>
    <row r="40" spans="1:25" ht="13.5" customHeight="1">
      <c r="A40" s="51" t="s">
        <v>888</v>
      </c>
      <c r="B40" s="29">
        <v>15221</v>
      </c>
      <c r="C40" s="159">
        <v>14316</v>
      </c>
      <c r="D40" s="31">
        <v>8684</v>
      </c>
      <c r="E40" s="2909">
        <f t="shared" si="9"/>
        <v>60.659402067616654</v>
      </c>
      <c r="F40" s="31">
        <f t="shared" si="1"/>
        <v>5632</v>
      </c>
      <c r="G40" s="2662">
        <f t="shared" si="10"/>
        <v>39.340597932383346</v>
      </c>
      <c r="H40" s="705">
        <v>127</v>
      </c>
      <c r="I40" s="2664">
        <v>93</v>
      </c>
      <c r="J40" s="32">
        <f t="shared" si="11"/>
        <v>73.228346456692918</v>
      </c>
      <c r="K40" s="2665">
        <f t="shared" si="4"/>
        <v>34</v>
      </c>
      <c r="L40" s="2663">
        <f t="shared" si="12"/>
        <v>26.771653543307089</v>
      </c>
      <c r="M40" s="705">
        <v>144</v>
      </c>
      <c r="N40" s="402">
        <v>115</v>
      </c>
      <c r="O40" s="403">
        <f t="shared" si="13"/>
        <v>79.861111111111114</v>
      </c>
      <c r="P40" s="402">
        <f t="shared" si="15"/>
        <v>29</v>
      </c>
      <c r="Q40" s="1956">
        <f t="shared" si="14"/>
        <v>20.138888888888889</v>
      </c>
      <c r="R40" s="532"/>
      <c r="S40" s="2931"/>
      <c r="T40" s="219"/>
    </row>
    <row r="41" spans="1:25" ht="12.75" customHeight="1">
      <c r="A41" s="52" t="s">
        <v>901</v>
      </c>
      <c r="B41" s="39">
        <v>15064</v>
      </c>
      <c r="C41" s="2694">
        <v>14193</v>
      </c>
      <c r="D41" s="2924">
        <v>8615</v>
      </c>
      <c r="E41" s="2923">
        <f t="shared" si="9"/>
        <v>60.698936095258226</v>
      </c>
      <c r="F41" s="2924">
        <f t="shared" si="1"/>
        <v>5578</v>
      </c>
      <c r="G41" s="2923">
        <f t="shared" si="10"/>
        <v>39.301063904741774</v>
      </c>
      <c r="H41" s="659">
        <v>159</v>
      </c>
      <c r="I41" s="2775">
        <v>108</v>
      </c>
      <c r="J41" s="2925">
        <f t="shared" si="11"/>
        <v>67.924528301886795</v>
      </c>
      <c r="K41" s="2775">
        <f t="shared" si="4"/>
        <v>51</v>
      </c>
      <c r="L41" s="2921">
        <f t="shared" si="12"/>
        <v>32.075471698113205</v>
      </c>
      <c r="M41" s="659">
        <v>316</v>
      </c>
      <c r="N41" s="2799">
        <v>181</v>
      </c>
      <c r="O41" s="2925">
        <f t="shared" si="13"/>
        <v>57.278481012658233</v>
      </c>
      <c r="P41" s="2799">
        <f t="shared" si="15"/>
        <v>135</v>
      </c>
      <c r="Q41" s="1957">
        <f t="shared" si="14"/>
        <v>42.721518987341774</v>
      </c>
      <c r="R41" s="532"/>
      <c r="S41" s="240"/>
      <c r="T41" s="240"/>
      <c r="U41" s="3097"/>
      <c r="W41" s="240"/>
    </row>
    <row r="42" spans="1:25" ht="13.5" customHeight="1" thickBot="1">
      <c r="A42" s="3407" t="s">
        <v>939</v>
      </c>
      <c r="B42" s="3408">
        <v>14953</v>
      </c>
      <c r="C42" s="3409">
        <v>14066</v>
      </c>
      <c r="D42" s="1839">
        <v>8567</v>
      </c>
      <c r="E42" s="3410">
        <f t="shared" si="9"/>
        <v>60.905730129390022</v>
      </c>
      <c r="F42" s="1839">
        <f t="shared" si="1"/>
        <v>5499</v>
      </c>
      <c r="G42" s="3410">
        <f t="shared" si="10"/>
        <v>39.094269870609985</v>
      </c>
      <c r="H42" s="3388">
        <v>228</v>
      </c>
      <c r="I42" s="3411">
        <v>169</v>
      </c>
      <c r="J42" s="1838">
        <f t="shared" ref="J42" si="16">SUM(I42/H42)*100</f>
        <v>74.122807017543863</v>
      </c>
      <c r="K42" s="3412">
        <f t="shared" ref="K42" si="17">H42-I42</f>
        <v>59</v>
      </c>
      <c r="L42" s="3413">
        <f t="shared" ref="L42" si="18">SUM(K42/H42)*100</f>
        <v>25.877192982456144</v>
      </c>
      <c r="M42" s="3388">
        <v>335</v>
      </c>
      <c r="N42" s="3414">
        <v>275</v>
      </c>
      <c r="O42" s="3415">
        <f t="shared" si="13"/>
        <v>82.089552238805979</v>
      </c>
      <c r="P42" s="3414">
        <f t="shared" si="15"/>
        <v>60</v>
      </c>
      <c r="Q42" s="3416">
        <f t="shared" si="14"/>
        <v>17.910447761194028</v>
      </c>
      <c r="R42" s="532"/>
      <c r="S42" s="3097"/>
      <c r="T42" s="3097"/>
      <c r="V42" s="537"/>
      <c r="W42" s="537"/>
      <c r="X42" s="240"/>
    </row>
    <row r="43" spans="1:25">
      <c r="A43" s="56" t="s">
        <v>134</v>
      </c>
      <c r="B43" s="56"/>
      <c r="M43" s="240"/>
      <c r="N43" s="402"/>
      <c r="O43" s="20"/>
      <c r="S43" s="240"/>
      <c r="T43" s="240"/>
    </row>
    <row r="44" spans="1:25" ht="12.2" customHeight="1">
      <c r="A44" s="3" t="s">
        <v>902</v>
      </c>
      <c r="T44" s="240"/>
    </row>
    <row r="45" spans="1:25" ht="14.25" customHeight="1">
      <c r="A45" s="3633" t="s">
        <v>67</v>
      </c>
      <c r="B45" s="3634"/>
      <c r="C45" s="3634"/>
      <c r="D45" s="3634"/>
      <c r="E45" s="3634"/>
      <c r="F45" s="3634"/>
      <c r="G45" s="3634"/>
      <c r="H45" s="3634"/>
      <c r="I45" s="3634"/>
      <c r="J45" s="3634"/>
      <c r="K45" s="3634"/>
      <c r="L45" s="3634"/>
      <c r="M45" s="3634"/>
      <c r="N45" s="3634"/>
      <c r="O45" s="3635"/>
      <c r="T45" s="240"/>
    </row>
    <row r="46" spans="1:25" ht="12.75" customHeight="1">
      <c r="B46" s="910"/>
      <c r="C46" s="911"/>
      <c r="D46" s="911"/>
      <c r="E46" s="911"/>
      <c r="F46" s="911"/>
      <c r="G46" s="911"/>
      <c r="H46" s="911"/>
      <c r="I46" s="911"/>
      <c r="J46" s="911"/>
      <c r="K46" s="911"/>
      <c r="L46" s="911"/>
      <c r="M46" s="911"/>
      <c r="N46" s="911"/>
      <c r="O46" s="911"/>
      <c r="W46" s="537"/>
      <c r="X46" s="537"/>
    </row>
    <row r="47" spans="1:25" ht="15.75" customHeight="1">
      <c r="A47" s="14" t="s">
        <v>12</v>
      </c>
      <c r="B47" s="14"/>
      <c r="D47" s="15" t="s">
        <v>135</v>
      </c>
      <c r="E47" s="16"/>
      <c r="F47" s="17"/>
      <c r="G47" s="17"/>
      <c r="H47" s="17"/>
      <c r="I47" s="18"/>
      <c r="J47" s="18"/>
      <c r="K47" s="18"/>
      <c r="L47" s="18"/>
      <c r="M47" s="18"/>
      <c r="N47" s="18"/>
      <c r="O47" s="18"/>
      <c r="P47" s="17"/>
      <c r="Q47" s="1954"/>
    </row>
    <row r="48" spans="1:25" ht="13.5" thickBot="1">
      <c r="A48" s="464"/>
      <c r="B48" s="21"/>
      <c r="D48" s="3626" t="s">
        <v>136</v>
      </c>
      <c r="E48" s="3627"/>
      <c r="F48" s="3627"/>
      <c r="G48" s="3627"/>
      <c r="H48" s="3627"/>
      <c r="I48" s="3627"/>
      <c r="J48" s="3627"/>
      <c r="K48" s="3627"/>
      <c r="L48" s="3627"/>
      <c r="M48" s="3627"/>
      <c r="N48" s="3627"/>
      <c r="O48" s="3627"/>
      <c r="P48" s="3627"/>
      <c r="Q48" s="3625"/>
    </row>
    <row r="49" spans="1:17" ht="28.5" customHeight="1" thickBot="1">
      <c r="A49" s="57"/>
      <c r="B49" s="58" t="s">
        <v>103</v>
      </c>
      <c r="C49" s="536" t="s">
        <v>104</v>
      </c>
      <c r="D49" s="202"/>
      <c r="E49" s="202"/>
      <c r="F49" s="205"/>
      <c r="G49" s="205"/>
      <c r="H49" s="203"/>
      <c r="I49" s="204"/>
      <c r="J49" s="534" t="s">
        <v>105</v>
      </c>
      <c r="K49" s="205"/>
      <c r="L49" s="198"/>
      <c r="M49" s="221"/>
      <c r="N49" s="535" t="s">
        <v>106</v>
      </c>
      <c r="O49" s="204"/>
      <c r="P49" s="200"/>
      <c r="Q49" s="1959"/>
    </row>
    <row r="50" spans="1:17" ht="28.5" customHeight="1" thickBot="1">
      <c r="A50" s="2066"/>
      <c r="B50" s="58"/>
      <c r="C50" s="2067"/>
      <c r="D50" s="1132"/>
      <c r="E50" s="1132"/>
      <c r="F50" s="1133"/>
      <c r="G50" s="1133"/>
      <c r="H50" s="1135"/>
      <c r="I50" s="1136"/>
      <c r="J50" s="1137"/>
      <c r="K50" s="1133"/>
      <c r="L50" s="1133"/>
      <c r="M50" s="1138"/>
      <c r="N50" s="1139"/>
      <c r="O50" s="1136"/>
      <c r="P50" s="1140"/>
      <c r="Q50" s="1955"/>
    </row>
    <row r="51" spans="1:17" ht="28.5" customHeight="1" thickBot="1">
      <c r="A51" s="59" t="s">
        <v>107</v>
      </c>
      <c r="B51" s="25" t="s">
        <v>108</v>
      </c>
      <c r="C51" s="181" t="s">
        <v>108</v>
      </c>
      <c r="D51" s="3628" t="s">
        <v>600</v>
      </c>
      <c r="E51" s="3629"/>
      <c r="F51" s="3630" t="s">
        <v>137</v>
      </c>
      <c r="G51" s="3631"/>
      <c r="H51" s="1144" t="s">
        <v>108</v>
      </c>
      <c r="I51" s="3630" t="s">
        <v>600</v>
      </c>
      <c r="J51" s="3629"/>
      <c r="K51" s="3628" t="s">
        <v>138</v>
      </c>
      <c r="L51" s="3631"/>
      <c r="M51" s="1144" t="s">
        <v>108</v>
      </c>
      <c r="N51" s="3630" t="s">
        <v>600</v>
      </c>
      <c r="O51" s="3629"/>
      <c r="P51" s="3628" t="s">
        <v>139</v>
      </c>
      <c r="Q51" s="3632"/>
    </row>
    <row r="52" spans="1:17" ht="11.25" customHeight="1">
      <c r="A52" s="28" t="s">
        <v>131</v>
      </c>
      <c r="B52" s="61">
        <v>0.93280256669241624</v>
      </c>
      <c r="C52" s="1142">
        <v>0.96456819497139179</v>
      </c>
      <c r="D52" s="3587">
        <v>0.34537201499902892</v>
      </c>
      <c r="E52" s="3590"/>
      <c r="F52" s="3589">
        <v>2.1229462802289163</v>
      </c>
      <c r="G52" s="3592"/>
      <c r="H52" s="1145">
        <v>0.56818181818181301</v>
      </c>
      <c r="I52" s="3587">
        <v>-0.80321285140561827</v>
      </c>
      <c r="J52" s="3594"/>
      <c r="K52" s="3589">
        <v>3.8834951456310591</v>
      </c>
      <c r="L52" s="3592"/>
      <c r="M52" s="1145">
        <v>-10.472279260780297</v>
      </c>
      <c r="N52" s="3587">
        <v>-7.4468085106383057</v>
      </c>
      <c r="O52" s="3594"/>
      <c r="P52" s="3589">
        <v>-20.72072072072072</v>
      </c>
      <c r="Q52" s="3588"/>
    </row>
    <row r="53" spans="1:17">
      <c r="A53" s="28" t="s">
        <v>132</v>
      </c>
      <c r="B53" s="61">
        <v>1.0134936067408944</v>
      </c>
      <c r="C53" s="1142">
        <v>1.0655267019715495</v>
      </c>
      <c r="D53" s="3587">
        <v>0.362176977290531</v>
      </c>
      <c r="E53" s="3590"/>
      <c r="F53" s="3589">
        <v>2.3822613157412462</v>
      </c>
      <c r="G53" s="3592"/>
      <c r="H53" s="1145">
        <v>-1.3513513513513544</v>
      </c>
      <c r="I53" s="3587">
        <v>-4.926108374384242</v>
      </c>
      <c r="J53" s="3594"/>
      <c r="K53" s="3589">
        <v>6.4516129032257936</v>
      </c>
      <c r="L53" s="3592"/>
      <c r="M53" s="1145">
        <v>-11.764705882352942</v>
      </c>
      <c r="N53" s="3587">
        <v>-14.049586776859499</v>
      </c>
      <c r="O53" s="3594"/>
      <c r="P53" s="3589">
        <v>-3.125</v>
      </c>
      <c r="Q53" s="3588"/>
    </row>
    <row r="54" spans="1:17">
      <c r="A54" s="28" t="s">
        <v>133</v>
      </c>
      <c r="B54" s="61">
        <v>0.64031016859541978</v>
      </c>
      <c r="C54" s="1142">
        <v>0.85828724012971236</v>
      </c>
      <c r="D54" s="3587">
        <v>7.8163165608202689E-2</v>
      </c>
      <c r="E54" s="3590"/>
      <c r="F54" s="3589">
        <v>2.3116126683654841</v>
      </c>
      <c r="G54" s="3592"/>
      <c r="H54" s="1145">
        <v>-2.4875621890547279</v>
      </c>
      <c r="I54" s="3587">
        <v>-10.958904109589042</v>
      </c>
      <c r="J54" s="3594"/>
      <c r="K54" s="3589">
        <v>20</v>
      </c>
      <c r="L54" s="3592"/>
      <c r="M54" s="1145">
        <v>12.58278145695364</v>
      </c>
      <c r="N54" s="3587">
        <v>6.0150375939849567</v>
      </c>
      <c r="O54" s="3594"/>
      <c r="P54" s="3589">
        <v>61.111111111111114</v>
      </c>
      <c r="Q54" s="3588"/>
    </row>
    <row r="55" spans="1:17">
      <c r="A55" s="38" t="s">
        <v>419</v>
      </c>
      <c r="B55" s="62">
        <v>0.48609077598828776</v>
      </c>
      <c r="C55" s="1143">
        <v>0.71070499397170295</v>
      </c>
      <c r="D55" s="3604">
        <v>-9.7408922657322705E-2</v>
      </c>
      <c r="E55" s="3622"/>
      <c r="F55" s="3601">
        <v>2.2210085563444437</v>
      </c>
      <c r="G55" s="3605"/>
      <c r="H55" s="1146">
        <v>-8.5603112840466906</v>
      </c>
      <c r="I55" s="3604">
        <v>-9.7560975609756042</v>
      </c>
      <c r="J55" s="3607"/>
      <c r="K55" s="3601">
        <v>-6.4516129032258078</v>
      </c>
      <c r="L55" s="3605"/>
      <c r="M55" s="1146">
        <v>0.97560975609755474</v>
      </c>
      <c r="N55" s="3604">
        <v>3.125</v>
      </c>
      <c r="O55" s="3607"/>
      <c r="P55" s="3601">
        <v>-2.5974025974025921</v>
      </c>
      <c r="Q55" s="3606"/>
    </row>
    <row r="56" spans="1:17">
      <c r="A56" s="28" t="s">
        <v>439</v>
      </c>
      <c r="B56" s="61">
        <v>0.47680715799387485</v>
      </c>
      <c r="C56" s="959">
        <v>0.61779504490159809</v>
      </c>
      <c r="D56" s="3617">
        <v>3.9335234536338248E-2</v>
      </c>
      <c r="E56" s="3636"/>
      <c r="F56" s="3615">
        <v>1.6811279826464158</v>
      </c>
      <c r="G56" s="3619"/>
      <c r="H56" s="1147">
        <v>3.6723163841807889</v>
      </c>
      <c r="I56" s="3615">
        <v>5.2631578947368354</v>
      </c>
      <c r="J56" s="3620"/>
      <c r="K56" s="3615">
        <v>0</v>
      </c>
      <c r="L56" s="3619"/>
      <c r="M56" s="1147">
        <v>4.5871559633027488</v>
      </c>
      <c r="N56" s="3615">
        <v>-0.86206896551723844</v>
      </c>
      <c r="O56" s="3620"/>
      <c r="P56" s="3587">
        <v>26.13636363636364</v>
      </c>
      <c r="Q56" s="3588"/>
    </row>
    <row r="57" spans="1:17">
      <c r="A57" s="28" t="s">
        <v>593</v>
      </c>
      <c r="B57" s="61">
        <v>-0.10499912500728215</v>
      </c>
      <c r="C57" s="959">
        <v>0.11363636363637397</v>
      </c>
      <c r="D57" s="3589">
        <v>-0.39988296108455756</v>
      </c>
      <c r="E57" s="3590"/>
      <c r="F57" s="3587">
        <v>1.0560229103275418</v>
      </c>
      <c r="G57" s="3592"/>
      <c r="H57" s="1145">
        <v>-10.273972602739718</v>
      </c>
      <c r="I57" s="3587">
        <v>-0.51813471502590858</v>
      </c>
      <c r="J57" s="3594"/>
      <c r="K57" s="3587">
        <v>-29.292929292929287</v>
      </c>
      <c r="L57" s="3592"/>
      <c r="M57" s="1145">
        <v>48.888888888888886</v>
      </c>
      <c r="N57" s="3587">
        <v>50.961538461538453</v>
      </c>
      <c r="O57" s="3594"/>
      <c r="P57" s="3587">
        <v>41.935483870967744</v>
      </c>
      <c r="Q57" s="3588"/>
    </row>
    <row r="58" spans="1:17">
      <c r="A58" s="28" t="s">
        <v>440</v>
      </c>
      <c r="B58" s="61">
        <v>-6.4207331309830806E-2</v>
      </c>
      <c r="C58" s="959">
        <v>-1.2607160867375455E-2</v>
      </c>
      <c r="D58" s="3589">
        <v>-0.37098506296983658</v>
      </c>
      <c r="E58" s="3590"/>
      <c r="F58" s="3587">
        <v>0.64045543497597635</v>
      </c>
      <c r="G58" s="3592"/>
      <c r="H58" s="1145">
        <v>-12.244897959183675</v>
      </c>
      <c r="I58" s="3587">
        <v>-10</v>
      </c>
      <c r="J58" s="3594"/>
      <c r="K58" s="3587">
        <v>-16.666666666666657</v>
      </c>
      <c r="L58" s="3592"/>
      <c r="M58" s="1145">
        <v>1.1764705882352899</v>
      </c>
      <c r="N58" s="3587">
        <v>-14.893617021276597</v>
      </c>
      <c r="O58" s="3594"/>
      <c r="P58" s="3587">
        <v>79.310344827586221</v>
      </c>
      <c r="Q58" s="3588"/>
    </row>
    <row r="59" spans="1:17">
      <c r="A59" s="38" t="s">
        <v>496</v>
      </c>
      <c r="B59" s="62">
        <v>-1.2938570929012769</v>
      </c>
      <c r="C59" s="960">
        <v>-1.3420704429462518</v>
      </c>
      <c r="D59" s="3601">
        <v>-2.2815912636505544</v>
      </c>
      <c r="E59" s="3622"/>
      <c r="F59" s="3604">
        <v>0.37399821905610509</v>
      </c>
      <c r="G59" s="3605"/>
      <c r="H59" s="1146">
        <v>-20</v>
      </c>
      <c r="I59" s="3604">
        <v>-22.297297297297305</v>
      </c>
      <c r="J59" s="3607"/>
      <c r="K59" s="3604">
        <v>-16.091954022988503</v>
      </c>
      <c r="L59" s="3605"/>
      <c r="M59" s="1146">
        <v>17.391304347826093</v>
      </c>
      <c r="N59" s="3604">
        <v>27.272727272727266</v>
      </c>
      <c r="O59" s="3607"/>
      <c r="P59" s="3604">
        <v>0</v>
      </c>
      <c r="Q59" s="3606"/>
    </row>
    <row r="60" spans="1:17">
      <c r="A60" s="28" t="s">
        <v>544</v>
      </c>
      <c r="B60" s="61">
        <f t="shared" ref="B60:D63" si="19">SUM(B14/B10)*100-100</f>
        <v>-2.607065440271839</v>
      </c>
      <c r="C60" s="959">
        <f t="shared" si="19"/>
        <v>-1.2913026965438661</v>
      </c>
      <c r="D60" s="3589">
        <f t="shared" si="19"/>
        <v>-2.6442543988990508</v>
      </c>
      <c r="E60" s="3590"/>
      <c r="F60" s="3587">
        <f t="shared" ref="F60:F67" si="20">SUM(F14/F10)*100-100</f>
        <v>1.1555555555555515</v>
      </c>
      <c r="G60" s="3592"/>
      <c r="H60" s="1145">
        <f t="shared" ref="H60:I63" si="21">SUM(H14/H10)*100-100</f>
        <v>-7.6294277929155356</v>
      </c>
      <c r="I60" s="3587">
        <f t="shared" si="21"/>
        <v>-6.1538461538461604</v>
      </c>
      <c r="J60" s="3594"/>
      <c r="K60" s="3587">
        <f t="shared" ref="K60:K77" si="22">SUM(K14/K10)*100-100</f>
        <v>-11.214953271028037</v>
      </c>
      <c r="L60" s="3592"/>
      <c r="M60" s="1145">
        <f t="shared" ref="M60:N63" si="23">SUM(M14/M10)*100-100</f>
        <v>13.157894736842096</v>
      </c>
      <c r="N60" s="3587">
        <f t="shared" si="23"/>
        <v>17.101449275362327</v>
      </c>
      <c r="O60" s="3594"/>
      <c r="P60" s="3587">
        <f>SUM(P14/P10)*100-100</f>
        <v>0.90090090090089348</v>
      </c>
      <c r="Q60" s="3588"/>
    </row>
    <row r="61" spans="1:17">
      <c r="A61" s="28" t="s">
        <v>501</v>
      </c>
      <c r="B61" s="61">
        <f t="shared" si="19"/>
        <v>-2.6394160583941613</v>
      </c>
      <c r="C61" s="959">
        <f t="shared" si="19"/>
        <v>-2.2953714213646066</v>
      </c>
      <c r="D61" s="3589">
        <f t="shared" si="19"/>
        <v>-3.3490011750881337</v>
      </c>
      <c r="E61" s="3590"/>
      <c r="F61" s="3587">
        <f t="shared" si="20"/>
        <v>-0.3896563939071882</v>
      </c>
      <c r="G61" s="3592"/>
      <c r="H61" s="1145">
        <f t="shared" si="21"/>
        <v>0.3816793893129784</v>
      </c>
      <c r="I61" s="3587">
        <f t="shared" si="21"/>
        <v>-8.3333333333333428</v>
      </c>
      <c r="J61" s="3594"/>
      <c r="K61" s="3587">
        <f t="shared" si="22"/>
        <v>24.285714285714292</v>
      </c>
      <c r="L61" s="3592"/>
      <c r="M61" s="1145">
        <f t="shared" si="23"/>
        <v>-4.4776119402985159</v>
      </c>
      <c r="N61" s="3587">
        <f t="shared" si="23"/>
        <v>-2.5477707006369457</v>
      </c>
      <c r="O61" s="3594"/>
      <c r="P61" s="3587">
        <f>SUM(P15/P11)*100-100</f>
        <v>-11.36363636363636</v>
      </c>
      <c r="Q61" s="3588"/>
    </row>
    <row r="62" spans="1:17">
      <c r="A62" s="28" t="s">
        <v>516</v>
      </c>
      <c r="B62" s="61">
        <f t="shared" si="19"/>
        <v>-2.5348986624613019</v>
      </c>
      <c r="C62" s="959">
        <f t="shared" si="19"/>
        <v>-1.2293531711007404</v>
      </c>
      <c r="D62" s="3589">
        <f t="shared" si="19"/>
        <v>-2.978931896129339</v>
      </c>
      <c r="E62" s="3590"/>
      <c r="F62" s="3587">
        <f t="shared" si="20"/>
        <v>1.9268163337458049</v>
      </c>
      <c r="G62" s="3592"/>
      <c r="H62" s="1145">
        <f t="shared" si="21"/>
        <v>-0.58139534883720501</v>
      </c>
      <c r="I62" s="3587">
        <f t="shared" si="21"/>
        <v>3.4188034188034351</v>
      </c>
      <c r="J62" s="3594"/>
      <c r="K62" s="3587">
        <f t="shared" si="22"/>
        <v>-9.0909090909090935</v>
      </c>
      <c r="L62" s="3592"/>
      <c r="M62" s="1145">
        <f t="shared" si="23"/>
        <v>-10.465116279069761</v>
      </c>
      <c r="N62" s="3587">
        <f t="shared" si="23"/>
        <v>-4.1666666666666572</v>
      </c>
      <c r="O62" s="3594"/>
      <c r="P62" s="3587">
        <f>SUM(P16/P12)*100-100</f>
        <v>-25</v>
      </c>
      <c r="Q62" s="3588"/>
    </row>
    <row r="63" spans="1:17">
      <c r="A63" s="38" t="s">
        <v>444</v>
      </c>
      <c r="B63" s="62">
        <f t="shared" si="19"/>
        <v>-1.8008974964572531</v>
      </c>
      <c r="C63" s="960">
        <f t="shared" si="19"/>
        <v>-0.37041767786435287</v>
      </c>
      <c r="D63" s="3601">
        <f t="shared" si="19"/>
        <v>-1.7162243065256462</v>
      </c>
      <c r="E63" s="3622"/>
      <c r="F63" s="3604">
        <f t="shared" si="20"/>
        <v>2.0227111426543587</v>
      </c>
      <c r="G63" s="3605"/>
      <c r="H63" s="1146">
        <f t="shared" si="21"/>
        <v>-0.53191489361702793</v>
      </c>
      <c r="I63" s="3604">
        <f t="shared" si="21"/>
        <v>5.2173913043478137</v>
      </c>
      <c r="J63" s="3607"/>
      <c r="K63" s="3604">
        <f t="shared" si="22"/>
        <v>-9.5890410958904226</v>
      </c>
      <c r="L63" s="3605"/>
      <c r="M63" s="1146">
        <f t="shared" si="23"/>
        <v>0.41152263374486608</v>
      </c>
      <c r="N63" s="3604">
        <f t="shared" si="23"/>
        <v>-0.59523809523808779</v>
      </c>
      <c r="O63" s="3607"/>
      <c r="P63" s="3604">
        <f>SUM(P17/P13)*100-100</f>
        <v>2.6666666666666572</v>
      </c>
      <c r="Q63" s="3606"/>
    </row>
    <row r="64" spans="1:17">
      <c r="A64" s="28" t="s">
        <v>430</v>
      </c>
      <c r="B64" s="61">
        <f t="shared" ref="B64:D76" si="24">SUM(B18/B14)*100-100</f>
        <v>-1.2331568816169352</v>
      </c>
      <c r="C64" s="959">
        <f t="shared" si="24"/>
        <v>-0.94908298063357677</v>
      </c>
      <c r="D64" s="3589">
        <f t="shared" si="24"/>
        <v>-2.3121970920840056</v>
      </c>
      <c r="E64" s="3590"/>
      <c r="F64" s="3587">
        <f t="shared" si="20"/>
        <v>1.4235500878734655</v>
      </c>
      <c r="G64" s="3592"/>
      <c r="H64" s="1145">
        <f t="shared" ref="H64:I80" si="25">SUM(H18/H14)*100-100</f>
        <v>-5.8997050147492729</v>
      </c>
      <c r="I64" s="3587">
        <f t="shared" si="25"/>
        <v>-2.8688524590163951</v>
      </c>
      <c r="J64" s="3594"/>
      <c r="K64" s="3587">
        <f t="shared" si="22"/>
        <v>-13.68421052631578</v>
      </c>
      <c r="L64" s="3592"/>
      <c r="M64" s="1145">
        <f t="shared" ref="M64:N80" si="26">SUM(M18/M14)*100-100</f>
        <v>2.1317829457364326</v>
      </c>
      <c r="N64" s="3587">
        <f t="shared" si="26"/>
        <v>1.7326732673267315</v>
      </c>
      <c r="O64" s="3594"/>
      <c r="P64" s="3587">
        <f t="shared" ref="P64:P70" si="27">SUM(P18/P14)*100-100</f>
        <v>3.5714285714285836</v>
      </c>
      <c r="Q64" s="3588"/>
    </row>
    <row r="65" spans="1:17">
      <c r="A65" s="28" t="s">
        <v>213</v>
      </c>
      <c r="B65" s="61">
        <f t="shared" si="24"/>
        <v>-1.1635578480177458</v>
      </c>
      <c r="C65" s="959">
        <f t="shared" si="24"/>
        <v>0.14844455918418475</v>
      </c>
      <c r="D65" s="3589">
        <f t="shared" si="24"/>
        <v>-1.4387031408307962</v>
      </c>
      <c r="E65" s="3590"/>
      <c r="F65" s="3587">
        <f t="shared" si="20"/>
        <v>2.9338549075391285</v>
      </c>
      <c r="G65" s="3592"/>
      <c r="H65" s="1145">
        <f t="shared" si="25"/>
        <v>-14.068441064638776</v>
      </c>
      <c r="I65" s="3587">
        <f t="shared" si="25"/>
        <v>-3.4090909090909065</v>
      </c>
      <c r="J65" s="3594"/>
      <c r="K65" s="3587">
        <f t="shared" si="22"/>
        <v>-35.632183908045974</v>
      </c>
      <c r="L65" s="3592"/>
      <c r="M65" s="1145">
        <f t="shared" si="26"/>
        <v>-12.5</v>
      </c>
      <c r="N65" s="3587">
        <f t="shared" si="26"/>
        <v>-19.607843137254903</v>
      </c>
      <c r="O65" s="3594"/>
      <c r="P65" s="3587">
        <f t="shared" si="27"/>
        <v>15.384615384615373</v>
      </c>
      <c r="Q65" s="3588"/>
    </row>
    <row r="66" spans="1:17">
      <c r="A66" s="51" t="s">
        <v>64</v>
      </c>
      <c r="B66" s="61">
        <f t="shared" si="24"/>
        <v>-1.0607059387547224</v>
      </c>
      <c r="C66" s="959">
        <f t="shared" si="24"/>
        <v>-0.8935980085530133</v>
      </c>
      <c r="D66" s="3589">
        <f t="shared" si="24"/>
        <v>-1.6967983032017031</v>
      </c>
      <c r="E66" s="3590"/>
      <c r="F66" s="3587">
        <f t="shared" si="20"/>
        <v>0.48560527228580952</v>
      </c>
      <c r="G66" s="3592"/>
      <c r="H66" s="1145">
        <f t="shared" si="25"/>
        <v>4.093567251461991</v>
      </c>
      <c r="I66" s="3587">
        <f t="shared" si="25"/>
        <v>3.3057851239669276</v>
      </c>
      <c r="J66" s="3594"/>
      <c r="K66" s="3587">
        <f t="shared" si="22"/>
        <v>6</v>
      </c>
      <c r="L66" s="3592"/>
      <c r="M66" s="1145">
        <f t="shared" si="26"/>
        <v>-5.8441558441558357</v>
      </c>
      <c r="N66" s="3587">
        <f t="shared" si="26"/>
        <v>5.2173913043478137</v>
      </c>
      <c r="O66" s="3594"/>
      <c r="P66" s="3587">
        <f t="shared" si="27"/>
        <v>-38.46153846153846</v>
      </c>
      <c r="Q66" s="3588"/>
    </row>
    <row r="67" spans="1:17">
      <c r="A67" s="52" t="s">
        <v>569</v>
      </c>
      <c r="B67" s="62">
        <f t="shared" si="24"/>
        <v>-0.89591726294270302</v>
      </c>
      <c r="C67" s="960">
        <f t="shared" si="24"/>
        <v>-0.724358974358978</v>
      </c>
      <c r="D67" s="3601">
        <f t="shared" si="24"/>
        <v>-1.350253807106597</v>
      </c>
      <c r="E67" s="3622"/>
      <c r="F67" s="3604">
        <f t="shared" si="20"/>
        <v>0.34782608695651618</v>
      </c>
      <c r="G67" s="3605"/>
      <c r="H67" s="1146">
        <f t="shared" si="25"/>
        <v>6.417112299465245</v>
      </c>
      <c r="I67" s="3604">
        <f t="shared" si="25"/>
        <v>5.7851239669421517</v>
      </c>
      <c r="J67" s="3607"/>
      <c r="K67" s="3604">
        <f t="shared" si="22"/>
        <v>7.5757575757575637</v>
      </c>
      <c r="L67" s="3605"/>
      <c r="M67" s="1146">
        <f t="shared" si="26"/>
        <v>-8.1967213114754145</v>
      </c>
      <c r="N67" s="3604">
        <f t="shared" si="26"/>
        <v>-16.766467065868255</v>
      </c>
      <c r="O67" s="3607"/>
      <c r="P67" s="3604">
        <f t="shared" si="27"/>
        <v>10.389610389610397</v>
      </c>
      <c r="Q67" s="3606"/>
    </row>
    <row r="68" spans="1:17">
      <c r="A68" s="800" t="s">
        <v>623</v>
      </c>
      <c r="B68" s="882">
        <f t="shared" si="24"/>
        <v>-0.72477008343992111</v>
      </c>
      <c r="C68" s="1032">
        <f t="shared" si="24"/>
        <v>-0.55677845396866132</v>
      </c>
      <c r="D68" s="3617">
        <f t="shared" si="24"/>
        <v>-1.0439276485788156</v>
      </c>
      <c r="E68" s="3621"/>
      <c r="F68" s="3617">
        <f t="shared" ref="F68:F76" si="28">SUM(F22/F18)*100-100</f>
        <v>0.25992029111073123</v>
      </c>
      <c r="G68" s="3618"/>
      <c r="H68" s="1147">
        <f t="shared" si="25"/>
        <v>-9.7178683385579916</v>
      </c>
      <c r="I68" s="3615">
        <f t="shared" si="25"/>
        <v>-13.502109704641356</v>
      </c>
      <c r="J68" s="3619"/>
      <c r="K68" s="3617">
        <f t="shared" si="22"/>
        <v>1.2195121951219505</v>
      </c>
      <c r="L68" s="3616"/>
      <c r="M68" s="1147">
        <f t="shared" si="26"/>
        <v>-19.165085388994314</v>
      </c>
      <c r="N68" s="3587">
        <f t="shared" si="26"/>
        <v>-15.571776155717771</v>
      </c>
      <c r="O68" s="3594"/>
      <c r="P68" s="3587">
        <f t="shared" si="27"/>
        <v>-31.896551724137936</v>
      </c>
      <c r="Q68" s="3588"/>
    </row>
    <row r="69" spans="1:17">
      <c r="A69" s="51" t="s">
        <v>663</v>
      </c>
      <c r="B69" s="61">
        <f t="shared" si="24"/>
        <v>-0.78281449117058344</v>
      </c>
      <c r="C69" s="959">
        <f t="shared" si="24"/>
        <v>-0.78623445253592195</v>
      </c>
      <c r="D69" s="3589">
        <f t="shared" si="24"/>
        <v>-1.3157894736842195</v>
      </c>
      <c r="E69" s="3608"/>
      <c r="F69" s="3589">
        <f t="shared" si="28"/>
        <v>0.10364484366903071</v>
      </c>
      <c r="G69" s="3591"/>
      <c r="H69" s="1145">
        <f t="shared" si="25"/>
        <v>2.6548672566371749</v>
      </c>
      <c r="I69" s="3587">
        <f t="shared" si="25"/>
        <v>-5.8823529411764781</v>
      </c>
      <c r="J69" s="3592"/>
      <c r="K69" s="3589">
        <f t="shared" si="22"/>
        <v>28.571428571428584</v>
      </c>
      <c r="L69" s="3588"/>
      <c r="M69" s="1145">
        <f t="shared" si="26"/>
        <v>-5.952380952380949</v>
      </c>
      <c r="N69" s="3587">
        <f t="shared" si="26"/>
        <v>4.065040650406516</v>
      </c>
      <c r="O69" s="3594"/>
      <c r="P69" s="3587">
        <f t="shared" si="27"/>
        <v>-33.333333333333343</v>
      </c>
      <c r="Q69" s="3588"/>
    </row>
    <row r="70" spans="1:17">
      <c r="A70" s="51" t="s">
        <v>676</v>
      </c>
      <c r="B70" s="61">
        <f t="shared" si="24"/>
        <v>-0.7874015748031411</v>
      </c>
      <c r="C70" s="959">
        <f t="shared" si="24"/>
        <v>-0.62471823275585336</v>
      </c>
      <c r="D70" s="3589">
        <f t="shared" si="24"/>
        <v>-1.2020959621904836</v>
      </c>
      <c r="E70" s="3608"/>
      <c r="F70" s="3589">
        <f t="shared" si="28"/>
        <v>0.34518467380048889</v>
      </c>
      <c r="G70" s="3591"/>
      <c r="H70" s="1145">
        <f t="shared" si="25"/>
        <v>-3.3707865168539257</v>
      </c>
      <c r="I70" s="3587">
        <f t="shared" si="25"/>
        <v>2.4000000000000057</v>
      </c>
      <c r="J70" s="3592"/>
      <c r="K70" s="3589">
        <f t="shared" si="22"/>
        <v>-16.981132075471692</v>
      </c>
      <c r="L70" s="3588"/>
      <c r="M70" s="1145">
        <f t="shared" si="26"/>
        <v>-2.7586206896551744</v>
      </c>
      <c r="N70" s="3587">
        <f t="shared" si="26"/>
        <v>-9.0909090909090935</v>
      </c>
      <c r="O70" s="3594"/>
      <c r="P70" s="3587">
        <f t="shared" si="27"/>
        <v>29.166666666666686</v>
      </c>
      <c r="Q70" s="3588"/>
    </row>
    <row r="71" spans="1:17">
      <c r="A71" s="52" t="s">
        <v>677</v>
      </c>
      <c r="B71" s="62">
        <f t="shared" si="24"/>
        <v>-0.89188205314889046</v>
      </c>
      <c r="C71" s="960">
        <f t="shared" si="24"/>
        <v>-0.71673016078001694</v>
      </c>
      <c r="D71" s="3601">
        <f t="shared" si="24"/>
        <v>-1.3584439641864776</v>
      </c>
      <c r="E71" s="3602"/>
      <c r="F71" s="3601">
        <f t="shared" si="28"/>
        <v>0.36395147313692178</v>
      </c>
      <c r="G71" s="3603"/>
      <c r="H71" s="1146">
        <f t="shared" si="25"/>
        <v>-8.0402010050251249</v>
      </c>
      <c r="I71" s="3604">
        <f t="shared" si="25"/>
        <v>-3.90625</v>
      </c>
      <c r="J71" s="3605"/>
      <c r="K71" s="3601">
        <f t="shared" si="22"/>
        <v>-15.492957746478879</v>
      </c>
      <c r="L71" s="3606"/>
      <c r="M71" s="1146">
        <f t="shared" si="26"/>
        <v>1.7857142857142776</v>
      </c>
      <c r="N71" s="3604">
        <f t="shared" si="26"/>
        <v>8.6330935251798451</v>
      </c>
      <c r="O71" s="3607"/>
      <c r="P71" s="3604">
        <f t="shared" ref="P71:P79" si="29">SUM(P25/P21)*100-100</f>
        <v>-9.4117647058823479</v>
      </c>
      <c r="Q71" s="3606"/>
    </row>
    <row r="72" spans="1:17">
      <c r="A72" s="800" t="s">
        <v>728</v>
      </c>
      <c r="B72" s="882">
        <f t="shared" si="24"/>
        <v>-0.84049079754601053</v>
      </c>
      <c r="C72" s="1032">
        <f t="shared" si="24"/>
        <v>-0.95703125</v>
      </c>
      <c r="D72" s="3617">
        <f t="shared" si="24"/>
        <v>-1.6503029036975079</v>
      </c>
      <c r="E72" s="3621"/>
      <c r="F72" s="3617">
        <f t="shared" si="28"/>
        <v>0.19011406844107626</v>
      </c>
      <c r="G72" s="3618"/>
      <c r="H72" s="1147">
        <f t="shared" si="25"/>
        <v>-9.0277777777777857</v>
      </c>
      <c r="I72" s="3615">
        <f t="shared" si="25"/>
        <v>-9.2682926829268268</v>
      </c>
      <c r="J72" s="3619"/>
      <c r="K72" s="3617">
        <f t="shared" si="22"/>
        <v>-8.4337349397590344</v>
      </c>
      <c r="L72" s="3616"/>
      <c r="M72" s="1147">
        <f t="shared" si="26"/>
        <v>1.4084507042253449</v>
      </c>
      <c r="N72" s="3587">
        <f t="shared" si="26"/>
        <v>2.8818443804034644</v>
      </c>
      <c r="O72" s="3594"/>
      <c r="P72" s="3587">
        <f t="shared" si="29"/>
        <v>-5.0632911392405049</v>
      </c>
      <c r="Q72" s="3588"/>
    </row>
    <row r="73" spans="1:17">
      <c r="A73" s="51" t="s">
        <v>745</v>
      </c>
      <c r="B73" s="61">
        <f t="shared" si="24"/>
        <v>-0.6360856269113242</v>
      </c>
      <c r="C73" s="959">
        <f t="shared" si="24"/>
        <v>-0.82494316336473617</v>
      </c>
      <c r="D73" s="3589">
        <f t="shared" si="24"/>
        <v>-1.0416666666666572</v>
      </c>
      <c r="E73" s="3608"/>
      <c r="F73" s="3589">
        <f t="shared" si="28"/>
        <v>-0.46591889559965693</v>
      </c>
      <c r="G73" s="3591"/>
      <c r="H73" s="1145">
        <f t="shared" si="25"/>
        <v>-0.43103448275861922</v>
      </c>
      <c r="I73" s="3587">
        <f t="shared" si="25"/>
        <v>-2.5</v>
      </c>
      <c r="J73" s="3592"/>
      <c r="K73" s="3589">
        <f t="shared" si="22"/>
        <v>4.1666666666666714</v>
      </c>
      <c r="L73" s="3588"/>
      <c r="M73" s="1145">
        <f t="shared" si="26"/>
        <v>-5.0632911392405049</v>
      </c>
      <c r="N73" s="3587">
        <f t="shared" si="26"/>
        <v>-5.46875</v>
      </c>
      <c r="O73" s="3594"/>
      <c r="P73" s="3587">
        <f t="shared" si="29"/>
        <v>-3.3333333333333286</v>
      </c>
      <c r="Q73" s="3588"/>
    </row>
    <row r="74" spans="1:17">
      <c r="A74" s="51" t="s">
        <v>746</v>
      </c>
      <c r="B74" s="61">
        <f t="shared" si="24"/>
        <v>-0.73260073260073</v>
      </c>
      <c r="C74" s="959">
        <f t="shared" si="24"/>
        <v>-0.81011017498380511</v>
      </c>
      <c r="D74" s="3589">
        <f t="shared" si="24"/>
        <v>-1.6534941763727176</v>
      </c>
      <c r="E74" s="3608"/>
      <c r="F74" s="3589">
        <f t="shared" si="28"/>
        <v>0.5847953216374151</v>
      </c>
      <c r="G74" s="3591"/>
      <c r="H74" s="1145">
        <f t="shared" si="25"/>
        <v>-15.697674418604649</v>
      </c>
      <c r="I74" s="3587">
        <f t="shared" si="25"/>
        <v>-17.96875</v>
      </c>
      <c r="J74" s="3592"/>
      <c r="K74" s="3589">
        <f t="shared" si="22"/>
        <v>-9.0909090909090935</v>
      </c>
      <c r="L74" s="3588"/>
      <c r="M74" s="1145">
        <f t="shared" si="26"/>
        <v>-4.2553191489361666</v>
      </c>
      <c r="N74" s="3587">
        <f t="shared" si="26"/>
        <v>-5.4545454545454533</v>
      </c>
      <c r="O74" s="3594"/>
      <c r="P74" s="3587">
        <f t="shared" si="29"/>
        <v>0</v>
      </c>
      <c r="Q74" s="3588"/>
    </row>
    <row r="75" spans="1:17">
      <c r="A75" s="52" t="s">
        <v>747</v>
      </c>
      <c r="B75" s="62">
        <f t="shared" ref="B75:B80" si="30">SUM(B29/B25)*100-100</f>
        <v>-1.4202632384450453</v>
      </c>
      <c r="C75" s="960">
        <f t="shared" si="24"/>
        <v>-1.2356919875130075</v>
      </c>
      <c r="D75" s="3601">
        <f t="shared" si="24"/>
        <v>-1.6692749087115288</v>
      </c>
      <c r="E75" s="3602"/>
      <c r="F75" s="3601">
        <f t="shared" si="28"/>
        <v>-0.518045242617859</v>
      </c>
      <c r="G75" s="3603"/>
      <c r="H75" s="1146">
        <f t="shared" si="25"/>
        <v>-5.4644808743169335</v>
      </c>
      <c r="I75" s="3604">
        <f t="shared" si="25"/>
        <v>-9.7560975609756042</v>
      </c>
      <c r="J75" s="3605"/>
      <c r="K75" s="3601">
        <f t="shared" si="22"/>
        <v>3.3333333333333428</v>
      </c>
      <c r="L75" s="3606"/>
      <c r="M75" s="1146">
        <f t="shared" si="26"/>
        <v>3.5087719298245759</v>
      </c>
      <c r="N75" s="3604">
        <f t="shared" si="26"/>
        <v>-3.9735099337748352</v>
      </c>
      <c r="O75" s="3607"/>
      <c r="P75" s="3604">
        <f t="shared" si="29"/>
        <v>18.181818181818187</v>
      </c>
      <c r="Q75" s="3606"/>
    </row>
    <row r="76" spans="1:17">
      <c r="A76" s="800" t="s">
        <v>769</v>
      </c>
      <c r="B76" s="882">
        <f t="shared" si="30"/>
        <v>-1.6952298459444393</v>
      </c>
      <c r="C76" s="1032">
        <f t="shared" si="24"/>
        <v>-1.281798461841845</v>
      </c>
      <c r="D76" s="3617">
        <f t="shared" ref="D76:D81" si="31">SUM(D30/D26)*100-100</f>
        <v>-1.4762107051826661</v>
      </c>
      <c r="E76" s="3621"/>
      <c r="F76" s="3617">
        <f t="shared" si="28"/>
        <v>-0.96601690529584516</v>
      </c>
      <c r="G76" s="3618"/>
      <c r="H76" s="1147">
        <f t="shared" si="25"/>
        <v>3.4351145038167914</v>
      </c>
      <c r="I76" s="3615">
        <f t="shared" si="25"/>
        <v>18.817204301075279</v>
      </c>
      <c r="J76" s="3619"/>
      <c r="K76" s="3617">
        <f t="shared" si="22"/>
        <v>-34.210526315789465</v>
      </c>
      <c r="L76" s="3616"/>
      <c r="M76" s="1147">
        <f t="shared" si="26"/>
        <v>-1.1574074074074048</v>
      </c>
      <c r="N76" s="3615">
        <f t="shared" si="26"/>
        <v>-1.9607843137254974</v>
      </c>
      <c r="O76" s="3620"/>
      <c r="P76" s="3615">
        <f t="shared" si="29"/>
        <v>2.6666666666666572</v>
      </c>
      <c r="Q76" s="3616"/>
    </row>
    <row r="77" spans="1:17">
      <c r="A77" s="51" t="s">
        <v>770</v>
      </c>
      <c r="B77" s="61">
        <f t="shared" si="30"/>
        <v>-1.7973655053551596</v>
      </c>
      <c r="C77" s="959">
        <f t="shared" ref="C77:C86" si="32">SUM(C31/C27)*100-100</f>
        <v>-1.381975373329837</v>
      </c>
      <c r="D77" s="3589">
        <f t="shared" si="31"/>
        <v>-1.9684210526315695</v>
      </c>
      <c r="E77" s="3608"/>
      <c r="F77" s="3589">
        <f t="shared" ref="F77:F88" si="33">SUM(F31/F27)*100-100</f>
        <v>-0.41608876560333385</v>
      </c>
      <c r="G77" s="3591"/>
      <c r="H77" s="1145">
        <f t="shared" si="25"/>
        <v>-4.7619047619047734</v>
      </c>
      <c r="I77" s="3587">
        <f t="shared" si="25"/>
        <v>5.1282051282051384</v>
      </c>
      <c r="J77" s="3592"/>
      <c r="K77" s="3589">
        <f t="shared" si="22"/>
        <v>-25.333333333333329</v>
      </c>
      <c r="L77" s="3588"/>
      <c r="M77" s="1145">
        <f t="shared" si="26"/>
        <v>3.3333333333333428</v>
      </c>
      <c r="N77" s="3587">
        <f t="shared" si="26"/>
        <v>1.6528925619834638</v>
      </c>
      <c r="O77" s="3594"/>
      <c r="P77" s="3587">
        <f t="shared" si="29"/>
        <v>10.34482758620689</v>
      </c>
      <c r="Q77" s="3588"/>
    </row>
    <row r="78" spans="1:17" ht="12.75" customHeight="1">
      <c r="A78" s="51" t="s">
        <v>771</v>
      </c>
      <c r="B78" s="61">
        <f t="shared" si="30"/>
        <v>-2.0172201722017178</v>
      </c>
      <c r="C78" s="959">
        <f t="shared" si="32"/>
        <v>-1.8098660568441716</v>
      </c>
      <c r="D78" s="3589">
        <f t="shared" si="31"/>
        <v>-1.7553135243734772</v>
      </c>
      <c r="E78" s="3608"/>
      <c r="F78" s="3589">
        <f t="shared" si="33"/>
        <v>-1.8980848153214822</v>
      </c>
      <c r="G78" s="3591"/>
      <c r="H78" s="1145">
        <f t="shared" si="25"/>
        <v>-4.1379310344827616</v>
      </c>
      <c r="I78" s="3587">
        <f t="shared" si="25"/>
        <v>-5.7142857142857224</v>
      </c>
      <c r="J78" s="3592"/>
      <c r="K78" s="3589">
        <f t="shared" ref="K78:K88" si="34">SUM(K32/K28)*100-100</f>
        <v>0</v>
      </c>
      <c r="L78" s="3588"/>
      <c r="M78" s="1145">
        <f t="shared" si="26"/>
        <v>7.407407407407419</v>
      </c>
      <c r="N78" s="3587">
        <f t="shared" si="26"/>
        <v>5.7692307692307736</v>
      </c>
      <c r="O78" s="3594"/>
      <c r="P78" s="3587">
        <f t="shared" si="29"/>
        <v>12.90322580645163</v>
      </c>
      <c r="Q78" s="3588"/>
    </row>
    <row r="79" spans="1:17" ht="12.75" customHeight="1">
      <c r="A79" s="52" t="s">
        <v>772</v>
      </c>
      <c r="B79" s="62">
        <f t="shared" si="30"/>
        <v>-2.5771595354902814</v>
      </c>
      <c r="C79" s="960">
        <f t="shared" si="32"/>
        <v>-2.5220597919136054</v>
      </c>
      <c r="D79" s="3601">
        <f t="shared" si="31"/>
        <v>-3.3103448275862064</v>
      </c>
      <c r="E79" s="3602"/>
      <c r="F79" s="3601">
        <f t="shared" si="33"/>
        <v>-1.2324249262280773</v>
      </c>
      <c r="G79" s="3603"/>
      <c r="H79" s="1146">
        <f t="shared" si="25"/>
        <v>-17.919075144508668</v>
      </c>
      <c r="I79" s="3604">
        <f t="shared" si="25"/>
        <v>-16.21621621621621</v>
      </c>
      <c r="J79" s="3605"/>
      <c r="K79" s="3601">
        <f t="shared" si="34"/>
        <v>-20.967741935483872</v>
      </c>
      <c r="L79" s="3606"/>
      <c r="M79" s="1146">
        <f t="shared" si="26"/>
        <v>1.2711864406779654</v>
      </c>
      <c r="N79" s="3604">
        <f t="shared" si="26"/>
        <v>4.8275862068965552</v>
      </c>
      <c r="O79" s="3607"/>
      <c r="P79" s="3604">
        <f t="shared" si="29"/>
        <v>-4.3956043956043942</v>
      </c>
      <c r="Q79" s="3606"/>
    </row>
    <row r="80" spans="1:17" ht="12.75" customHeight="1">
      <c r="A80" s="800" t="s">
        <v>837</v>
      </c>
      <c r="B80" s="61">
        <f t="shared" si="30"/>
        <v>-2.7314494304235666</v>
      </c>
      <c r="C80" s="959">
        <f t="shared" si="32"/>
        <v>-2.7899853509122323</v>
      </c>
      <c r="D80" s="3589">
        <f t="shared" si="31"/>
        <v>-3.9452409184003443</v>
      </c>
      <c r="E80" s="3608"/>
      <c r="F80" s="3589">
        <f t="shared" si="33"/>
        <v>-0.92318411426580838</v>
      </c>
      <c r="G80" s="3591"/>
      <c r="H80" s="1145">
        <f t="shared" si="25"/>
        <v>-11.808118081180808</v>
      </c>
      <c r="I80" s="3587">
        <f t="shared" ref="I80:I87" si="35">SUM(I34/I30)*100-100</f>
        <v>-27.149321266968329</v>
      </c>
      <c r="J80" s="3592"/>
      <c r="K80" s="3589">
        <f t="shared" si="34"/>
        <v>56</v>
      </c>
      <c r="L80" s="3588"/>
      <c r="M80" s="1145">
        <f t="shared" si="26"/>
        <v>-0.46838407494145429</v>
      </c>
      <c r="N80" s="3587">
        <f t="shared" ref="N80:N88" si="36">SUM(N34/N30)*100-100</f>
        <v>0</v>
      </c>
      <c r="O80" s="3594"/>
      <c r="P80" s="3587">
        <f t="shared" ref="P80:P86" si="37">SUM(P34/P30)*100-100</f>
        <v>-2.5974025974025921</v>
      </c>
      <c r="Q80" s="3588"/>
    </row>
    <row r="81" spans="1:22" ht="12.75" customHeight="1">
      <c r="A81" s="51" t="s">
        <v>844</v>
      </c>
      <c r="B81" s="61">
        <f t="shared" ref="B81:B86" si="38">SUM(B35/B31)*100-100</f>
        <v>-3.2217625673812194</v>
      </c>
      <c r="C81" s="959">
        <f t="shared" si="32"/>
        <v>-3.2011688915454641</v>
      </c>
      <c r="D81" s="3589">
        <f t="shared" si="31"/>
        <v>-4.6923655105766073</v>
      </c>
      <c r="E81" s="3608"/>
      <c r="F81" s="3589">
        <f t="shared" si="33"/>
        <v>-0.78342618384401419</v>
      </c>
      <c r="G81" s="3591"/>
      <c r="H81" s="1145">
        <f t="shared" ref="H81:H86" si="39">SUM(H35/H31)*100-100</f>
        <v>-11.36363636363636</v>
      </c>
      <c r="I81" s="3587">
        <f t="shared" si="35"/>
        <v>-20.121951219512198</v>
      </c>
      <c r="J81" s="3592"/>
      <c r="K81" s="3589">
        <f t="shared" si="34"/>
        <v>14.285714285714278</v>
      </c>
      <c r="L81" s="3588"/>
      <c r="M81" s="1145">
        <f t="shared" ref="M81:M86" si="40">SUM(M35/M31)*100-100</f>
        <v>30.322580645161281</v>
      </c>
      <c r="N81" s="3587">
        <f t="shared" si="36"/>
        <v>39.024390243902417</v>
      </c>
      <c r="O81" s="3594"/>
      <c r="P81" s="3587">
        <f t="shared" si="37"/>
        <v>-3.125</v>
      </c>
      <c r="Q81" s="3588"/>
    </row>
    <row r="82" spans="1:22" ht="12.75" customHeight="1">
      <c r="A82" s="51" t="s">
        <v>824</v>
      </c>
      <c r="B82" s="61">
        <f t="shared" si="38"/>
        <v>-2.9437609841827737</v>
      </c>
      <c r="C82" s="959">
        <f t="shared" si="32"/>
        <v>-2.9944104338567996</v>
      </c>
      <c r="D82" s="3589">
        <f t="shared" ref="D82:D87" si="41">SUM(D36/D32)*100-100</f>
        <v>-4.5850823377462007</v>
      </c>
      <c r="E82" s="3608"/>
      <c r="F82" s="3589">
        <f t="shared" si="33"/>
        <v>-0.41833710998780305</v>
      </c>
      <c r="G82" s="3591"/>
      <c r="H82" s="1145">
        <f t="shared" si="39"/>
        <v>20.863309352517987</v>
      </c>
      <c r="I82" s="3587">
        <f t="shared" si="35"/>
        <v>13.131313131313121</v>
      </c>
      <c r="J82" s="3592"/>
      <c r="K82" s="3589">
        <f t="shared" si="34"/>
        <v>40</v>
      </c>
      <c r="L82" s="3588"/>
      <c r="M82" s="1145">
        <f t="shared" si="40"/>
        <v>-0.68965517241379359</v>
      </c>
      <c r="N82" s="3587">
        <f t="shared" si="36"/>
        <v>10.000000000000014</v>
      </c>
      <c r="O82" s="3594"/>
      <c r="P82" s="3587">
        <f t="shared" si="37"/>
        <v>-34.285714285714292</v>
      </c>
      <c r="Q82" s="3588"/>
    </row>
    <row r="83" spans="1:22" ht="12.75" customHeight="1">
      <c r="A83" s="52" t="s">
        <v>845</v>
      </c>
      <c r="B83" s="62">
        <f t="shared" si="38"/>
        <v>-1.9441611422743534</v>
      </c>
      <c r="C83" s="960">
        <f t="shared" si="32"/>
        <v>-2.094170100655262</v>
      </c>
      <c r="D83" s="3601">
        <f t="shared" si="41"/>
        <v>-3.1274004169867311</v>
      </c>
      <c r="E83" s="3602"/>
      <c r="F83" s="3601">
        <f t="shared" si="33"/>
        <v>-0.43936731107206128</v>
      </c>
      <c r="G83" s="3603"/>
      <c r="H83" s="1146">
        <f t="shared" si="39"/>
        <v>13.380281690140848</v>
      </c>
      <c r="I83" s="3604">
        <f t="shared" si="35"/>
        <v>15.053763440860223</v>
      </c>
      <c r="J83" s="3605"/>
      <c r="K83" s="3601">
        <f t="shared" si="34"/>
        <v>10.204081632653043</v>
      </c>
      <c r="L83" s="3606"/>
      <c r="M83" s="1146">
        <f t="shared" si="40"/>
        <v>-0.83682008368201366</v>
      </c>
      <c r="N83" s="3604">
        <f t="shared" si="36"/>
        <v>-10.526315789473685</v>
      </c>
      <c r="O83" s="3607"/>
      <c r="P83" s="3604">
        <f t="shared" si="37"/>
        <v>16.091954022988503</v>
      </c>
      <c r="Q83" s="3606"/>
    </row>
    <row r="84" spans="1:22" ht="12.75" customHeight="1">
      <c r="A84" s="800" t="s">
        <v>894</v>
      </c>
      <c r="B84" s="61">
        <f t="shared" si="38"/>
        <v>-1.6434810740860684</v>
      </c>
      <c r="C84" s="2612">
        <f t="shared" si="32"/>
        <v>-1.7946434687307402</v>
      </c>
      <c r="D84" s="3609">
        <f t="shared" si="41"/>
        <v>-2.6259679048367275</v>
      </c>
      <c r="E84" s="3611"/>
      <c r="F84" s="3609">
        <f t="shared" si="33"/>
        <v>-0.49226441631505224</v>
      </c>
      <c r="G84" s="3612"/>
      <c r="H84" s="1145">
        <f t="shared" si="39"/>
        <v>-9.2050209205020934</v>
      </c>
      <c r="I84" s="3587">
        <f t="shared" si="35"/>
        <v>5.5900621118012452</v>
      </c>
      <c r="J84" s="3592"/>
      <c r="K84" s="3589">
        <f t="shared" si="34"/>
        <v>-39.743589743589745</v>
      </c>
      <c r="L84" s="3588"/>
      <c r="M84" s="1145">
        <f t="shared" si="40"/>
        <v>-8</v>
      </c>
      <c r="N84" s="3613">
        <f t="shared" si="36"/>
        <v>-9.4285714285714306</v>
      </c>
      <c r="O84" s="3614"/>
      <c r="P84" s="3609">
        <f t="shared" si="37"/>
        <v>-1.3333333333333286</v>
      </c>
      <c r="Q84" s="3610"/>
      <c r="T84" s="20"/>
    </row>
    <row r="85" spans="1:22" ht="12.75" customHeight="1">
      <c r="A85" s="51" t="s">
        <v>900</v>
      </c>
      <c r="B85" s="61">
        <f t="shared" si="38"/>
        <v>-1.3018134715025838</v>
      </c>
      <c r="C85" s="1737">
        <f t="shared" si="32"/>
        <v>-1.5094339622641542</v>
      </c>
      <c r="D85" s="3589">
        <f t="shared" si="41"/>
        <v>-2.005407841369987</v>
      </c>
      <c r="E85" s="3590"/>
      <c r="F85" s="3589">
        <f t="shared" si="33"/>
        <v>-0.73697139849096516</v>
      </c>
      <c r="G85" s="3591"/>
      <c r="H85" s="1145">
        <f t="shared" si="39"/>
        <v>-9.2307692307692264</v>
      </c>
      <c r="I85" s="3587">
        <f t="shared" si="35"/>
        <v>3.0534351145038272</v>
      </c>
      <c r="J85" s="3592"/>
      <c r="K85" s="3589">
        <f t="shared" si="34"/>
        <v>-34.375</v>
      </c>
      <c r="L85" s="3588"/>
      <c r="M85" s="1145">
        <f t="shared" si="40"/>
        <v>-40.099009900990104</v>
      </c>
      <c r="N85" s="3593">
        <f t="shared" si="36"/>
        <v>-44.444444444444443</v>
      </c>
      <c r="O85" s="3594"/>
      <c r="P85" s="3589">
        <f t="shared" si="37"/>
        <v>-16.129032258064512</v>
      </c>
      <c r="Q85" s="3588"/>
    </row>
    <row r="86" spans="1:22" ht="12" customHeight="1">
      <c r="A86" s="51" t="s">
        <v>888</v>
      </c>
      <c r="B86" s="61">
        <f t="shared" si="38"/>
        <v>-1.5650261915540256</v>
      </c>
      <c r="C86" s="1737">
        <f t="shared" si="32"/>
        <v>-1.797228700782</v>
      </c>
      <c r="D86" s="3589">
        <f t="shared" si="41"/>
        <v>-2.0417371686407222</v>
      </c>
      <c r="E86" s="3608"/>
      <c r="F86" s="3589">
        <f t="shared" si="33"/>
        <v>-1.4178190092770819</v>
      </c>
      <c r="G86" s="3591"/>
      <c r="H86" s="1145">
        <f t="shared" si="39"/>
        <v>-24.404761904761912</v>
      </c>
      <c r="I86" s="3587">
        <f t="shared" si="35"/>
        <v>-16.964285714285708</v>
      </c>
      <c r="J86" s="3592"/>
      <c r="K86" s="3589">
        <f t="shared" si="34"/>
        <v>-39.285714285714292</v>
      </c>
      <c r="L86" s="3588"/>
      <c r="M86" s="1145">
        <f t="shared" si="40"/>
        <v>0</v>
      </c>
      <c r="N86" s="3587">
        <f t="shared" si="36"/>
        <v>-4.9586776859504056</v>
      </c>
      <c r="O86" s="3594"/>
      <c r="P86" s="3587">
        <f t="shared" si="37"/>
        <v>26.08695652173914</v>
      </c>
      <c r="Q86" s="3588"/>
      <c r="S86" s="1396"/>
    </row>
    <row r="87" spans="1:22" ht="12" customHeight="1">
      <c r="A87" s="52" t="s">
        <v>901</v>
      </c>
      <c r="B87" s="62">
        <f>SUM(B41/B37)*100-100</f>
        <v>-2.0737177403627385</v>
      </c>
      <c r="C87" s="960">
        <f>SUM(C41/C37)*100-100</f>
        <v>-2.069964810598222</v>
      </c>
      <c r="D87" s="3601">
        <f t="shared" si="41"/>
        <v>-2.4127775260534605</v>
      </c>
      <c r="E87" s="3602"/>
      <c r="F87" s="3601">
        <f t="shared" si="33"/>
        <v>-1.5357458075904731</v>
      </c>
      <c r="G87" s="3603"/>
      <c r="H87" s="1146">
        <f>SUM(H41/H37)*100-100</f>
        <v>-1.2422360248447291</v>
      </c>
      <c r="I87" s="3604">
        <f t="shared" si="35"/>
        <v>0.93457943925233167</v>
      </c>
      <c r="J87" s="3605"/>
      <c r="K87" s="3601">
        <f t="shared" si="34"/>
        <v>-5.5555555555555571</v>
      </c>
      <c r="L87" s="3606"/>
      <c r="M87" s="1146">
        <f>SUM(M41/M37)*100-100</f>
        <v>33.333333333333314</v>
      </c>
      <c r="N87" s="3604">
        <f t="shared" si="36"/>
        <v>33.088235294117652</v>
      </c>
      <c r="O87" s="3607"/>
      <c r="P87" s="3604">
        <f>SUM(P41/P37)*100-100</f>
        <v>33.663366336633658</v>
      </c>
      <c r="Q87" s="3606"/>
      <c r="S87" s="1396"/>
    </row>
    <row r="88" spans="1:22" ht="11.25" customHeight="1" thickBot="1">
      <c r="A88" s="3407" t="s">
        <v>939</v>
      </c>
      <c r="B88" s="3417">
        <f>SUM(B42/B38)*100-100</f>
        <v>-1.6314716137096212</v>
      </c>
      <c r="C88" s="3418">
        <f>SUM(C42/C38)*100-100</f>
        <v>-1.8902141312687348</v>
      </c>
      <c r="D88" s="3595">
        <f>SUM(D42/D38)*100-100</f>
        <v>-1.2677192578079968</v>
      </c>
      <c r="E88" s="3596"/>
      <c r="F88" s="3595">
        <f t="shared" si="33"/>
        <v>-2.8445229681978788</v>
      </c>
      <c r="G88" s="3597"/>
      <c r="H88" s="3419">
        <f>SUM(H42/H38)*100-100</f>
        <v>5.0691244239631175</v>
      </c>
      <c r="I88" s="3598">
        <f>SUM(I42/I38)*100-100</f>
        <v>-0.58823529411765207</v>
      </c>
      <c r="J88" s="3599"/>
      <c r="K88" s="3595">
        <f t="shared" si="34"/>
        <v>25.531914893617014</v>
      </c>
      <c r="L88" s="3600"/>
      <c r="M88" s="3419">
        <f>SUM(M42/M38)*100-100</f>
        <v>-14.322250639386198</v>
      </c>
      <c r="N88" s="3598">
        <f t="shared" si="36"/>
        <v>-13.249211356466873</v>
      </c>
      <c r="O88" s="3599"/>
      <c r="P88" s="3595">
        <f>SUM(P42/P38)*100-100</f>
        <v>-18.918918918918919</v>
      </c>
      <c r="Q88" s="3600"/>
      <c r="T88" s="241"/>
      <c r="U88" s="241"/>
      <c r="V88" s="241"/>
    </row>
    <row r="89" spans="1:22" ht="16.5" customHeight="1">
      <c r="A89" s="56" t="s">
        <v>134</v>
      </c>
      <c r="B89" s="56"/>
      <c r="Q89" s="217"/>
    </row>
    <row r="91" spans="1:22">
      <c r="B91" s="390"/>
      <c r="G91" s="23"/>
      <c r="Q91" s="217"/>
    </row>
    <row r="92" spans="1:22">
      <c r="E92" s="23"/>
      <c r="O92" s="20"/>
      <c r="Q92" s="217"/>
    </row>
    <row r="93" spans="1:22">
      <c r="K93" s="20"/>
      <c r="O93" s="20"/>
    </row>
    <row r="94" spans="1:22">
      <c r="E94" s="23"/>
      <c r="L94" s="20"/>
    </row>
    <row r="95" spans="1:22">
      <c r="I95" s="20"/>
    </row>
  </sheetData>
  <mergeCells count="231">
    <mergeCell ref="N71:O71"/>
    <mergeCell ref="I74:J74"/>
    <mergeCell ref="K74:L74"/>
    <mergeCell ref="D76:E76"/>
    <mergeCell ref="N69:O69"/>
    <mergeCell ref="K69:L69"/>
    <mergeCell ref="D79:E79"/>
    <mergeCell ref="F79:G79"/>
    <mergeCell ref="I79:J79"/>
    <mergeCell ref="K79:L79"/>
    <mergeCell ref="D77:E77"/>
    <mergeCell ref="F77:G77"/>
    <mergeCell ref="D70:E70"/>
    <mergeCell ref="K71:L71"/>
    <mergeCell ref="D78:E78"/>
    <mergeCell ref="F78:G78"/>
    <mergeCell ref="I78:J78"/>
    <mergeCell ref="K78:L78"/>
    <mergeCell ref="F74:G74"/>
    <mergeCell ref="F76:G76"/>
    <mergeCell ref="F70:G70"/>
    <mergeCell ref="I70:J70"/>
    <mergeCell ref="K70:L70"/>
    <mergeCell ref="N70:O70"/>
    <mergeCell ref="K52:L52"/>
    <mergeCell ref="N53:O53"/>
    <mergeCell ref="F52:G52"/>
    <mergeCell ref="P54:Q54"/>
    <mergeCell ref="I57:J57"/>
    <mergeCell ref="I55:J55"/>
    <mergeCell ref="P55:Q55"/>
    <mergeCell ref="P60:Q60"/>
    <mergeCell ref="D68:E68"/>
    <mergeCell ref="F68:G68"/>
    <mergeCell ref="I68:J68"/>
    <mergeCell ref="K68:L68"/>
    <mergeCell ref="I65:J65"/>
    <mergeCell ref="N67:O67"/>
    <mergeCell ref="D53:E53"/>
    <mergeCell ref="F53:G53"/>
    <mergeCell ref="I53:J53"/>
    <mergeCell ref="K53:L53"/>
    <mergeCell ref="D57:E57"/>
    <mergeCell ref="D58:E58"/>
    <mergeCell ref="D54:E54"/>
    <mergeCell ref="D56:E56"/>
    <mergeCell ref="K65:L65"/>
    <mergeCell ref="F65:G65"/>
    <mergeCell ref="N58:O58"/>
    <mergeCell ref="P58:Q58"/>
    <mergeCell ref="P57:Q57"/>
    <mergeCell ref="N62:O62"/>
    <mergeCell ref="N60:O60"/>
    <mergeCell ref="K57:L57"/>
    <mergeCell ref="F58:G58"/>
    <mergeCell ref="N54:O54"/>
    <mergeCell ref="N57:O57"/>
    <mergeCell ref="N55:O55"/>
    <mergeCell ref="F62:G62"/>
    <mergeCell ref="I62:J62"/>
    <mergeCell ref="K62:L62"/>
    <mergeCell ref="F54:G54"/>
    <mergeCell ref="K54:L54"/>
    <mergeCell ref="K60:L60"/>
    <mergeCell ref="F59:G59"/>
    <mergeCell ref="F57:G57"/>
    <mergeCell ref="I58:J58"/>
    <mergeCell ref="K58:L58"/>
    <mergeCell ref="I54:J54"/>
    <mergeCell ref="K56:L56"/>
    <mergeCell ref="F56:G56"/>
    <mergeCell ref="F60:G60"/>
    <mergeCell ref="D67:E67"/>
    <mergeCell ref="F67:G67"/>
    <mergeCell ref="I67:J67"/>
    <mergeCell ref="K67:L67"/>
    <mergeCell ref="K63:L63"/>
    <mergeCell ref="K76:L76"/>
    <mergeCell ref="I59:J59"/>
    <mergeCell ref="K59:L59"/>
    <mergeCell ref="D64:E64"/>
    <mergeCell ref="F64:G64"/>
    <mergeCell ref="I64:J64"/>
    <mergeCell ref="K64:L64"/>
    <mergeCell ref="F66:G66"/>
    <mergeCell ref="D69:E69"/>
    <mergeCell ref="F69:G69"/>
    <mergeCell ref="I69:J69"/>
    <mergeCell ref="D62:E62"/>
    <mergeCell ref="I60:J60"/>
    <mergeCell ref="D71:E71"/>
    <mergeCell ref="F71:G71"/>
    <mergeCell ref="I71:J71"/>
    <mergeCell ref="D2:Q2"/>
    <mergeCell ref="D48:Q48"/>
    <mergeCell ref="D51:E51"/>
    <mergeCell ref="F51:G51"/>
    <mergeCell ref="I51:J51"/>
    <mergeCell ref="K51:L51"/>
    <mergeCell ref="N51:O51"/>
    <mergeCell ref="P51:Q51"/>
    <mergeCell ref="A45:O45"/>
    <mergeCell ref="P71:Q71"/>
    <mergeCell ref="P68:Q68"/>
    <mergeCell ref="P69:Q69"/>
    <mergeCell ref="P67:Q67"/>
    <mergeCell ref="N68:O68"/>
    <mergeCell ref="P70:Q70"/>
    <mergeCell ref="N66:O66"/>
    <mergeCell ref="D52:E52"/>
    <mergeCell ref="D61:E61"/>
    <mergeCell ref="F61:G61"/>
    <mergeCell ref="I61:J61"/>
    <mergeCell ref="K61:L61"/>
    <mergeCell ref="D55:E55"/>
    <mergeCell ref="F55:G55"/>
    <mergeCell ref="I56:J56"/>
    <mergeCell ref="K55:L55"/>
    <mergeCell ref="D59:E59"/>
    <mergeCell ref="I52:J52"/>
    <mergeCell ref="P53:Q53"/>
    <mergeCell ref="P52:Q52"/>
    <mergeCell ref="N52:O52"/>
    <mergeCell ref="P56:Q56"/>
    <mergeCell ref="N56:O56"/>
    <mergeCell ref="P59:Q59"/>
    <mergeCell ref="P65:Q65"/>
    <mergeCell ref="D65:E65"/>
    <mergeCell ref="P66:Q66"/>
    <mergeCell ref="I66:J66"/>
    <mergeCell ref="K66:L66"/>
    <mergeCell ref="P64:Q64"/>
    <mergeCell ref="P61:Q61"/>
    <mergeCell ref="N59:O59"/>
    <mergeCell ref="D60:E60"/>
    <mergeCell ref="N64:O64"/>
    <mergeCell ref="N63:O63"/>
    <mergeCell ref="P63:Q63"/>
    <mergeCell ref="D63:E63"/>
    <mergeCell ref="F63:G63"/>
    <mergeCell ref="I63:J63"/>
    <mergeCell ref="D66:E66"/>
    <mergeCell ref="N61:O61"/>
    <mergeCell ref="N65:O65"/>
    <mergeCell ref="P62:Q62"/>
    <mergeCell ref="P76:Q76"/>
    <mergeCell ref="F72:G72"/>
    <mergeCell ref="I72:J72"/>
    <mergeCell ref="K72:L72"/>
    <mergeCell ref="N72:O72"/>
    <mergeCell ref="P72:Q72"/>
    <mergeCell ref="D75:E75"/>
    <mergeCell ref="F75:G75"/>
    <mergeCell ref="I75:J75"/>
    <mergeCell ref="K75:L75"/>
    <mergeCell ref="N75:O75"/>
    <mergeCell ref="P75:Q75"/>
    <mergeCell ref="D73:E73"/>
    <mergeCell ref="F73:G73"/>
    <mergeCell ref="I73:J73"/>
    <mergeCell ref="K73:L73"/>
    <mergeCell ref="N73:O73"/>
    <mergeCell ref="P73:Q73"/>
    <mergeCell ref="D74:E74"/>
    <mergeCell ref="N74:O74"/>
    <mergeCell ref="P74:Q74"/>
    <mergeCell ref="I76:J76"/>
    <mergeCell ref="N76:O76"/>
    <mergeCell ref="D72:E72"/>
    <mergeCell ref="P77:Q77"/>
    <mergeCell ref="P78:Q78"/>
    <mergeCell ref="N78:O78"/>
    <mergeCell ref="N82:O82"/>
    <mergeCell ref="P82:Q82"/>
    <mergeCell ref="I81:J81"/>
    <mergeCell ref="K81:L81"/>
    <mergeCell ref="N81:O81"/>
    <mergeCell ref="P81:Q81"/>
    <mergeCell ref="N80:O80"/>
    <mergeCell ref="P80:Q80"/>
    <mergeCell ref="I82:J82"/>
    <mergeCell ref="K82:L82"/>
    <mergeCell ref="I77:J77"/>
    <mergeCell ref="N77:O77"/>
    <mergeCell ref="K77:L77"/>
    <mergeCell ref="I80:J80"/>
    <mergeCell ref="K80:L80"/>
    <mergeCell ref="P84:Q84"/>
    <mergeCell ref="N83:O83"/>
    <mergeCell ref="P83:Q83"/>
    <mergeCell ref="N79:O79"/>
    <mergeCell ref="P79:Q79"/>
    <mergeCell ref="D82:E82"/>
    <mergeCell ref="F82:G82"/>
    <mergeCell ref="K83:L83"/>
    <mergeCell ref="D81:E81"/>
    <mergeCell ref="F81:G81"/>
    <mergeCell ref="D84:E84"/>
    <mergeCell ref="F84:G84"/>
    <mergeCell ref="I84:J84"/>
    <mergeCell ref="K84:L84"/>
    <mergeCell ref="N84:O84"/>
    <mergeCell ref="D83:E83"/>
    <mergeCell ref="F83:G83"/>
    <mergeCell ref="I83:J83"/>
    <mergeCell ref="D80:E80"/>
    <mergeCell ref="F80:G80"/>
    <mergeCell ref="P86:Q86"/>
    <mergeCell ref="D85:E85"/>
    <mergeCell ref="F85:G85"/>
    <mergeCell ref="I85:J85"/>
    <mergeCell ref="K85:L85"/>
    <mergeCell ref="N85:O85"/>
    <mergeCell ref="P85:Q85"/>
    <mergeCell ref="D88:E88"/>
    <mergeCell ref="F88:G88"/>
    <mergeCell ref="I88:J88"/>
    <mergeCell ref="K88:L88"/>
    <mergeCell ref="N88:O88"/>
    <mergeCell ref="P88:Q88"/>
    <mergeCell ref="D87:E87"/>
    <mergeCell ref="F87:G87"/>
    <mergeCell ref="I87:J87"/>
    <mergeCell ref="K87:L87"/>
    <mergeCell ref="N87:O87"/>
    <mergeCell ref="P87:Q87"/>
    <mergeCell ref="D86:E86"/>
    <mergeCell ref="F86:G86"/>
    <mergeCell ref="I86:J86"/>
    <mergeCell ref="K86:L86"/>
    <mergeCell ref="N86:O86"/>
  </mergeCells>
  <phoneticPr fontId="0" type="noConversion"/>
  <pageMargins left="0.59055118110236227" right="0.39370078740157483" top="0.78740157480314965" bottom="0.39370078740157483" header="0.51181102362204722" footer="0.51181102362204722"/>
  <pageSetup paperSize="9" scale="90" orientation="portrait" r:id="rId1"/>
  <headerFooter alignWithMargins="0">
    <oddFooter xml:space="preserve">&amp;R&amp;8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AM277"/>
  <sheetViews>
    <sheetView topLeftCell="A256" zoomScale="110" zoomScaleNormal="110" workbookViewId="0">
      <selection activeCell="F276" sqref="F276"/>
    </sheetView>
  </sheetViews>
  <sheetFormatPr defaultColWidth="8.85546875" defaultRowHeight="12.75"/>
  <cols>
    <col min="1" max="1" width="6" style="3" customWidth="1"/>
    <col min="2" max="2" width="6.7109375" style="3" customWidth="1"/>
    <col min="3" max="3" width="5.85546875" style="3" customWidth="1"/>
    <col min="4" max="4" width="4.42578125" style="3" customWidth="1"/>
    <col min="5" max="5" width="4.7109375" style="3" customWidth="1"/>
    <col min="6" max="7" width="4.42578125" style="3" customWidth="1"/>
    <col min="8" max="8" width="4" style="3" customWidth="1"/>
    <col min="9" max="9" width="4.42578125" style="3" customWidth="1"/>
    <col min="10" max="10" width="3.42578125" style="3" customWidth="1"/>
    <col min="11" max="11" width="6.7109375" style="3" customWidth="1"/>
    <col min="12" max="12" width="4.42578125" style="3" customWidth="1"/>
    <col min="13" max="13" width="6.7109375" customWidth="1"/>
    <col min="14" max="14" width="4.5703125" customWidth="1"/>
    <col min="15" max="15" width="6.85546875" customWidth="1"/>
    <col min="16" max="16" width="5" customWidth="1"/>
    <col min="17" max="17" width="6.42578125" customWidth="1"/>
    <col min="18" max="18" width="6.140625" customWidth="1"/>
    <col min="19" max="19" width="5.42578125" customWidth="1"/>
    <col min="20" max="20" width="4.85546875" customWidth="1"/>
    <col min="23" max="23" width="17.5703125" customWidth="1"/>
    <col min="24" max="24" width="4" customWidth="1"/>
  </cols>
  <sheetData>
    <row r="1" spans="1:29" ht="18.75" customHeight="1" thickBot="1">
      <c r="A1" s="143" t="s">
        <v>11</v>
      </c>
      <c r="C1" s="3665" t="s">
        <v>141</v>
      </c>
      <c r="D1" s="3666"/>
      <c r="E1" s="3666"/>
      <c r="F1" s="3666"/>
      <c r="G1" s="3666"/>
      <c r="H1" s="3666"/>
      <c r="I1" s="3666"/>
      <c r="J1" s="3666"/>
      <c r="K1" s="3666"/>
      <c r="L1" s="3666"/>
      <c r="M1" s="3666"/>
      <c r="N1" s="3666"/>
      <c r="O1" s="3666"/>
      <c r="P1" s="3666"/>
      <c r="Q1" s="3666"/>
      <c r="R1" s="3666"/>
      <c r="S1" s="3666"/>
      <c r="T1" s="3667"/>
    </row>
    <row r="2" spans="1:29" ht="14.25" customHeight="1">
      <c r="A2" s="66" t="s">
        <v>102</v>
      </c>
      <c r="B2" s="67"/>
      <c r="C2" s="68"/>
      <c r="D2" s="68"/>
      <c r="E2" s="69" t="s">
        <v>142</v>
      </c>
      <c r="F2" s="70"/>
      <c r="G2" s="980"/>
      <c r="H2" s="980"/>
      <c r="I2" s="980"/>
      <c r="J2" s="980"/>
      <c r="K2" s="71"/>
      <c r="L2" s="71"/>
      <c r="M2" s="72"/>
      <c r="N2" s="72"/>
      <c r="O2" s="72"/>
      <c r="P2" s="72"/>
      <c r="Q2" s="73"/>
      <c r="R2" s="73"/>
      <c r="S2" s="74"/>
      <c r="T2" s="75"/>
    </row>
    <row r="3" spans="1:29" ht="34.5" customHeight="1">
      <c r="A3" s="76" t="s">
        <v>107</v>
      </c>
      <c r="B3" s="2765" t="s">
        <v>108</v>
      </c>
      <c r="C3" s="2766" t="s">
        <v>143</v>
      </c>
      <c r="D3" s="2767" t="s">
        <v>109</v>
      </c>
      <c r="E3" s="2768" t="s">
        <v>144</v>
      </c>
      <c r="F3" s="2769" t="s">
        <v>109</v>
      </c>
      <c r="G3" s="2715" t="s">
        <v>624</v>
      </c>
      <c r="H3" s="2716" t="s">
        <v>109</v>
      </c>
      <c r="I3" s="978" t="s">
        <v>625</v>
      </c>
      <c r="J3" s="2716" t="s">
        <v>109</v>
      </c>
      <c r="K3" s="2770" t="s">
        <v>145</v>
      </c>
      <c r="L3" s="2767" t="s">
        <v>109</v>
      </c>
      <c r="M3" s="2771" t="s">
        <v>146</v>
      </c>
      <c r="N3" s="2767" t="s">
        <v>109</v>
      </c>
      <c r="O3" s="2768" t="s">
        <v>62</v>
      </c>
      <c r="P3" s="2772" t="s">
        <v>109</v>
      </c>
      <c r="Q3" s="2768" t="s">
        <v>147</v>
      </c>
      <c r="R3" s="2772" t="s">
        <v>109</v>
      </c>
      <c r="S3" s="2768" t="s">
        <v>148</v>
      </c>
      <c r="T3" s="2773" t="s">
        <v>109</v>
      </c>
    </row>
    <row r="4" spans="1:29">
      <c r="A4" s="92" t="s">
        <v>127</v>
      </c>
      <c r="B4" s="1372">
        <v>15551</v>
      </c>
      <c r="C4" s="2719">
        <v>3554</v>
      </c>
      <c r="D4" s="83">
        <v>22.853835766188666</v>
      </c>
      <c r="E4" s="2725">
        <v>1779</v>
      </c>
      <c r="F4" s="2711">
        <f>SUM(E4/B4)*100</f>
        <v>11.439778792360618</v>
      </c>
      <c r="G4" s="3655">
        <v>23</v>
      </c>
      <c r="H4" s="3670"/>
      <c r="I4" s="3671"/>
      <c r="J4" s="162">
        <f t="shared" ref="J4:J11" si="0">SUM(G4/B4)*100</f>
        <v>0.14790045656227896</v>
      </c>
      <c r="K4" s="2725">
        <v>2531</v>
      </c>
      <c r="L4" s="32">
        <v>16.275480676483827</v>
      </c>
      <c r="M4" s="31">
        <v>3320</v>
      </c>
      <c r="N4" s="32">
        <v>21.349109382033308</v>
      </c>
      <c r="O4" s="31">
        <v>1456</v>
      </c>
      <c r="P4" s="32">
        <v>9.3627419458555732</v>
      </c>
      <c r="Q4" s="31">
        <v>2785</v>
      </c>
      <c r="R4" s="2709">
        <v>17.908816153302038</v>
      </c>
      <c r="S4" s="85">
        <v>103</v>
      </c>
      <c r="T4" s="2723">
        <v>0.66233682721368403</v>
      </c>
      <c r="AC4" s="240"/>
    </row>
    <row r="5" spans="1:29">
      <c r="A5" s="92" t="s">
        <v>128</v>
      </c>
      <c r="B5" s="1372">
        <v>15673</v>
      </c>
      <c r="C5" s="2719">
        <v>3577</v>
      </c>
      <c r="D5" s="83">
        <v>22.822688700312639</v>
      </c>
      <c r="E5" s="2725">
        <v>1779</v>
      </c>
      <c r="F5" s="2710">
        <f>SUM(E5/B5)*100</f>
        <v>11.35073055573279</v>
      </c>
      <c r="G5" s="3652">
        <v>22</v>
      </c>
      <c r="H5" s="3653"/>
      <c r="I5" s="3654"/>
      <c r="J5" s="32">
        <f t="shared" si="0"/>
        <v>0.14036878708607159</v>
      </c>
      <c r="K5" s="2725">
        <v>2582</v>
      </c>
      <c r="L5" s="32">
        <v>16.474191284374402</v>
      </c>
      <c r="M5" s="31">
        <v>3333</v>
      </c>
      <c r="N5" s="32">
        <v>21.265871243539848</v>
      </c>
      <c r="O5" s="31">
        <v>1462</v>
      </c>
      <c r="P5" s="32">
        <v>9.3281439418107563</v>
      </c>
      <c r="Q5" s="31">
        <v>2817</v>
      </c>
      <c r="R5" s="2709">
        <v>17.973585146430164</v>
      </c>
      <c r="S5" s="85">
        <v>101</v>
      </c>
      <c r="T5" s="2723">
        <v>0.64442034071332865</v>
      </c>
      <c r="AC5" s="240"/>
    </row>
    <row r="6" spans="1:29">
      <c r="A6" s="92" t="s">
        <v>129</v>
      </c>
      <c r="B6" s="1372">
        <v>15729</v>
      </c>
      <c r="C6" s="2719">
        <v>3561</v>
      </c>
      <c r="D6" s="83">
        <v>22.639710089643334</v>
      </c>
      <c r="E6" s="2725">
        <v>1785</v>
      </c>
      <c r="F6" s="2710">
        <f>SUM(E6/B6)*100</f>
        <v>11.348464619492656</v>
      </c>
      <c r="G6" s="3652">
        <v>23</v>
      </c>
      <c r="H6" s="3653"/>
      <c r="I6" s="3654"/>
      <c r="J6" s="32">
        <f t="shared" si="0"/>
        <v>0.14622671498505943</v>
      </c>
      <c r="K6" s="2725">
        <v>2612</v>
      </c>
      <c r="L6" s="32">
        <v>16.606268675694576</v>
      </c>
      <c r="M6" s="31">
        <v>3329</v>
      </c>
      <c r="N6" s="32">
        <v>21.164727573272298</v>
      </c>
      <c r="O6" s="31">
        <v>1475</v>
      </c>
      <c r="P6" s="32">
        <v>9.3775828088244637</v>
      </c>
      <c r="Q6" s="31">
        <v>2849</v>
      </c>
      <c r="R6" s="2709">
        <v>18.113039608366709</v>
      </c>
      <c r="S6" s="85">
        <v>95</v>
      </c>
      <c r="T6" s="2723">
        <v>0.60397990972089777</v>
      </c>
      <c r="AC6" s="240"/>
    </row>
    <row r="7" spans="1:29">
      <c r="A7" s="91" t="s">
        <v>130</v>
      </c>
      <c r="B7" s="1373">
        <v>15759</v>
      </c>
      <c r="C7" s="2700">
        <v>3554</v>
      </c>
      <c r="D7" s="86">
        <v>22.552192397994798</v>
      </c>
      <c r="E7" s="2686">
        <v>1780</v>
      </c>
      <c r="F7" s="2712">
        <f>SUM(E7/B7)*100</f>
        <v>11.295132939907354</v>
      </c>
      <c r="G7" s="3649">
        <v>23</v>
      </c>
      <c r="H7" s="3650"/>
      <c r="I7" s="3672"/>
      <c r="J7" s="42">
        <f t="shared" si="0"/>
        <v>0.14594834697633097</v>
      </c>
      <c r="K7" s="2686">
        <v>2632</v>
      </c>
      <c r="L7" s="42">
        <v>16.70156735833492</v>
      </c>
      <c r="M7" s="41">
        <v>3326</v>
      </c>
      <c r="N7" s="42">
        <v>21.105400088838124</v>
      </c>
      <c r="O7" s="41">
        <v>1473</v>
      </c>
      <c r="P7" s="42">
        <v>9.3470397867885033</v>
      </c>
      <c r="Q7" s="41">
        <v>2876</v>
      </c>
      <c r="R7" s="2688">
        <v>18.249888952344691</v>
      </c>
      <c r="S7" s="87">
        <v>95</v>
      </c>
      <c r="T7" s="2722">
        <v>0.6028301288152802</v>
      </c>
      <c r="AC7" s="240"/>
    </row>
    <row r="8" spans="1:29">
      <c r="A8" s="92" t="s">
        <v>131</v>
      </c>
      <c r="B8" s="1372">
        <v>15701</v>
      </c>
      <c r="C8" s="2719">
        <v>3468</v>
      </c>
      <c r="D8" s="83">
        <f t="shared" ref="D8:D19" si="1">SUM(C8/B8)*100</f>
        <v>22.087765110502517</v>
      </c>
      <c r="E8" s="2725">
        <v>1769</v>
      </c>
      <c r="F8" s="2711">
        <f>SUM(E8/B8)*100</f>
        <v>11.266798293102351</v>
      </c>
      <c r="G8" s="3655">
        <v>24</v>
      </c>
      <c r="H8" s="3670"/>
      <c r="I8" s="3671"/>
      <c r="J8" s="162">
        <f t="shared" si="0"/>
        <v>0.15285650595503469</v>
      </c>
      <c r="K8" s="2725">
        <v>2654</v>
      </c>
      <c r="L8" s="32">
        <f t="shared" ref="L8:L19" si="2">SUM(K8/B8)*100</f>
        <v>16.903381950194255</v>
      </c>
      <c r="M8" s="31">
        <v>3312</v>
      </c>
      <c r="N8" s="32">
        <f t="shared" ref="N8:N19" si="3">SUM(M8/B8)*100</f>
        <v>21.09419782179479</v>
      </c>
      <c r="O8" s="31">
        <v>1476</v>
      </c>
      <c r="P8" s="32">
        <f t="shared" ref="P8:P19" si="4">SUM(O8/B8)*100</f>
        <v>9.400675116234634</v>
      </c>
      <c r="Q8" s="31">
        <v>2897</v>
      </c>
      <c r="R8" s="2709">
        <f t="shared" ref="R8:R19" si="5">SUM(Q8/B8)*100</f>
        <v>18.451054072988981</v>
      </c>
      <c r="S8" s="85">
        <v>101</v>
      </c>
      <c r="T8" s="2723">
        <f t="shared" ref="T8:T19" si="6">SUM(S8/B8)*100</f>
        <v>0.64327112922743768</v>
      </c>
      <c r="AC8" s="240"/>
    </row>
    <row r="9" spans="1:29">
      <c r="A9" s="92" t="s">
        <v>132</v>
      </c>
      <c r="B9" s="1372">
        <v>15840</v>
      </c>
      <c r="C9" s="2719">
        <v>3479</v>
      </c>
      <c r="D9" s="83">
        <f t="shared" si="1"/>
        <v>21.963383838383837</v>
      </c>
      <c r="E9" s="2725">
        <v>1780</v>
      </c>
      <c r="F9" s="2710">
        <f t="shared" ref="F9:F19" si="7">SUM(E9/B9)*100</f>
        <v>11.237373737373737</v>
      </c>
      <c r="G9" s="3652">
        <v>24</v>
      </c>
      <c r="H9" s="3653"/>
      <c r="I9" s="3654"/>
      <c r="J9" s="32">
        <f t="shared" si="0"/>
        <v>0.15151515151515152</v>
      </c>
      <c r="K9" s="2725">
        <v>2712</v>
      </c>
      <c r="L9" s="32">
        <f t="shared" si="2"/>
        <v>17.121212121212121</v>
      </c>
      <c r="M9" s="31">
        <v>3327</v>
      </c>
      <c r="N9" s="32">
        <f t="shared" si="3"/>
        <v>21.003787878787879</v>
      </c>
      <c r="O9" s="31">
        <v>1487</v>
      </c>
      <c r="P9" s="32">
        <f t="shared" si="4"/>
        <v>9.387626262626263</v>
      </c>
      <c r="Q9" s="31">
        <v>2947</v>
      </c>
      <c r="R9" s="2709">
        <f t="shared" si="5"/>
        <v>18.604797979797979</v>
      </c>
      <c r="S9" s="85">
        <v>84</v>
      </c>
      <c r="T9" s="2723">
        <f t="shared" si="6"/>
        <v>0.53030303030303039</v>
      </c>
      <c r="AC9" s="240"/>
    </row>
    <row r="10" spans="1:29">
      <c r="A10" s="92" t="s">
        <v>133</v>
      </c>
      <c r="B10" s="1372">
        <v>15864</v>
      </c>
      <c r="C10" s="2719">
        <v>3461</v>
      </c>
      <c r="D10" s="83">
        <f t="shared" si="1"/>
        <v>21.816691880988401</v>
      </c>
      <c r="E10" s="2725">
        <v>1772</v>
      </c>
      <c r="F10" s="2710">
        <f t="shared" si="7"/>
        <v>11.169944528492183</v>
      </c>
      <c r="G10" s="3652">
        <v>25</v>
      </c>
      <c r="H10" s="3653"/>
      <c r="I10" s="3654"/>
      <c r="J10" s="32">
        <f t="shared" si="0"/>
        <v>0.15758951084215836</v>
      </c>
      <c r="K10" s="2725">
        <v>2731</v>
      </c>
      <c r="L10" s="32">
        <f t="shared" si="2"/>
        <v>17.215078164397376</v>
      </c>
      <c r="M10" s="31">
        <v>3337</v>
      </c>
      <c r="N10" s="32">
        <f t="shared" si="3"/>
        <v>21.035047907211297</v>
      </c>
      <c r="O10" s="31">
        <v>1490</v>
      </c>
      <c r="P10" s="32">
        <f t="shared" si="4"/>
        <v>9.3923348461926377</v>
      </c>
      <c r="Q10" s="31">
        <v>2966</v>
      </c>
      <c r="R10" s="2709">
        <f t="shared" si="5"/>
        <v>18.696419566313665</v>
      </c>
      <c r="S10" s="85">
        <v>82</v>
      </c>
      <c r="T10" s="2723">
        <f t="shared" si="6"/>
        <v>0.51689359556227943</v>
      </c>
      <c r="AC10" s="240"/>
    </row>
    <row r="11" spans="1:29">
      <c r="A11" s="91" t="s">
        <v>419</v>
      </c>
      <c r="B11" s="1373">
        <v>15871</v>
      </c>
      <c r="C11" s="2700">
        <v>3441</v>
      </c>
      <c r="D11" s="86">
        <f t="shared" si="1"/>
        <v>21.681053493793712</v>
      </c>
      <c r="E11" s="2686">
        <v>1763</v>
      </c>
      <c r="F11" s="2712"/>
      <c r="G11" s="3649">
        <v>25</v>
      </c>
      <c r="H11" s="3650"/>
      <c r="I11" s="3672"/>
      <c r="J11" s="42">
        <f t="shared" si="0"/>
        <v>0.15752000504064015</v>
      </c>
      <c r="K11" s="2686">
        <v>2737</v>
      </c>
      <c r="L11" s="42">
        <f t="shared" si="2"/>
        <v>17.245290151849286</v>
      </c>
      <c r="M11" s="41">
        <v>3341</v>
      </c>
      <c r="N11" s="42">
        <f t="shared" si="3"/>
        <v>21.050973473631153</v>
      </c>
      <c r="O11" s="41">
        <v>1493</v>
      </c>
      <c r="P11" s="42">
        <f t="shared" si="4"/>
        <v>9.4070947010270309</v>
      </c>
      <c r="Q11" s="41">
        <v>2989</v>
      </c>
      <c r="R11" s="2688">
        <f t="shared" si="5"/>
        <v>18.833091802658938</v>
      </c>
      <c r="S11" s="87">
        <v>82</v>
      </c>
      <c r="T11" s="2722">
        <f t="shared" si="6"/>
        <v>0.51666561653329979</v>
      </c>
      <c r="AC11" s="240"/>
    </row>
    <row r="12" spans="1:29">
      <c r="A12" s="92" t="s">
        <v>439</v>
      </c>
      <c r="B12" s="1372">
        <v>15798</v>
      </c>
      <c r="C12" s="2719">
        <f>3358+8</f>
        <v>3366</v>
      </c>
      <c r="D12" s="83">
        <f t="shared" si="1"/>
        <v>21.306494492973794</v>
      </c>
      <c r="E12" s="2725">
        <v>1732</v>
      </c>
      <c r="F12" s="2711">
        <f>SUM(E12/B12)*100</f>
        <v>10.96341309026459</v>
      </c>
      <c r="G12" s="3655">
        <v>28</v>
      </c>
      <c r="H12" s="3670"/>
      <c r="I12" s="3671"/>
      <c r="J12" s="162">
        <f>SUM(G12/B12)*100</f>
        <v>0.1772376250158248</v>
      </c>
      <c r="K12" s="2725">
        <v>2759</v>
      </c>
      <c r="L12" s="32">
        <f t="shared" si="2"/>
        <v>17.464235979237877</v>
      </c>
      <c r="M12" s="31">
        <v>3336</v>
      </c>
      <c r="N12" s="32">
        <f t="shared" si="3"/>
        <v>21.116597037599696</v>
      </c>
      <c r="O12" s="31">
        <v>1490</v>
      </c>
      <c r="P12" s="32">
        <f t="shared" si="4"/>
        <v>9.431573616913532</v>
      </c>
      <c r="Q12" s="31">
        <f>589+319+1302+38+67+661</f>
        <v>2976</v>
      </c>
      <c r="R12" s="2709">
        <f t="shared" si="5"/>
        <v>18.837827573110523</v>
      </c>
      <c r="S12" s="122">
        <v>83</v>
      </c>
      <c r="T12" s="2723">
        <f t="shared" si="6"/>
        <v>0.52538295986833783</v>
      </c>
      <c r="U12" s="240"/>
      <c r="V12" s="240"/>
      <c r="W12" s="240"/>
      <c r="X12" s="240"/>
      <c r="Y12" s="240"/>
      <c r="Z12" s="240"/>
      <c r="AA12" s="240"/>
      <c r="AB12" s="240"/>
      <c r="AC12" s="240"/>
    </row>
    <row r="13" spans="1:29">
      <c r="A13" s="92" t="s">
        <v>593</v>
      </c>
      <c r="B13" s="1372">
        <v>15858</v>
      </c>
      <c r="C13" s="2719">
        <v>3354</v>
      </c>
      <c r="D13" s="83">
        <f t="shared" si="1"/>
        <v>21.150208096859629</v>
      </c>
      <c r="E13" s="2725">
        <v>1745</v>
      </c>
      <c r="F13" s="2710">
        <f t="shared" si="7"/>
        <v>11.003909698574851</v>
      </c>
      <c r="G13" s="3652">
        <v>27</v>
      </c>
      <c r="H13" s="3653"/>
      <c r="I13" s="3654"/>
      <c r="J13" s="32">
        <f t="shared" ref="J13:J19" si="8">SUM(G13/B13)*100</f>
        <v>0.170261066969353</v>
      </c>
      <c r="K13" s="2725">
        <v>2788</v>
      </c>
      <c r="L13" s="32">
        <f t="shared" si="2"/>
        <v>17.581031655946525</v>
      </c>
      <c r="M13" s="31">
        <v>3332</v>
      </c>
      <c r="N13" s="32">
        <f t="shared" si="3"/>
        <v>21.011476857106821</v>
      </c>
      <c r="O13" s="31">
        <v>1486</v>
      </c>
      <c r="P13" s="32">
        <f t="shared" si="4"/>
        <v>9.3706646487577245</v>
      </c>
      <c r="Q13" s="31">
        <v>2997</v>
      </c>
      <c r="R13" s="2709">
        <f t="shared" si="5"/>
        <v>18.898978433598185</v>
      </c>
      <c r="S13" s="85">
        <v>102</v>
      </c>
      <c r="T13" s="2723">
        <f t="shared" si="6"/>
        <v>0.64320847521755586</v>
      </c>
      <c r="U13" s="240"/>
      <c r="V13" s="240"/>
      <c r="W13" s="240"/>
      <c r="X13" s="240"/>
      <c r="Y13" s="240"/>
      <c r="Z13" s="240"/>
      <c r="AA13" s="240"/>
      <c r="AB13" s="240"/>
      <c r="AC13" s="240"/>
    </row>
    <row r="14" spans="1:29">
      <c r="A14" s="51" t="s">
        <v>440</v>
      </c>
      <c r="B14" s="1372">
        <v>15862</v>
      </c>
      <c r="C14" s="2719">
        <v>3341</v>
      </c>
      <c r="D14" s="83">
        <f t="shared" si="1"/>
        <v>21.062917664859413</v>
      </c>
      <c r="E14" s="2725">
        <v>1753</v>
      </c>
      <c r="F14" s="2710">
        <f t="shared" si="7"/>
        <v>11.051569789433866</v>
      </c>
      <c r="G14" s="3652">
        <v>26</v>
      </c>
      <c r="H14" s="3653"/>
      <c r="I14" s="3654"/>
      <c r="J14" s="32">
        <f t="shared" si="8"/>
        <v>0.16391375614676584</v>
      </c>
      <c r="K14" s="2725">
        <v>2782</v>
      </c>
      <c r="L14" s="32">
        <f t="shared" si="2"/>
        <v>17.538771907703946</v>
      </c>
      <c r="M14" s="31">
        <v>3340</v>
      </c>
      <c r="N14" s="2710">
        <f t="shared" si="3"/>
        <v>21.056613289622998</v>
      </c>
      <c r="O14" s="31">
        <v>1499</v>
      </c>
      <c r="P14" s="32">
        <f t="shared" si="4"/>
        <v>9.4502584793846935</v>
      </c>
      <c r="Q14" s="31">
        <v>3027</v>
      </c>
      <c r="R14" s="2709">
        <f t="shared" si="5"/>
        <v>19.083343840625393</v>
      </c>
      <c r="S14" s="85">
        <v>84</v>
      </c>
      <c r="T14" s="2723">
        <f t="shared" si="6"/>
        <v>0.52956751985878203</v>
      </c>
      <c r="U14" s="240"/>
      <c r="V14" s="240"/>
      <c r="W14" s="240"/>
      <c r="X14" s="240"/>
      <c r="Y14" s="240"/>
      <c r="Z14" s="240"/>
      <c r="AA14" s="240"/>
      <c r="AB14" s="240"/>
      <c r="AC14" s="240"/>
    </row>
    <row r="15" spans="1:29">
      <c r="A15" s="52" t="s">
        <v>496</v>
      </c>
      <c r="B15" s="1374">
        <v>15658</v>
      </c>
      <c r="C15" s="2721">
        <v>3288</v>
      </c>
      <c r="D15" s="86">
        <f t="shared" si="1"/>
        <v>20.998850427896283</v>
      </c>
      <c r="E15" s="2721">
        <v>1706</v>
      </c>
      <c r="F15" s="2712">
        <f t="shared" si="7"/>
        <v>10.895388938561759</v>
      </c>
      <c r="G15" s="3649">
        <v>26</v>
      </c>
      <c r="H15" s="3650"/>
      <c r="I15" s="3672"/>
      <c r="J15" s="42">
        <f t="shared" si="8"/>
        <v>0.16604930387022609</v>
      </c>
      <c r="K15" s="2700">
        <v>2758</v>
      </c>
      <c r="L15" s="2712">
        <f t="shared" si="2"/>
        <v>17.613999233618596</v>
      </c>
      <c r="M15" s="41">
        <v>3288</v>
      </c>
      <c r="N15" s="2712">
        <f t="shared" si="3"/>
        <v>20.998850427896283</v>
      </c>
      <c r="O15" s="41">
        <v>1477</v>
      </c>
      <c r="P15" s="2712">
        <f t="shared" si="4"/>
        <v>9.4328777621663047</v>
      </c>
      <c r="Q15" s="41">
        <v>3012</v>
      </c>
      <c r="R15" s="2712">
        <f t="shared" si="5"/>
        <v>19.236173202196959</v>
      </c>
      <c r="S15" s="87">
        <v>77</v>
      </c>
      <c r="T15" s="48">
        <f t="shared" si="6"/>
        <v>0.49176139992336187</v>
      </c>
      <c r="U15" s="240"/>
      <c r="V15" s="240"/>
      <c r="W15" s="240"/>
      <c r="X15" s="240"/>
      <c r="Y15" s="240"/>
      <c r="Z15" s="240"/>
      <c r="AA15" s="240"/>
      <c r="AB15" s="240"/>
      <c r="AC15" s="240"/>
    </row>
    <row r="16" spans="1:29">
      <c r="A16" s="51" t="s">
        <v>544</v>
      </c>
      <c r="B16" s="1375">
        <v>15594</v>
      </c>
      <c r="C16" s="2718">
        <v>3209</v>
      </c>
      <c r="D16" s="83">
        <f t="shared" si="1"/>
        <v>20.578427600359113</v>
      </c>
      <c r="E16" s="2718">
        <v>1717</v>
      </c>
      <c r="F16" s="2711">
        <f t="shared" si="7"/>
        <v>11.010645119917918</v>
      </c>
      <c r="G16" s="3655">
        <v>26</v>
      </c>
      <c r="H16" s="3670"/>
      <c r="I16" s="3671"/>
      <c r="J16" s="162">
        <f t="shared" si="8"/>
        <v>0.16673079389508785</v>
      </c>
      <c r="K16" s="2719">
        <v>2752</v>
      </c>
      <c r="L16" s="2710">
        <f t="shared" si="2"/>
        <v>17.647813261510837</v>
      </c>
      <c r="M16" s="31">
        <v>3284</v>
      </c>
      <c r="N16" s="2710">
        <f t="shared" si="3"/>
        <v>21.059381813518019</v>
      </c>
      <c r="O16" s="31">
        <v>1482</v>
      </c>
      <c r="P16" s="2710">
        <f t="shared" si="4"/>
        <v>9.5036552520200068</v>
      </c>
      <c r="Q16" s="31">
        <v>3003</v>
      </c>
      <c r="R16" s="2710">
        <f t="shared" si="5"/>
        <v>19.257406694882647</v>
      </c>
      <c r="S16" s="122">
        <v>95</v>
      </c>
      <c r="T16" s="2723">
        <f t="shared" si="6"/>
        <v>0.60920867000128254</v>
      </c>
      <c r="U16" s="240"/>
      <c r="V16" s="240"/>
      <c r="W16" s="240"/>
      <c r="X16" s="240"/>
      <c r="Y16" s="240"/>
      <c r="Z16" s="240"/>
      <c r="AA16" s="240"/>
      <c r="AB16" s="240"/>
      <c r="AC16" s="240"/>
    </row>
    <row r="17" spans="1:39">
      <c r="A17" s="92" t="s">
        <v>501</v>
      </c>
      <c r="B17" s="1372">
        <v>15494</v>
      </c>
      <c r="C17" s="2719">
        <v>3217</v>
      </c>
      <c r="D17" s="83">
        <f t="shared" si="1"/>
        <v>20.762875951981414</v>
      </c>
      <c r="E17" s="2719">
        <v>1676</v>
      </c>
      <c r="F17" s="2710">
        <f t="shared" si="7"/>
        <v>10.817090486639989</v>
      </c>
      <c r="G17" s="3652">
        <v>28</v>
      </c>
      <c r="H17" s="3653"/>
      <c r="I17" s="3654"/>
      <c r="J17" s="32">
        <f t="shared" si="8"/>
        <v>0.18071511552859171</v>
      </c>
      <c r="K17" s="2719">
        <v>2745</v>
      </c>
      <c r="L17" s="2710">
        <f t="shared" si="2"/>
        <v>17.716535433070867</v>
      </c>
      <c r="M17" s="31">
        <v>3250</v>
      </c>
      <c r="N17" s="2710">
        <f t="shared" si="3"/>
        <v>20.975861623854396</v>
      </c>
      <c r="O17" s="31">
        <v>1466</v>
      </c>
      <c r="P17" s="2710">
        <f t="shared" si="4"/>
        <v>9.4617271201755511</v>
      </c>
      <c r="Q17" s="31">
        <v>3005</v>
      </c>
      <c r="R17" s="2709">
        <f t="shared" si="5"/>
        <v>19.394604362979216</v>
      </c>
      <c r="S17" s="85">
        <v>79</v>
      </c>
      <c r="T17" s="2723">
        <f t="shared" si="6"/>
        <v>0.50987479024138382</v>
      </c>
      <c r="U17" s="240"/>
      <c r="V17" s="240"/>
      <c r="W17" s="240"/>
      <c r="X17" s="240"/>
      <c r="Y17" s="240"/>
      <c r="Z17" s="240"/>
      <c r="AA17" s="240"/>
      <c r="AB17" s="240"/>
      <c r="AC17" s="240"/>
    </row>
    <row r="18" spans="1:39">
      <c r="A18" s="92" t="s">
        <v>516</v>
      </c>
      <c r="B18" s="1372">
        <v>15667</v>
      </c>
      <c r="C18" s="2719">
        <v>3210</v>
      </c>
      <c r="D18" s="83">
        <f t="shared" si="1"/>
        <v>20.488925767536863</v>
      </c>
      <c r="E18" s="2719">
        <v>1717</v>
      </c>
      <c r="F18" s="2710">
        <f t="shared" si="7"/>
        <v>10.959341290610839</v>
      </c>
      <c r="G18" s="3652">
        <v>30</v>
      </c>
      <c r="H18" s="3653"/>
      <c r="I18" s="3654"/>
      <c r="J18" s="32">
        <f t="shared" si="8"/>
        <v>0.19148528754707347</v>
      </c>
      <c r="K18" s="2719">
        <v>2776</v>
      </c>
      <c r="L18" s="2710">
        <f t="shared" si="2"/>
        <v>17.718771941022531</v>
      </c>
      <c r="M18" s="31">
        <v>3282</v>
      </c>
      <c r="N18" s="2710">
        <f t="shared" si="3"/>
        <v>20.948490457649839</v>
      </c>
      <c r="O18" s="31">
        <v>1491</v>
      </c>
      <c r="P18" s="2710">
        <f t="shared" si="4"/>
        <v>9.5168187910895519</v>
      </c>
      <c r="Q18" s="31">
        <v>3046</v>
      </c>
      <c r="R18" s="2709">
        <f t="shared" si="5"/>
        <v>19.442139528946193</v>
      </c>
      <c r="S18" s="85">
        <v>85</v>
      </c>
      <c r="T18" s="2723">
        <f t="shared" si="6"/>
        <v>0.54254164805004157</v>
      </c>
      <c r="U18" s="240"/>
      <c r="V18" s="240"/>
      <c r="W18" s="240"/>
      <c r="X18" s="240"/>
      <c r="Y18" s="240"/>
      <c r="Z18" s="240"/>
      <c r="AA18" s="240"/>
      <c r="AB18" s="240"/>
      <c r="AC18" s="240"/>
    </row>
    <row r="19" spans="1:39">
      <c r="A19" s="91" t="s">
        <v>444</v>
      </c>
      <c r="B19" s="1373">
        <v>15600</v>
      </c>
      <c r="C19" s="2700">
        <v>3179</v>
      </c>
      <c r="D19" s="86">
        <f t="shared" si="1"/>
        <v>20.378205128205128</v>
      </c>
      <c r="E19" s="2700">
        <v>1708</v>
      </c>
      <c r="F19" s="2712">
        <f t="shared" si="7"/>
        <v>10.948717948717949</v>
      </c>
      <c r="G19" s="3649">
        <v>30</v>
      </c>
      <c r="H19" s="3650"/>
      <c r="I19" s="3672"/>
      <c r="J19" s="42">
        <f t="shared" si="8"/>
        <v>0.19230769230769232</v>
      </c>
      <c r="K19" s="2700">
        <v>2762</v>
      </c>
      <c r="L19" s="2712">
        <f t="shared" si="2"/>
        <v>17.705128205128204</v>
      </c>
      <c r="M19" s="41">
        <v>3283</v>
      </c>
      <c r="N19" s="2712">
        <f t="shared" si="3"/>
        <v>21.044871794871796</v>
      </c>
      <c r="O19" s="41">
        <v>1486</v>
      </c>
      <c r="P19" s="2712">
        <f t="shared" si="4"/>
        <v>9.5256410256410255</v>
      </c>
      <c r="Q19" s="41">
        <v>3034</v>
      </c>
      <c r="R19" s="2688">
        <f t="shared" si="5"/>
        <v>19.448717948717949</v>
      </c>
      <c r="S19" s="87">
        <v>88</v>
      </c>
      <c r="T19" s="2722">
        <f t="shared" si="6"/>
        <v>0.5641025641025641</v>
      </c>
      <c r="U19" s="240"/>
      <c r="V19" s="240"/>
      <c r="W19" s="240"/>
      <c r="X19" s="240"/>
      <c r="Y19" s="240"/>
      <c r="Z19" s="240"/>
      <c r="AA19" s="240"/>
      <c r="AB19" s="240"/>
      <c r="AC19" s="240"/>
    </row>
    <row r="20" spans="1:39">
      <c r="A20" s="51" t="s">
        <v>430</v>
      </c>
      <c r="B20" s="1376">
        <v>15446</v>
      </c>
      <c r="C20" s="108">
        <v>3065</v>
      </c>
      <c r="D20" s="83">
        <f t="shared" ref="D20:D26" si="9">SUM(C20/B20)*100</f>
        <v>19.843325132720445</v>
      </c>
      <c r="E20" s="108">
        <v>1535</v>
      </c>
      <c r="F20" s="2709">
        <f t="shared" ref="F20:F26" si="10">SUM(E20/B20)*100</f>
        <v>9.9378479865337308</v>
      </c>
      <c r="G20" s="2717">
        <v>29</v>
      </c>
      <c r="H20" s="32">
        <f t="shared" ref="H20:H30" si="11">SUM(G20/B20)*100</f>
        <v>0.18775087401268936</v>
      </c>
      <c r="I20" s="2720">
        <v>34</v>
      </c>
      <c r="J20" s="32">
        <f t="shared" ref="J20:J30" si="12">SUM(I20/B20)*100</f>
        <v>0.22012171435970479</v>
      </c>
      <c r="K20" s="31">
        <v>2794</v>
      </c>
      <c r="L20" s="2710">
        <f t="shared" ref="L20:L30" si="13">SUM(K20/B20)*100</f>
        <v>18.088825585912211</v>
      </c>
      <c r="M20" s="31">
        <v>3169</v>
      </c>
      <c r="N20" s="2710">
        <f t="shared" ref="N20:N30" si="14">SUM(M20/B20)*100</f>
        <v>20.516638611938365</v>
      </c>
      <c r="O20" s="31">
        <v>1609</v>
      </c>
      <c r="P20" s="2710">
        <f t="shared" ref="P20:P30" si="15">SUM(O20/B20)*100</f>
        <v>10.416936423669558</v>
      </c>
      <c r="Q20" s="31">
        <v>3112</v>
      </c>
      <c r="R20" s="2709">
        <f t="shared" ref="R20:R30" si="16">SUM(Q20/B20)*100</f>
        <v>20.14761103198239</v>
      </c>
      <c r="S20" s="85">
        <v>99</v>
      </c>
      <c r="T20" s="2723">
        <f t="shared" ref="T20:T30" si="17">SUM(S20/B20)*100</f>
        <v>0.64094263887090508</v>
      </c>
      <c r="U20" s="240"/>
      <c r="V20" s="240"/>
      <c r="W20" s="240"/>
      <c r="X20" s="240"/>
      <c r="Y20" s="240"/>
      <c r="Z20" s="240"/>
      <c r="AA20" s="240"/>
      <c r="AB20" s="240"/>
      <c r="AC20" s="240"/>
    </row>
    <row r="21" spans="1:39">
      <c r="A21" s="51" t="s">
        <v>213</v>
      </c>
      <c r="B21" s="1376">
        <v>15517</v>
      </c>
      <c r="C21" s="31">
        <v>3077</v>
      </c>
      <c r="D21" s="83">
        <f t="shared" si="9"/>
        <v>19.829864020106982</v>
      </c>
      <c r="E21" s="2725">
        <v>1542</v>
      </c>
      <c r="F21" s="2709">
        <f t="shared" si="10"/>
        <v>9.9374879164787</v>
      </c>
      <c r="G21" s="2717">
        <v>32</v>
      </c>
      <c r="H21" s="32">
        <f t="shared" si="11"/>
        <v>0.20622543017335826</v>
      </c>
      <c r="I21" s="2720">
        <v>35</v>
      </c>
      <c r="J21" s="32">
        <f t="shared" si="12"/>
        <v>0.22555906425211059</v>
      </c>
      <c r="K21" s="31">
        <v>2803</v>
      </c>
      <c r="L21" s="2710">
        <f t="shared" si="13"/>
        <v>18.064058774247599</v>
      </c>
      <c r="M21" s="31">
        <v>3199</v>
      </c>
      <c r="N21" s="2710">
        <f t="shared" si="14"/>
        <v>20.616098472642907</v>
      </c>
      <c r="O21" s="31">
        <v>1619</v>
      </c>
      <c r="P21" s="2710">
        <f t="shared" si="15"/>
        <v>10.433717857833344</v>
      </c>
      <c r="Q21" s="31">
        <v>3121</v>
      </c>
      <c r="R21" s="2709">
        <f t="shared" si="16"/>
        <v>20.113423986595347</v>
      </c>
      <c r="S21" s="85">
        <v>89</v>
      </c>
      <c r="T21" s="2723">
        <f t="shared" si="17"/>
        <v>0.57356447766965268</v>
      </c>
      <c r="U21" s="240"/>
      <c r="V21" s="240"/>
      <c r="W21" s="240"/>
      <c r="X21" s="240"/>
      <c r="Y21" s="240"/>
      <c r="Z21" s="240"/>
      <c r="AA21" s="240"/>
      <c r="AB21" s="240"/>
      <c r="AC21" s="240"/>
    </row>
    <row r="22" spans="1:39">
      <c r="A22" s="51" t="s">
        <v>64</v>
      </c>
      <c r="B22" s="1376">
        <v>15527</v>
      </c>
      <c r="C22" s="31">
        <v>3064</v>
      </c>
      <c r="D22" s="83">
        <f t="shared" si="9"/>
        <v>19.733367682102145</v>
      </c>
      <c r="E22" s="2725">
        <v>1531</v>
      </c>
      <c r="F22" s="2709">
        <f t="shared" si="10"/>
        <v>9.8602434468989504</v>
      </c>
      <c r="G22" s="2717">
        <v>34</v>
      </c>
      <c r="H22" s="32">
        <f t="shared" si="11"/>
        <v>0.21897340117215175</v>
      </c>
      <c r="I22" s="2717">
        <v>34</v>
      </c>
      <c r="J22" s="32">
        <f t="shared" si="12"/>
        <v>0.21897340117215175</v>
      </c>
      <c r="K22" s="31">
        <v>2801</v>
      </c>
      <c r="L22" s="2710">
        <f t="shared" si="13"/>
        <v>18.039544020094031</v>
      </c>
      <c r="M22" s="31">
        <v>3204</v>
      </c>
      <c r="N22" s="2710">
        <f t="shared" si="14"/>
        <v>20.635022863399239</v>
      </c>
      <c r="O22" s="31">
        <v>1633</v>
      </c>
      <c r="P22" s="2710">
        <f t="shared" si="15"/>
        <v>10.517163650415405</v>
      </c>
      <c r="Q22" s="31">
        <v>3139</v>
      </c>
      <c r="R22" s="2709">
        <f t="shared" si="16"/>
        <v>20.216397243511302</v>
      </c>
      <c r="S22" s="85">
        <v>87</v>
      </c>
      <c r="T22" s="2723">
        <f t="shared" si="17"/>
        <v>0.56031429123462351</v>
      </c>
      <c r="U22" s="240"/>
      <c r="V22" s="240"/>
      <c r="W22" s="240"/>
      <c r="X22" s="240"/>
      <c r="Y22" s="240"/>
      <c r="Z22" s="240"/>
      <c r="AA22" s="240"/>
      <c r="AB22" s="240"/>
      <c r="AC22" s="240"/>
    </row>
    <row r="23" spans="1:39">
      <c r="A23" s="52" t="s">
        <v>569</v>
      </c>
      <c r="B23" s="1374">
        <v>15487</v>
      </c>
      <c r="C23" s="41">
        <v>3048</v>
      </c>
      <c r="D23" s="86">
        <f t="shared" si="9"/>
        <v>19.681022793310518</v>
      </c>
      <c r="E23" s="2775">
        <v>1517</v>
      </c>
      <c r="F23" s="2688">
        <f t="shared" si="10"/>
        <v>9.7953121973267905</v>
      </c>
      <c r="G23" s="2714">
        <v>34</v>
      </c>
      <c r="H23" s="42">
        <f t="shared" si="11"/>
        <v>0.21953896816684962</v>
      </c>
      <c r="I23" s="2714">
        <v>35</v>
      </c>
      <c r="J23" s="42">
        <f t="shared" si="12"/>
        <v>0.22599599664234518</v>
      </c>
      <c r="K23" s="41">
        <v>2792</v>
      </c>
      <c r="L23" s="2712">
        <f t="shared" si="13"/>
        <v>18.02802350358365</v>
      </c>
      <c r="M23" s="41">
        <v>3210</v>
      </c>
      <c r="N23" s="2712">
        <f t="shared" si="14"/>
        <v>20.727061406340802</v>
      </c>
      <c r="O23" s="41">
        <v>1628</v>
      </c>
      <c r="P23" s="2712">
        <f t="shared" si="15"/>
        <v>10.512042358106799</v>
      </c>
      <c r="Q23" s="41">
        <v>3135</v>
      </c>
      <c r="R23" s="2688">
        <f t="shared" si="16"/>
        <v>20.242784270678634</v>
      </c>
      <c r="S23" s="87">
        <v>88</v>
      </c>
      <c r="T23" s="2722">
        <f t="shared" si="17"/>
        <v>0.56821850584361078</v>
      </c>
      <c r="U23" s="240"/>
      <c r="V23" s="240"/>
      <c r="W23" s="240"/>
      <c r="X23" s="240"/>
      <c r="Y23" s="240"/>
      <c r="Z23" s="240"/>
      <c r="AA23" s="240"/>
      <c r="AB23" s="240"/>
      <c r="AC23" s="240"/>
    </row>
    <row r="24" spans="1:39">
      <c r="A24" s="51" t="s">
        <v>623</v>
      </c>
      <c r="B24" s="1376">
        <v>15360</v>
      </c>
      <c r="C24" s="31">
        <v>2976</v>
      </c>
      <c r="D24" s="83">
        <f t="shared" si="9"/>
        <v>19.375</v>
      </c>
      <c r="E24" s="626">
        <v>1501</v>
      </c>
      <c r="F24" s="2709">
        <f t="shared" si="10"/>
        <v>9.7721354166666661</v>
      </c>
      <c r="G24" s="2717">
        <v>34</v>
      </c>
      <c r="H24" s="32">
        <f t="shared" si="11"/>
        <v>0.22135416666666666</v>
      </c>
      <c r="I24" s="2717">
        <v>35</v>
      </c>
      <c r="J24" s="32">
        <f t="shared" si="12"/>
        <v>0.22786458333333334</v>
      </c>
      <c r="K24" s="31">
        <v>2763</v>
      </c>
      <c r="L24" s="2710">
        <f t="shared" si="13"/>
        <v>17.98828125</v>
      </c>
      <c r="M24" s="31">
        <v>3181</v>
      </c>
      <c r="N24" s="2710">
        <f t="shared" si="14"/>
        <v>20.709635416666668</v>
      </c>
      <c r="O24" s="31">
        <v>1627</v>
      </c>
      <c r="P24" s="2710">
        <f t="shared" si="15"/>
        <v>10.592447916666666</v>
      </c>
      <c r="Q24" s="31">
        <v>3158</v>
      </c>
      <c r="R24" s="2709">
        <f t="shared" si="16"/>
        <v>20.559895833333332</v>
      </c>
      <c r="S24" s="85">
        <v>85</v>
      </c>
      <c r="T24" s="2723">
        <f t="shared" si="17"/>
        <v>0.55338541666666674</v>
      </c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9">
      <c r="A25" s="51" t="s">
        <v>663</v>
      </c>
      <c r="B25" s="1376">
        <v>15395</v>
      </c>
      <c r="C25" s="31">
        <v>2994</v>
      </c>
      <c r="D25" s="83">
        <f t="shared" si="9"/>
        <v>19.447872685936993</v>
      </c>
      <c r="E25" s="626">
        <v>1492</v>
      </c>
      <c r="F25" s="2709">
        <f t="shared" si="10"/>
        <v>9.6914582656706738</v>
      </c>
      <c r="G25" s="979">
        <v>35</v>
      </c>
      <c r="H25" s="2709">
        <f t="shared" si="11"/>
        <v>0.22734654108476776</v>
      </c>
      <c r="I25" s="979">
        <v>34</v>
      </c>
      <c r="J25" s="2713">
        <f t="shared" si="12"/>
        <v>0.220850925625203</v>
      </c>
      <c r="K25" s="2718">
        <v>2770</v>
      </c>
      <c r="L25" s="2710">
        <f t="shared" si="13"/>
        <v>17.992854822994477</v>
      </c>
      <c r="M25" s="31">
        <v>3188</v>
      </c>
      <c r="N25" s="2710">
        <f t="shared" si="14"/>
        <v>20.708022085092562</v>
      </c>
      <c r="O25" s="31">
        <v>1629</v>
      </c>
      <c r="P25" s="2710">
        <f t="shared" si="15"/>
        <v>10.581357583631048</v>
      </c>
      <c r="Q25" s="31">
        <v>3165</v>
      </c>
      <c r="R25" s="2709">
        <f t="shared" si="16"/>
        <v>20.558622929522571</v>
      </c>
      <c r="S25" s="85">
        <v>88</v>
      </c>
      <c r="T25" s="2723">
        <f t="shared" si="17"/>
        <v>0.57161416044170188</v>
      </c>
      <c r="U25" s="240"/>
      <c r="V25" s="240"/>
      <c r="W25" s="240"/>
      <c r="X25" s="240"/>
      <c r="Y25" s="240"/>
      <c r="Z25" s="240"/>
      <c r="AA25" s="240"/>
      <c r="AB25" s="240"/>
      <c r="AC25" s="240"/>
    </row>
    <row r="26" spans="1:39">
      <c r="A26" s="51" t="s">
        <v>676</v>
      </c>
      <c r="B26" s="1376">
        <v>15430</v>
      </c>
      <c r="C26" s="31">
        <v>3018</v>
      </c>
      <c r="D26" s="83">
        <f t="shared" si="9"/>
        <v>19.559300064808813</v>
      </c>
      <c r="E26" s="626">
        <v>1482</v>
      </c>
      <c r="F26" s="2709">
        <f t="shared" si="10"/>
        <v>9.6046662346079081</v>
      </c>
      <c r="G26" s="979">
        <v>37</v>
      </c>
      <c r="H26" s="2709">
        <f t="shared" si="11"/>
        <v>0.23979261179520417</v>
      </c>
      <c r="I26" s="979">
        <v>34</v>
      </c>
      <c r="J26" s="2713">
        <f t="shared" si="12"/>
        <v>0.220349967595593</v>
      </c>
      <c r="K26" s="2718">
        <v>2771</v>
      </c>
      <c r="L26" s="2710">
        <f t="shared" si="13"/>
        <v>17.958522359040828</v>
      </c>
      <c r="M26" s="31">
        <v>3183</v>
      </c>
      <c r="N26" s="2710">
        <f t="shared" si="14"/>
        <v>20.628645495787428</v>
      </c>
      <c r="O26" s="31">
        <v>1643</v>
      </c>
      <c r="P26" s="2710">
        <f t="shared" si="15"/>
        <v>10.648088139987038</v>
      </c>
      <c r="Q26" s="31">
        <v>3176</v>
      </c>
      <c r="R26" s="2709">
        <f t="shared" si="16"/>
        <v>20.583279325988336</v>
      </c>
      <c r="S26" s="85">
        <v>86</v>
      </c>
      <c r="T26" s="2723">
        <f t="shared" si="17"/>
        <v>0.55735580038885291</v>
      </c>
      <c r="U26" s="240"/>
      <c r="V26" s="240"/>
      <c r="W26" s="240"/>
      <c r="X26" s="240"/>
      <c r="Y26" s="240"/>
      <c r="Z26" s="240"/>
      <c r="AA26" s="240"/>
      <c r="AB26" s="240"/>
      <c r="AC26" s="240" t="s">
        <v>102</v>
      </c>
    </row>
    <row r="27" spans="1:39">
      <c r="A27" s="52" t="s">
        <v>677</v>
      </c>
      <c r="B27" s="1374">
        <v>15376</v>
      </c>
      <c r="C27" s="41">
        <v>2994</v>
      </c>
      <c r="D27" s="86">
        <f t="shared" ref="D27:D42" si="18">SUM(C27/B27)*100</f>
        <v>19.471904266389178</v>
      </c>
      <c r="E27" s="2775">
        <v>1490</v>
      </c>
      <c r="F27" s="2688">
        <f t="shared" ref="F27:F43" si="19">SUM(E27/B27)*100</f>
        <v>9.6904266389177938</v>
      </c>
      <c r="G27" s="1408">
        <v>38</v>
      </c>
      <c r="H27" s="2688">
        <f t="shared" si="11"/>
        <v>0.24713839750260144</v>
      </c>
      <c r="I27" s="1408">
        <v>32</v>
      </c>
      <c r="J27" s="2685">
        <f t="shared" si="12"/>
        <v>0.20811654526534862</v>
      </c>
      <c r="K27" s="2721">
        <v>2771</v>
      </c>
      <c r="L27" s="2712">
        <f t="shared" si="13"/>
        <v>18.021592091571282</v>
      </c>
      <c r="M27" s="41">
        <v>3201</v>
      </c>
      <c r="N27" s="2712">
        <f t="shared" si="14"/>
        <v>20.818158168574403</v>
      </c>
      <c r="O27" s="41">
        <v>1636</v>
      </c>
      <c r="P27" s="2712">
        <f t="shared" si="15"/>
        <v>10.639958376690947</v>
      </c>
      <c r="Q27" s="41">
        <v>3170</v>
      </c>
      <c r="R27" s="2688">
        <f t="shared" si="16"/>
        <v>20.616545265348595</v>
      </c>
      <c r="S27" s="87">
        <v>44</v>
      </c>
      <c r="T27" s="2722">
        <f t="shared" si="17"/>
        <v>0.28616024973985432</v>
      </c>
      <c r="U27" s="240"/>
      <c r="V27" s="240"/>
      <c r="W27" s="240"/>
      <c r="X27" s="240"/>
      <c r="Y27" s="240"/>
      <c r="Z27" s="240"/>
      <c r="AA27" s="240"/>
      <c r="AB27" s="240"/>
      <c r="AC27" s="240"/>
    </row>
    <row r="28" spans="1:39">
      <c r="A28" s="801" t="s">
        <v>728</v>
      </c>
      <c r="B28" s="1375">
        <v>15213</v>
      </c>
      <c r="C28" s="108">
        <v>2895</v>
      </c>
      <c r="D28" s="172">
        <f t="shared" si="18"/>
        <v>19.029777164267404</v>
      </c>
      <c r="E28" s="2776">
        <v>1483</v>
      </c>
      <c r="F28" s="2777">
        <f t="shared" si="19"/>
        <v>9.748241635443371</v>
      </c>
      <c r="G28" s="1738">
        <v>40</v>
      </c>
      <c r="H28" s="2777">
        <f t="shared" si="11"/>
        <v>0.26293301781371198</v>
      </c>
      <c r="I28" s="1738">
        <v>31</v>
      </c>
      <c r="J28" s="162">
        <f t="shared" si="12"/>
        <v>0.20377308880562675</v>
      </c>
      <c r="K28" s="2724">
        <v>2725</v>
      </c>
      <c r="L28" s="2711">
        <f t="shared" si="13"/>
        <v>17.912311838559127</v>
      </c>
      <c r="M28" s="108">
        <v>3182</v>
      </c>
      <c r="N28" s="162">
        <f t="shared" si="14"/>
        <v>20.916321567080786</v>
      </c>
      <c r="O28" s="108">
        <v>1654</v>
      </c>
      <c r="P28" s="162">
        <f t="shared" si="15"/>
        <v>10.87228028659699</v>
      </c>
      <c r="Q28" s="108">
        <v>3199</v>
      </c>
      <c r="R28" s="162">
        <f t="shared" si="16"/>
        <v>21.028068099651616</v>
      </c>
      <c r="S28" s="122">
        <v>4</v>
      </c>
      <c r="T28" s="2778">
        <f t="shared" si="17"/>
        <v>2.6293301781371195E-2</v>
      </c>
      <c r="U28" s="240"/>
      <c r="V28" s="240"/>
      <c r="W28" s="240"/>
      <c r="X28" s="240"/>
      <c r="Y28" s="240"/>
      <c r="Z28" s="240"/>
      <c r="AA28" s="240"/>
      <c r="AB28" s="240"/>
      <c r="AC28" s="241"/>
    </row>
    <row r="29" spans="1:39">
      <c r="A29" s="51" t="s">
        <v>745</v>
      </c>
      <c r="B29" s="1376">
        <v>15268</v>
      </c>
      <c r="C29" s="31">
        <v>2907</v>
      </c>
      <c r="D29" s="83">
        <f t="shared" si="18"/>
        <v>19.039821849620118</v>
      </c>
      <c r="E29" s="125">
        <v>1459</v>
      </c>
      <c r="F29" s="32">
        <f t="shared" si="19"/>
        <v>9.5559339795651042</v>
      </c>
      <c r="G29" s="979">
        <v>40</v>
      </c>
      <c r="H29" s="32">
        <f t="shared" si="11"/>
        <v>0.2619858527639507</v>
      </c>
      <c r="I29" s="979">
        <v>31</v>
      </c>
      <c r="J29" s="2713">
        <f t="shared" si="12"/>
        <v>0.20303903589206185</v>
      </c>
      <c r="K29" s="31">
        <v>2728</v>
      </c>
      <c r="L29" s="32">
        <f t="shared" si="13"/>
        <v>17.86743515850144</v>
      </c>
      <c r="M29" s="31">
        <v>3190</v>
      </c>
      <c r="N29" s="2710">
        <f t="shared" si="14"/>
        <v>20.893371757925074</v>
      </c>
      <c r="O29" s="31">
        <v>1644</v>
      </c>
      <c r="P29" s="2710">
        <f t="shared" si="15"/>
        <v>10.767618548598376</v>
      </c>
      <c r="Q29" s="31">
        <v>3219</v>
      </c>
      <c r="R29" s="2709">
        <f t="shared" si="16"/>
        <v>21.083311501178937</v>
      </c>
      <c r="S29" s="85">
        <v>20</v>
      </c>
      <c r="T29" s="106">
        <f t="shared" si="17"/>
        <v>0.13099292638197535</v>
      </c>
      <c r="U29" s="240"/>
      <c r="V29" s="240"/>
      <c r="W29" s="240"/>
      <c r="X29" s="240"/>
      <c r="Y29" s="240"/>
      <c r="Z29" s="240"/>
      <c r="AA29" s="240"/>
      <c r="AB29" s="240"/>
      <c r="AC29" s="240"/>
    </row>
    <row r="30" spans="1:39">
      <c r="A30" s="51" t="s">
        <v>746</v>
      </c>
      <c r="B30" s="1376">
        <v>15305</v>
      </c>
      <c r="C30" s="31">
        <v>2889</v>
      </c>
      <c r="D30" s="83">
        <f t="shared" si="18"/>
        <v>18.876184253511923</v>
      </c>
      <c r="E30" s="626">
        <v>1451</v>
      </c>
      <c r="F30" s="2713">
        <f t="shared" si="19"/>
        <v>9.4805619078732448</v>
      </c>
      <c r="G30" s="979">
        <v>45</v>
      </c>
      <c r="H30" s="2709">
        <f t="shared" si="11"/>
        <v>0.29402156158118264</v>
      </c>
      <c r="I30" s="979">
        <v>31</v>
      </c>
      <c r="J30" s="2713">
        <f t="shared" si="12"/>
        <v>0.20254818686703691</v>
      </c>
      <c r="K30" s="31">
        <v>2735</v>
      </c>
      <c r="L30" s="32">
        <f t="shared" si="13"/>
        <v>17.869977131656324</v>
      </c>
      <c r="M30" s="31">
        <v>3201</v>
      </c>
      <c r="N30" s="2710">
        <f t="shared" si="14"/>
        <v>20.914733747141455</v>
      </c>
      <c r="O30" s="31">
        <v>1662</v>
      </c>
      <c r="P30" s="2710">
        <f t="shared" si="15"/>
        <v>10.859196341065012</v>
      </c>
      <c r="Q30" s="31">
        <v>3241</v>
      </c>
      <c r="R30" s="2709">
        <f t="shared" si="16"/>
        <v>21.176086246324729</v>
      </c>
      <c r="S30" s="85">
        <v>20</v>
      </c>
      <c r="T30" s="2723">
        <f t="shared" si="17"/>
        <v>0.13067624959163671</v>
      </c>
      <c r="U30" s="240"/>
      <c r="V30" s="240"/>
      <c r="W30" s="240"/>
      <c r="X30" s="240"/>
      <c r="Y30" s="240"/>
      <c r="Z30" s="240"/>
      <c r="AA30" s="240"/>
      <c r="AB30" s="240"/>
      <c r="AC30" s="2120"/>
      <c r="AD30" s="402"/>
      <c r="AE30" s="2118"/>
      <c r="AF30" s="2118"/>
      <c r="AG30" s="2120"/>
      <c r="AH30" s="2120"/>
      <c r="AI30" s="2120"/>
      <c r="AJ30" s="2120"/>
      <c r="AK30" s="2119"/>
      <c r="AL30" s="241"/>
      <c r="AM30" s="20"/>
    </row>
    <row r="31" spans="1:39">
      <c r="A31" s="52" t="s">
        <v>747</v>
      </c>
      <c r="B31" s="1374">
        <f>SUM(C31,E31,G31,I31,K31,M31,O31,Q31,S31)</f>
        <v>15186</v>
      </c>
      <c r="C31" s="41">
        <v>2870</v>
      </c>
      <c r="D31" s="86">
        <f t="shared" si="18"/>
        <v>18.898985908073225</v>
      </c>
      <c r="E31" s="2775">
        <v>1430</v>
      </c>
      <c r="F31" s="2685">
        <f t="shared" si="19"/>
        <v>9.4165678914789943</v>
      </c>
      <c r="G31" s="1408">
        <v>51</v>
      </c>
      <c r="H31" s="2688">
        <f t="shared" ref="H31:H39" si="20">SUM(G31/B31)*100</f>
        <v>0.33583563808771233</v>
      </c>
      <c r="I31" s="1408">
        <v>30</v>
      </c>
      <c r="J31" s="2685">
        <f t="shared" ref="J31:J43" si="21">SUM(I31/B31)*100</f>
        <v>0.19755037534571318</v>
      </c>
      <c r="K31" s="41">
        <v>2698</v>
      </c>
      <c r="L31" s="42">
        <f t="shared" ref="L31:L43" si="22">SUM(K31/B31)*100</f>
        <v>17.766363756091135</v>
      </c>
      <c r="M31" s="41">
        <v>3182</v>
      </c>
      <c r="N31" s="2712">
        <f t="shared" ref="N31:N43" si="23">SUM(M31/B31)*100</f>
        <v>20.953509811668642</v>
      </c>
      <c r="O31" s="41">
        <v>1648</v>
      </c>
      <c r="P31" s="2712">
        <f t="shared" ref="P31:P43" si="24">SUM(O31/B31)*100</f>
        <v>10.852100618991175</v>
      </c>
      <c r="Q31" s="41">
        <v>3262</v>
      </c>
      <c r="R31" s="2688">
        <f t="shared" ref="R31:R43" si="25">SUM(Q31/B31)*100</f>
        <v>21.480310812590545</v>
      </c>
      <c r="S31" s="87">
        <v>15</v>
      </c>
      <c r="T31" s="2722">
        <f t="shared" ref="T31:T43" si="26">SUM(S31/B31)*100</f>
        <v>9.877518767285659E-2</v>
      </c>
      <c r="U31" s="240"/>
      <c r="V31" s="240"/>
      <c r="W31" s="240"/>
      <c r="X31" s="240"/>
      <c r="Y31" s="240"/>
      <c r="Z31" s="240"/>
      <c r="AA31" s="240"/>
      <c r="AB31" s="240"/>
      <c r="AC31" s="240"/>
    </row>
    <row r="32" spans="1:39">
      <c r="A32" s="801" t="s">
        <v>769</v>
      </c>
      <c r="B32" s="1375">
        <v>15018</v>
      </c>
      <c r="C32" s="108">
        <v>2824</v>
      </c>
      <c r="D32" s="172">
        <f t="shared" si="18"/>
        <v>18.804101744573178</v>
      </c>
      <c r="E32" s="2776">
        <v>1404</v>
      </c>
      <c r="F32" s="2777">
        <f t="shared" si="19"/>
        <v>9.3487814622453058</v>
      </c>
      <c r="G32" s="1738">
        <v>54</v>
      </c>
      <c r="H32" s="2777">
        <f t="shared" si="20"/>
        <v>0.35956851777866561</v>
      </c>
      <c r="I32" s="1738">
        <v>29</v>
      </c>
      <c r="J32" s="162">
        <f t="shared" si="21"/>
        <v>0.19310161139965376</v>
      </c>
      <c r="K32" s="2724">
        <v>2650</v>
      </c>
      <c r="L32" s="2711">
        <f t="shared" si="22"/>
        <v>17.645492076175255</v>
      </c>
      <c r="M32" s="108">
        <v>3154</v>
      </c>
      <c r="N32" s="162">
        <f t="shared" si="23"/>
        <v>21.001464908776136</v>
      </c>
      <c r="O32" s="108">
        <v>1649</v>
      </c>
      <c r="P32" s="162">
        <f t="shared" si="24"/>
        <v>10.980157144759623</v>
      </c>
      <c r="Q32" s="108">
        <v>3238</v>
      </c>
      <c r="R32" s="162">
        <f t="shared" si="25"/>
        <v>21.560793714209613</v>
      </c>
      <c r="S32" s="122">
        <v>16</v>
      </c>
      <c r="T32" s="2778">
        <f t="shared" si="26"/>
        <v>0.10653882008256757</v>
      </c>
      <c r="U32" s="240"/>
      <c r="V32" s="240"/>
      <c r="W32" s="240"/>
      <c r="X32" s="240"/>
      <c r="Y32" s="240"/>
      <c r="Z32" s="240"/>
      <c r="AA32" s="240"/>
      <c r="AB32" s="240"/>
      <c r="AC32" s="240"/>
    </row>
    <row r="33" spans="1:30">
      <c r="A33" s="51" t="s">
        <v>770</v>
      </c>
      <c r="B33" s="1376">
        <v>15057</v>
      </c>
      <c r="C33" s="31">
        <v>2849</v>
      </c>
      <c r="D33" s="83">
        <f t="shared" si="18"/>
        <v>18.92143189214319</v>
      </c>
      <c r="E33" s="125">
        <v>1396</v>
      </c>
      <c r="F33" s="32">
        <f t="shared" si="19"/>
        <v>9.2714352128578064</v>
      </c>
      <c r="G33" s="979">
        <v>58</v>
      </c>
      <c r="H33" s="32">
        <f t="shared" si="20"/>
        <v>0.38520289566314669</v>
      </c>
      <c r="I33" s="979">
        <v>29</v>
      </c>
      <c r="J33" s="2713">
        <f t="shared" si="21"/>
        <v>0.19260144783157335</v>
      </c>
      <c r="K33" s="31">
        <v>2647</v>
      </c>
      <c r="L33" s="32">
        <f t="shared" si="22"/>
        <v>17.579863186557748</v>
      </c>
      <c r="M33" s="31">
        <v>3151</v>
      </c>
      <c r="N33" s="2710">
        <f t="shared" si="23"/>
        <v>20.927143521285782</v>
      </c>
      <c r="O33" s="31">
        <v>1673</v>
      </c>
      <c r="P33" s="2710">
        <f t="shared" si="24"/>
        <v>11.111111111111111</v>
      </c>
      <c r="Q33" s="31">
        <v>3240</v>
      </c>
      <c r="R33" s="2709">
        <f t="shared" si="25"/>
        <v>21.518230723251644</v>
      </c>
      <c r="S33" s="85">
        <v>14</v>
      </c>
      <c r="T33" s="106">
        <f t="shared" si="26"/>
        <v>9.2980009298000932E-2</v>
      </c>
      <c r="U33" s="240"/>
      <c r="V33" s="240"/>
      <c r="W33" s="240"/>
      <c r="X33" s="240"/>
      <c r="Y33" s="240"/>
      <c r="Z33" s="240"/>
      <c r="AA33" s="240"/>
      <c r="AB33" s="240"/>
      <c r="AC33" s="240"/>
    </row>
    <row r="34" spans="1:30" ht="13.5" customHeight="1">
      <c r="A34" s="51" t="s">
        <v>771</v>
      </c>
      <c r="B34" s="1376">
        <v>15028</v>
      </c>
      <c r="C34" s="31">
        <v>2838</v>
      </c>
      <c r="D34" s="83">
        <f t="shared" si="18"/>
        <v>18.884748469523558</v>
      </c>
      <c r="E34" s="626">
        <v>1383</v>
      </c>
      <c r="F34" s="2713">
        <f t="shared" si="19"/>
        <v>9.2028214000532333</v>
      </c>
      <c r="G34" s="979">
        <v>60</v>
      </c>
      <c r="H34" s="2709">
        <f t="shared" si="20"/>
        <v>0.3992547245142401</v>
      </c>
      <c r="I34" s="979">
        <v>29</v>
      </c>
      <c r="J34" s="2713">
        <f t="shared" si="21"/>
        <v>0.19297311684854937</v>
      </c>
      <c r="K34" s="31">
        <v>2636</v>
      </c>
      <c r="L34" s="32">
        <f t="shared" si="22"/>
        <v>17.540590896992281</v>
      </c>
      <c r="M34" s="31">
        <v>3141</v>
      </c>
      <c r="N34" s="2710">
        <f t="shared" si="23"/>
        <v>20.900984828320468</v>
      </c>
      <c r="O34" s="31">
        <v>1676</v>
      </c>
      <c r="P34" s="2710">
        <f t="shared" si="24"/>
        <v>11.152515304764439</v>
      </c>
      <c r="Q34" s="31">
        <v>3253</v>
      </c>
      <c r="R34" s="2709">
        <f t="shared" si="25"/>
        <v>21.646260314080383</v>
      </c>
      <c r="S34" s="85">
        <v>12</v>
      </c>
      <c r="T34" s="2723">
        <f t="shared" si="26"/>
        <v>7.9850944902848012E-2</v>
      </c>
      <c r="AC34" s="240"/>
      <c r="AD34" s="240"/>
    </row>
    <row r="35" spans="1:30" ht="13.5" customHeight="1">
      <c r="A35" s="52" t="s">
        <v>772</v>
      </c>
      <c r="B35" s="1374">
        <v>14803</v>
      </c>
      <c r="C35" s="41">
        <v>2774</v>
      </c>
      <c r="D35" s="86">
        <f t="shared" si="18"/>
        <v>18.739444707153954</v>
      </c>
      <c r="E35" s="2775">
        <v>1364</v>
      </c>
      <c r="F35" s="2685">
        <f t="shared" si="19"/>
        <v>9.2143484428831997</v>
      </c>
      <c r="G35" s="1408">
        <v>62</v>
      </c>
      <c r="H35" s="2688">
        <f t="shared" si="20"/>
        <v>0.41883402013105453</v>
      </c>
      <c r="I35" s="1408">
        <v>29</v>
      </c>
      <c r="J35" s="2685">
        <f t="shared" si="21"/>
        <v>0.19590623522259001</v>
      </c>
      <c r="K35" s="41">
        <v>2595</v>
      </c>
      <c r="L35" s="42">
        <f t="shared" si="22"/>
        <v>17.530230358711073</v>
      </c>
      <c r="M35" s="41">
        <v>3072</v>
      </c>
      <c r="N35" s="2712">
        <f t="shared" si="23"/>
        <v>20.752550158751603</v>
      </c>
      <c r="O35" s="41">
        <v>1662</v>
      </c>
      <c r="P35" s="2712">
        <f t="shared" si="24"/>
        <v>11.227453894480849</v>
      </c>
      <c r="Q35" s="41">
        <f>B35-SUM(C35,E35,G35,I35,K35,M35,O35,S35)</f>
        <v>3232</v>
      </c>
      <c r="R35" s="2688">
        <f t="shared" si="25"/>
        <v>21.833412146186586</v>
      </c>
      <c r="S35" s="87">
        <v>13</v>
      </c>
      <c r="T35" s="2722">
        <f t="shared" si="26"/>
        <v>8.7820036479092076E-2</v>
      </c>
      <c r="AC35" s="240"/>
      <c r="AD35" s="240"/>
    </row>
    <row r="36" spans="1:30" ht="13.5" customHeight="1">
      <c r="A36" s="801" t="s">
        <v>837</v>
      </c>
      <c r="B36" s="1376">
        <v>14599</v>
      </c>
      <c r="C36" s="31">
        <v>2678</v>
      </c>
      <c r="D36" s="83">
        <f t="shared" si="18"/>
        <v>18.343722172751558</v>
      </c>
      <c r="E36" s="626">
        <v>1345</v>
      </c>
      <c r="F36" s="2713">
        <f t="shared" si="19"/>
        <v>9.2129597917665595</v>
      </c>
      <c r="G36" s="979">
        <v>64</v>
      </c>
      <c r="H36" s="2709">
        <f t="shared" si="20"/>
        <v>0.4383861908349887</v>
      </c>
      <c r="I36" s="979">
        <v>32</v>
      </c>
      <c r="J36" s="2713">
        <f t="shared" si="21"/>
        <v>0.21919309541749435</v>
      </c>
      <c r="K36" s="31">
        <v>2547</v>
      </c>
      <c r="L36" s="32">
        <f t="shared" si="22"/>
        <v>17.446400438386192</v>
      </c>
      <c r="M36" s="31">
        <v>3049</v>
      </c>
      <c r="N36" s="2710">
        <f t="shared" si="23"/>
        <v>20.884992122748134</v>
      </c>
      <c r="O36" s="31">
        <v>1653</v>
      </c>
      <c r="P36" s="2710">
        <f t="shared" si="24"/>
        <v>11.322693335159942</v>
      </c>
      <c r="Q36" s="31">
        <v>3219</v>
      </c>
      <c r="R36" s="2709">
        <f t="shared" si="25"/>
        <v>22.049455442153572</v>
      </c>
      <c r="S36" s="85">
        <v>12</v>
      </c>
      <c r="T36" s="2723">
        <f t="shared" si="26"/>
        <v>8.2197410781560384E-2</v>
      </c>
      <c r="W36" s="20"/>
      <c r="Z36" s="20"/>
      <c r="AC36" s="240"/>
      <c r="AD36" s="240"/>
    </row>
    <row r="37" spans="1:30" ht="13.5" customHeight="1">
      <c r="A37" s="51" t="s">
        <v>844</v>
      </c>
      <c r="B37" s="1376">
        <v>14575</v>
      </c>
      <c r="C37" s="31">
        <v>2644</v>
      </c>
      <c r="D37" s="83">
        <f t="shared" si="18"/>
        <v>18.140651801029158</v>
      </c>
      <c r="E37" s="626">
        <v>1345</v>
      </c>
      <c r="F37" s="2713">
        <f t="shared" si="19"/>
        <v>9.2281303602058316</v>
      </c>
      <c r="G37" s="979">
        <v>65</v>
      </c>
      <c r="H37" s="2709">
        <f t="shared" si="20"/>
        <v>0.44596912521440824</v>
      </c>
      <c r="I37" s="979">
        <v>32</v>
      </c>
      <c r="J37" s="2713">
        <f t="shared" si="21"/>
        <v>0.21955403087478559</v>
      </c>
      <c r="K37" s="31">
        <v>2544</v>
      </c>
      <c r="L37" s="32">
        <f t="shared" si="22"/>
        <v>17.454545454545457</v>
      </c>
      <c r="M37" s="31">
        <v>3060</v>
      </c>
      <c r="N37" s="2710">
        <f t="shared" si="23"/>
        <v>20.994854202401374</v>
      </c>
      <c r="O37" s="31">
        <v>1656</v>
      </c>
      <c r="P37" s="2710">
        <f t="shared" si="24"/>
        <v>11.361921097770153</v>
      </c>
      <c r="Q37" s="31">
        <v>3222</v>
      </c>
      <c r="R37" s="2709">
        <f t="shared" si="25"/>
        <v>22.106346483704975</v>
      </c>
      <c r="S37" s="85">
        <v>7</v>
      </c>
      <c r="T37" s="2723">
        <f t="shared" si="26"/>
        <v>4.8027444253859346E-2</v>
      </c>
      <c r="V37" s="241"/>
      <c r="W37" s="240"/>
      <c r="Y37" s="241"/>
      <c r="Z37" s="240"/>
      <c r="AC37" s="240"/>
      <c r="AD37" s="240"/>
    </row>
    <row r="38" spans="1:30" ht="13.5" customHeight="1">
      <c r="A38" s="51" t="s">
        <v>824</v>
      </c>
      <c r="B38" s="1376">
        <v>14578</v>
      </c>
      <c r="C38" s="31">
        <v>2621</v>
      </c>
      <c r="D38" s="83">
        <f t="shared" si="18"/>
        <v>17.979146659349706</v>
      </c>
      <c r="E38" s="626">
        <v>1346</v>
      </c>
      <c r="F38" s="2713">
        <f t="shared" si="19"/>
        <v>9.2330909589792842</v>
      </c>
      <c r="G38" s="979">
        <v>67</v>
      </c>
      <c r="H38" s="2709">
        <f t="shared" si="20"/>
        <v>0.45959665249005355</v>
      </c>
      <c r="I38" s="979">
        <v>33</v>
      </c>
      <c r="J38" s="2713">
        <f t="shared" si="21"/>
        <v>0.22636850048017559</v>
      </c>
      <c r="K38" s="31">
        <v>2533</v>
      </c>
      <c r="L38" s="32">
        <f t="shared" si="22"/>
        <v>17.375497324735903</v>
      </c>
      <c r="M38" s="31">
        <v>3072</v>
      </c>
      <c r="N38" s="2710">
        <f t="shared" si="23"/>
        <v>21.072849499245439</v>
      </c>
      <c r="O38" s="31">
        <v>1658</v>
      </c>
      <c r="P38" s="2710">
        <f t="shared" si="24"/>
        <v>11.373302236246399</v>
      </c>
      <c r="Q38" s="31">
        <v>3239</v>
      </c>
      <c r="R38" s="2709">
        <f t="shared" si="25"/>
        <v>22.218411304705722</v>
      </c>
      <c r="S38" s="85">
        <v>9</v>
      </c>
      <c r="T38" s="2723">
        <f t="shared" si="26"/>
        <v>6.173686376732062E-2</v>
      </c>
      <c r="V38" s="240"/>
      <c r="Y38" s="240"/>
      <c r="AC38" s="240"/>
      <c r="AD38" s="240"/>
    </row>
    <row r="39" spans="1:30" ht="13.5" customHeight="1">
      <c r="A39" s="52" t="s">
        <v>845</v>
      </c>
      <c r="B39" s="1374">
        <v>14493</v>
      </c>
      <c r="C39" s="41">
        <v>2611</v>
      </c>
      <c r="D39" s="86">
        <f t="shared" si="18"/>
        <v>18.015593734906506</v>
      </c>
      <c r="E39" s="2775">
        <v>1329</v>
      </c>
      <c r="F39" s="2685">
        <f t="shared" si="19"/>
        <v>9.1699441109501141</v>
      </c>
      <c r="G39" s="1408">
        <v>68</v>
      </c>
      <c r="H39" s="2688">
        <f t="shared" si="20"/>
        <v>0.46919202373559654</v>
      </c>
      <c r="I39" s="1408">
        <v>30</v>
      </c>
      <c r="J39" s="2685">
        <f t="shared" si="21"/>
        <v>0.20699648105982196</v>
      </c>
      <c r="K39" s="41">
        <v>2502</v>
      </c>
      <c r="L39" s="42">
        <f t="shared" si="22"/>
        <v>17.263506520389154</v>
      </c>
      <c r="M39" s="41">
        <v>3058</v>
      </c>
      <c r="N39" s="2712">
        <f t="shared" si="23"/>
        <v>21.099841302697854</v>
      </c>
      <c r="O39" s="41">
        <v>1648</v>
      </c>
      <c r="P39" s="2712">
        <f t="shared" si="24"/>
        <v>11.371006692886221</v>
      </c>
      <c r="Q39" s="41">
        <v>3242</v>
      </c>
      <c r="R39" s="2688">
        <f t="shared" si="25"/>
        <v>22.369419719864762</v>
      </c>
      <c r="S39" s="87">
        <v>5</v>
      </c>
      <c r="T39" s="2722">
        <f t="shared" si="26"/>
        <v>3.4499413509970329E-2</v>
      </c>
      <c r="V39" s="240"/>
      <c r="W39" s="240"/>
      <c r="Y39" s="240"/>
      <c r="Z39" s="240"/>
      <c r="AC39" s="240"/>
      <c r="AD39" s="240"/>
    </row>
    <row r="40" spans="1:30" ht="13.5" customHeight="1">
      <c r="A40" s="51" t="s">
        <v>894</v>
      </c>
      <c r="B40" s="1376">
        <v>14337</v>
      </c>
      <c r="C40" s="31">
        <v>2545</v>
      </c>
      <c r="D40" s="83">
        <f t="shared" si="18"/>
        <v>17.751272930180651</v>
      </c>
      <c r="E40" s="626">
        <v>1312</v>
      </c>
      <c r="F40" s="2713">
        <f t="shared" si="19"/>
        <v>9.1511473809025592</v>
      </c>
      <c r="G40" s="979">
        <v>67</v>
      </c>
      <c r="H40" s="2709">
        <f t="shared" ref="H40:H44" si="27">SUM(G40/B40)*100</f>
        <v>0.4673223128967009</v>
      </c>
      <c r="I40" s="979">
        <v>29</v>
      </c>
      <c r="J40" s="2713">
        <f t="shared" si="21"/>
        <v>0.20227383692543766</v>
      </c>
      <c r="K40" s="31">
        <v>2461</v>
      </c>
      <c r="L40" s="32">
        <f t="shared" si="22"/>
        <v>17.165376299086279</v>
      </c>
      <c r="M40" s="31">
        <v>3027</v>
      </c>
      <c r="N40" s="2710">
        <f t="shared" si="23"/>
        <v>21.113203599079306</v>
      </c>
      <c r="O40" s="31">
        <v>1645</v>
      </c>
      <c r="P40" s="2710">
        <f t="shared" si="24"/>
        <v>11.473809025598102</v>
      </c>
      <c r="Q40" s="31">
        <v>3246</v>
      </c>
      <c r="R40" s="2709">
        <f t="shared" si="25"/>
        <v>22.640719815861061</v>
      </c>
      <c r="S40" s="85">
        <v>5</v>
      </c>
      <c r="T40" s="2723">
        <f t="shared" si="26"/>
        <v>3.4874799469903052E-2</v>
      </c>
      <c r="V40" s="240"/>
      <c r="Y40" s="240"/>
      <c r="AC40" s="240"/>
      <c r="AD40" s="240"/>
    </row>
    <row r="41" spans="1:30" ht="13.5" customHeight="1">
      <c r="A41" s="51" t="s">
        <v>900</v>
      </c>
      <c r="B41" s="1376">
        <v>14355</v>
      </c>
      <c r="C41" s="31">
        <v>2553</v>
      </c>
      <c r="D41" s="83">
        <f t="shared" si="18"/>
        <v>17.784743991640543</v>
      </c>
      <c r="E41" s="626">
        <v>1310</v>
      </c>
      <c r="F41" s="2713">
        <f t="shared" si="19"/>
        <v>9.125740160222918</v>
      </c>
      <c r="G41" s="979">
        <v>68</v>
      </c>
      <c r="H41" s="2709">
        <f t="shared" si="27"/>
        <v>0.47370254266805994</v>
      </c>
      <c r="I41" s="979">
        <v>29</v>
      </c>
      <c r="J41" s="2713">
        <f t="shared" si="21"/>
        <v>0.20202020202020202</v>
      </c>
      <c r="K41" s="31">
        <v>2452</v>
      </c>
      <c r="L41" s="32">
        <f t="shared" si="22"/>
        <v>17.081156391501221</v>
      </c>
      <c r="M41" s="31">
        <v>3030</v>
      </c>
      <c r="N41" s="2710">
        <f t="shared" si="23"/>
        <v>21.10762800417973</v>
      </c>
      <c r="O41" s="31">
        <v>1665</v>
      </c>
      <c r="P41" s="2710">
        <f t="shared" si="24"/>
        <v>11.598746081504702</v>
      </c>
      <c r="Q41" s="31">
        <v>3244</v>
      </c>
      <c r="R41" s="2709">
        <f t="shared" si="25"/>
        <v>22.598397770811566</v>
      </c>
      <c r="S41" s="85">
        <v>4</v>
      </c>
      <c r="T41" s="2723">
        <f t="shared" si="26"/>
        <v>2.7864855451062352E-2</v>
      </c>
      <c r="V41" s="240"/>
      <c r="W41" s="240"/>
      <c r="Y41" s="240"/>
      <c r="Z41" s="240"/>
      <c r="AC41" s="240"/>
      <c r="AD41" s="240"/>
    </row>
    <row r="42" spans="1:30" ht="13.5" customHeight="1">
      <c r="A42" s="51" t="s">
        <v>888</v>
      </c>
      <c r="B42" s="1372">
        <v>14316</v>
      </c>
      <c r="C42" s="31">
        <v>2539</v>
      </c>
      <c r="D42" s="83">
        <f t="shared" si="18"/>
        <v>17.73540094998603</v>
      </c>
      <c r="E42" s="125">
        <v>1302</v>
      </c>
      <c r="F42" s="32">
        <f t="shared" si="19"/>
        <v>9.0947191953059523</v>
      </c>
      <c r="G42" s="979">
        <v>68</v>
      </c>
      <c r="H42" s="32">
        <f t="shared" si="27"/>
        <v>0.47499301480860578</v>
      </c>
      <c r="I42" s="979">
        <v>29</v>
      </c>
      <c r="J42" s="32">
        <f t="shared" si="21"/>
        <v>0.20257055043308184</v>
      </c>
      <c r="K42" s="31">
        <v>2437</v>
      </c>
      <c r="L42" s="32">
        <f t="shared" si="22"/>
        <v>17.022911427773121</v>
      </c>
      <c r="M42" s="31">
        <v>3030</v>
      </c>
      <c r="N42" s="32">
        <f t="shared" si="23"/>
        <v>21.165129924559935</v>
      </c>
      <c r="O42" s="31">
        <v>1669</v>
      </c>
      <c r="P42" s="2710">
        <f t="shared" si="24"/>
        <v>11.658284436993574</v>
      </c>
      <c r="Q42" s="31">
        <v>3239</v>
      </c>
      <c r="R42" s="2709">
        <f t="shared" si="25"/>
        <v>22.625034925956971</v>
      </c>
      <c r="S42" s="85">
        <v>3</v>
      </c>
      <c r="T42" s="2723">
        <f t="shared" si="26"/>
        <v>2.0955574182732608E-2</v>
      </c>
      <c r="V42" s="240"/>
      <c r="W42" s="240"/>
      <c r="Y42" s="240"/>
      <c r="Z42" s="240"/>
      <c r="AC42" s="240"/>
      <c r="AD42" s="240"/>
    </row>
    <row r="43" spans="1:30" ht="13.5" customHeight="1">
      <c r="A43" s="52" t="s">
        <v>901</v>
      </c>
      <c r="B43" s="1374">
        <v>14193</v>
      </c>
      <c r="C43" s="41">
        <v>2515</v>
      </c>
      <c r="D43" s="86">
        <f>SUM(C43/B43)*100</f>
        <v>17.720002818290705</v>
      </c>
      <c r="E43" s="2775">
        <v>1290</v>
      </c>
      <c r="F43" s="2922">
        <f t="shared" si="19"/>
        <v>9.0889875290636226</v>
      </c>
      <c r="G43" s="1408">
        <v>66</v>
      </c>
      <c r="H43" s="2913">
        <f t="shared" si="27"/>
        <v>0.46501796660325512</v>
      </c>
      <c r="I43" s="1408">
        <v>31</v>
      </c>
      <c r="J43" s="2922">
        <f t="shared" si="21"/>
        <v>0.21841752976819559</v>
      </c>
      <c r="K43" s="41">
        <v>2409</v>
      </c>
      <c r="L43" s="42">
        <f t="shared" si="22"/>
        <v>16.973155781018811</v>
      </c>
      <c r="M43" s="41">
        <v>3007</v>
      </c>
      <c r="N43" s="2912">
        <f t="shared" si="23"/>
        <v>21.186500387514972</v>
      </c>
      <c r="O43" s="41">
        <v>1646</v>
      </c>
      <c r="P43" s="2912">
        <f t="shared" si="24"/>
        <v>11.597266258014514</v>
      </c>
      <c r="Q43" s="41">
        <v>3220</v>
      </c>
      <c r="R43" s="2913">
        <f t="shared" si="25"/>
        <v>22.687240188825477</v>
      </c>
      <c r="S43" s="87">
        <v>9</v>
      </c>
      <c r="T43" s="2919">
        <f t="shared" si="26"/>
        <v>6.3411540900443875E-2</v>
      </c>
      <c r="V43" s="240"/>
      <c r="Y43" s="240"/>
      <c r="AC43" s="240"/>
      <c r="AD43" s="240"/>
    </row>
    <row r="44" spans="1:30" ht="13.5" customHeight="1" thickBot="1">
      <c r="A44" s="3407" t="s">
        <v>939</v>
      </c>
      <c r="B44" s="3420">
        <v>14066</v>
      </c>
      <c r="C44" s="1839">
        <v>2446</v>
      </c>
      <c r="D44" s="3421">
        <f t="shared" ref="D44" si="28">SUM(C44/B44)*100</f>
        <v>17.389449736954358</v>
      </c>
      <c r="E44" s="3422">
        <v>1278</v>
      </c>
      <c r="F44" s="3423">
        <f t="shared" ref="F44" si="29">SUM(E44/B44)*100</f>
        <v>9.085738660600029</v>
      </c>
      <c r="G44" s="3424">
        <v>67</v>
      </c>
      <c r="H44" s="3410">
        <f t="shared" si="27"/>
        <v>0.4763258922223802</v>
      </c>
      <c r="I44" s="3424">
        <v>26</v>
      </c>
      <c r="J44" s="3423">
        <f t="shared" ref="J44" si="30">SUM(I44/B44)*100</f>
        <v>0.18484288354898337</v>
      </c>
      <c r="K44" s="1839">
        <v>2374</v>
      </c>
      <c r="L44" s="1838">
        <f t="shared" ref="L44" si="31">SUM(K44/B44)*100</f>
        <v>16.877577136357175</v>
      </c>
      <c r="M44" s="1839">
        <v>2988</v>
      </c>
      <c r="N44" s="3413">
        <f t="shared" ref="N44" si="32">SUM(M44/B44)*100</f>
        <v>21.242712924783167</v>
      </c>
      <c r="O44" s="1839">
        <v>1653</v>
      </c>
      <c r="P44" s="3413">
        <f t="shared" ref="P44" si="33">SUM(O44/B44)*100</f>
        <v>11.751741788710365</v>
      </c>
      <c r="Q44" s="1839">
        <v>3229</v>
      </c>
      <c r="R44" s="3410">
        <f t="shared" ref="R44" si="34">SUM(Q44/B44)*100</f>
        <v>22.956064268448742</v>
      </c>
      <c r="S44" s="3425">
        <v>5</v>
      </c>
      <c r="T44" s="3426">
        <f t="shared" ref="T44" si="35">SUM(S44/B44)*100</f>
        <v>3.5546708374804496E-2</v>
      </c>
      <c r="V44" s="240"/>
      <c r="Y44" s="240"/>
      <c r="AC44" s="240"/>
      <c r="AD44" s="240"/>
    </row>
    <row r="45" spans="1:30" ht="12" customHeight="1">
      <c r="A45" s="56" t="s">
        <v>149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V45" s="240"/>
      <c r="Y45" s="240"/>
    </row>
    <row r="46" spans="1:30" ht="12" customHeight="1">
      <c r="A46" s="3633" t="s">
        <v>67</v>
      </c>
      <c r="B46" s="3633"/>
      <c r="C46" s="3633"/>
      <c r="D46" s="3633"/>
      <c r="E46" s="3633"/>
      <c r="F46" s="3633"/>
      <c r="G46" s="3633"/>
      <c r="H46" s="3633"/>
      <c r="I46" s="3633"/>
      <c r="J46" s="3633"/>
      <c r="K46" s="3633"/>
      <c r="L46" s="3633"/>
      <c r="M46" s="3633"/>
      <c r="N46" s="3633"/>
      <c r="O46" s="3633"/>
      <c r="P46" s="3633"/>
      <c r="Q46" s="3633"/>
      <c r="R46" s="3633"/>
      <c r="S46" s="3633"/>
      <c r="T46" s="3633"/>
    </row>
    <row r="47" spans="1:30" ht="11.25" customHeight="1">
      <c r="A47" s="2250"/>
      <c r="B47" s="2250"/>
      <c r="C47" s="2250"/>
      <c r="D47" s="2250"/>
      <c r="E47" s="2250"/>
      <c r="F47" s="2250"/>
      <c r="G47" s="2250"/>
      <c r="H47" s="2250"/>
      <c r="I47" s="2250"/>
      <c r="J47" s="2250"/>
      <c r="K47" s="2250"/>
      <c r="L47" s="2250"/>
      <c r="M47" s="2250"/>
      <c r="N47" s="2250"/>
      <c r="O47" s="2250"/>
      <c r="P47" s="2250"/>
      <c r="Q47" s="2250"/>
      <c r="R47" s="2250"/>
      <c r="S47" s="2250"/>
      <c r="T47" s="2250"/>
    </row>
    <row r="48" spans="1:30" ht="15.75" customHeight="1">
      <c r="A48" s="143" t="s">
        <v>665</v>
      </c>
      <c r="C48" s="3662" t="s">
        <v>141</v>
      </c>
      <c r="D48" s="3673"/>
      <c r="E48" s="3673"/>
      <c r="F48" s="3673"/>
      <c r="G48" s="3673"/>
      <c r="H48" s="3673"/>
      <c r="I48" s="3673"/>
      <c r="J48" s="3673"/>
      <c r="K48" s="3673"/>
      <c r="L48" s="3673"/>
      <c r="M48" s="3673"/>
      <c r="N48" s="3673"/>
      <c r="O48" s="3673"/>
      <c r="P48" s="3673"/>
      <c r="Q48" s="3673"/>
      <c r="R48" s="3673"/>
      <c r="S48" s="3673"/>
      <c r="T48" s="3674"/>
    </row>
    <row r="49" spans="1:20" ht="13.7" customHeight="1" thickBot="1">
      <c r="B49" s="179"/>
      <c r="C49" s="3648" t="s">
        <v>150</v>
      </c>
      <c r="D49" s="3624"/>
      <c r="E49" s="3624"/>
      <c r="F49" s="3624"/>
      <c r="G49" s="3624"/>
      <c r="H49" s="3624"/>
      <c r="I49" s="3624"/>
      <c r="J49" s="3624"/>
      <c r="K49" s="3624"/>
      <c r="L49" s="3624"/>
      <c r="M49" s="3624"/>
      <c r="N49" s="3624"/>
      <c r="O49" s="3624"/>
      <c r="P49" s="3624"/>
      <c r="Q49" s="3624"/>
      <c r="R49" s="3624"/>
      <c r="S49" s="3624"/>
      <c r="T49" s="3625"/>
    </row>
    <row r="50" spans="1:20" ht="14.25" customHeight="1">
      <c r="A50" s="66" t="s">
        <v>102</v>
      </c>
      <c r="B50" s="67"/>
      <c r="C50" s="68"/>
      <c r="D50" s="68"/>
      <c r="E50" s="69" t="s">
        <v>142</v>
      </c>
      <c r="F50" s="70"/>
      <c r="G50" s="70"/>
      <c r="H50" s="70"/>
      <c r="I50" s="70"/>
      <c r="J50" s="70"/>
      <c r="K50" s="71"/>
      <c r="L50" s="71"/>
      <c r="M50" s="72"/>
      <c r="N50" s="72"/>
      <c r="O50" s="72"/>
      <c r="P50" s="72"/>
      <c r="Q50" s="73"/>
      <c r="R50" s="73"/>
      <c r="S50" s="74"/>
      <c r="T50" s="75"/>
    </row>
    <row r="51" spans="1:20" ht="30.2" customHeight="1">
      <c r="A51" s="76" t="s">
        <v>107</v>
      </c>
      <c r="B51" s="2765" t="s">
        <v>108</v>
      </c>
      <c r="C51" s="3658" t="s">
        <v>143</v>
      </c>
      <c r="D51" s="3659"/>
      <c r="E51" s="3645" t="s">
        <v>144</v>
      </c>
      <c r="F51" s="3646"/>
      <c r="G51" s="3645" t="s">
        <v>624</v>
      </c>
      <c r="H51" s="3646"/>
      <c r="I51" s="3645" t="s">
        <v>625</v>
      </c>
      <c r="J51" s="3646"/>
      <c r="K51" s="3645" t="s">
        <v>145</v>
      </c>
      <c r="L51" s="3646"/>
      <c r="M51" s="3645" t="s">
        <v>146</v>
      </c>
      <c r="N51" s="3646"/>
      <c r="O51" s="3645" t="s">
        <v>62</v>
      </c>
      <c r="P51" s="3646"/>
      <c r="Q51" s="3645" t="s">
        <v>147</v>
      </c>
      <c r="R51" s="3646"/>
      <c r="S51" s="3645" t="s">
        <v>148</v>
      </c>
      <c r="T51" s="3660"/>
    </row>
    <row r="52" spans="1:20" ht="12.2" customHeight="1">
      <c r="A52" s="92" t="s">
        <v>127</v>
      </c>
      <c r="B52" s="94">
        <v>0.23849426324609624</v>
      </c>
      <c r="C52" s="3617">
        <v>-2.816516270166801</v>
      </c>
      <c r="D52" s="3642"/>
      <c r="E52" s="3617">
        <v>-2.1990104452996206</v>
      </c>
      <c r="F52" s="3642"/>
      <c r="G52" s="3617">
        <v>21.05263157894737</v>
      </c>
      <c r="H52" s="3615"/>
      <c r="I52" s="3615"/>
      <c r="J52" s="3642"/>
      <c r="K52" s="3617">
        <v>3.6445536445536533</v>
      </c>
      <c r="L52" s="3642"/>
      <c r="M52" s="3617">
        <v>0.97323600973236069</v>
      </c>
      <c r="N52" s="3642"/>
      <c r="O52" s="3617">
        <v>2.1754385964912331</v>
      </c>
      <c r="P52" s="3642"/>
      <c r="Q52" s="3617">
        <v>1.9399707174231366</v>
      </c>
      <c r="R52" s="3642"/>
      <c r="S52" s="3617">
        <v>-21.969696969696969</v>
      </c>
      <c r="T52" s="3644"/>
    </row>
    <row r="53" spans="1:20" ht="12.2" customHeight="1">
      <c r="A53" s="92" t="s">
        <v>128</v>
      </c>
      <c r="B53" s="94">
        <v>0.31362007168458206</v>
      </c>
      <c r="C53" s="3589">
        <v>-2.2410494670674979</v>
      </c>
      <c r="D53" s="3639"/>
      <c r="E53" s="3589">
        <v>-1.2215435868961606</v>
      </c>
      <c r="F53" s="3639"/>
      <c r="G53" s="3589">
        <v>0</v>
      </c>
      <c r="H53" s="3587"/>
      <c r="I53" s="3587"/>
      <c r="J53" s="3639"/>
      <c r="K53" s="3589">
        <v>2.7866242038216456</v>
      </c>
      <c r="L53" s="3639"/>
      <c r="M53" s="3589">
        <v>0.18034265103696612</v>
      </c>
      <c r="N53" s="3639"/>
      <c r="O53" s="3589">
        <v>2.0949720670391088</v>
      </c>
      <c r="P53" s="3639"/>
      <c r="Q53" s="3589">
        <v>1.6967509025270715</v>
      </c>
      <c r="R53" s="3639"/>
      <c r="S53" s="3589">
        <v>0</v>
      </c>
      <c r="T53" s="3637"/>
    </row>
    <row r="54" spans="1:20" ht="12.2" customHeight="1">
      <c r="A54" s="92" t="s">
        <v>129</v>
      </c>
      <c r="B54" s="94">
        <v>0.55619485999231699</v>
      </c>
      <c r="C54" s="3589">
        <v>-1.9548458149779719</v>
      </c>
      <c r="D54" s="3639"/>
      <c r="E54" s="3589">
        <v>-0.50167224080267658</v>
      </c>
      <c r="F54" s="3639"/>
      <c r="G54" s="3589">
        <v>0</v>
      </c>
      <c r="H54" s="3587"/>
      <c r="I54" s="3587"/>
      <c r="J54" s="3639"/>
      <c r="K54" s="3589">
        <v>3.2411067193675933</v>
      </c>
      <c r="L54" s="3639"/>
      <c r="M54" s="3589">
        <v>-3.0030030030019361E-2</v>
      </c>
      <c r="N54" s="3639"/>
      <c r="O54" s="3589">
        <v>2.1468144044321349</v>
      </c>
      <c r="P54" s="3639"/>
      <c r="Q54" s="3589">
        <v>2.2980251346499188</v>
      </c>
      <c r="R54" s="3639"/>
      <c r="S54" s="3589">
        <v>-8.6538461538461604</v>
      </c>
      <c r="T54" s="3637"/>
    </row>
    <row r="55" spans="1:20" ht="12.2" customHeight="1">
      <c r="A55" s="91" t="s">
        <v>130</v>
      </c>
      <c r="B55" s="95">
        <v>0.66432449696583262</v>
      </c>
      <c r="C55" s="3601">
        <v>-1.8503175918254726</v>
      </c>
      <c r="D55" s="3640"/>
      <c r="E55" s="3601">
        <v>-0.78037904124860802</v>
      </c>
      <c r="F55" s="3640"/>
      <c r="G55" s="3601">
        <v>0</v>
      </c>
      <c r="H55" s="3604"/>
      <c r="I55" s="3604"/>
      <c r="J55" s="3640"/>
      <c r="K55" s="3601">
        <v>3.6220472440944889</v>
      </c>
      <c r="L55" s="3640"/>
      <c r="M55" s="3601">
        <v>-0.53827751196172358</v>
      </c>
      <c r="N55" s="3640"/>
      <c r="O55" s="3601">
        <v>2.2206800832754965</v>
      </c>
      <c r="P55" s="3640"/>
      <c r="Q55" s="3601">
        <v>3.008595988538687</v>
      </c>
      <c r="R55" s="3640"/>
      <c r="S55" s="3601">
        <v>-5</v>
      </c>
      <c r="T55" s="3638"/>
    </row>
    <row r="56" spans="1:20" ht="12.2" customHeight="1">
      <c r="A56" s="51" t="s">
        <v>131</v>
      </c>
      <c r="B56" s="96">
        <f t="shared" ref="B56:C71" si="36">SUM(B8/B4)*100-100</f>
        <v>0.96456819497139179</v>
      </c>
      <c r="C56" s="3617">
        <f t="shared" si="36"/>
        <v>-2.4198086662915017</v>
      </c>
      <c r="D56" s="3642"/>
      <c r="E56" s="3617">
        <f>SUM(E8/E4)*100-100</f>
        <v>-0.5621135469364873</v>
      </c>
      <c r="F56" s="3642"/>
      <c r="G56" s="3617">
        <f>(G8/G4)*100-100</f>
        <v>4.3478260869565162</v>
      </c>
      <c r="H56" s="3615"/>
      <c r="I56" s="3615"/>
      <c r="J56" s="3642"/>
      <c r="K56" s="3617">
        <f t="shared" ref="K56:K71" si="37">SUM(K8/K4)*100-100</f>
        <v>4.8597392335045413</v>
      </c>
      <c r="L56" s="3642"/>
      <c r="M56" s="3617">
        <f t="shared" ref="M56:M71" si="38">SUM(M8/M4)*100-100</f>
        <v>-0.24096385542168264</v>
      </c>
      <c r="N56" s="3642"/>
      <c r="O56" s="3617">
        <f t="shared" ref="O56:O71" si="39">SUM(O8/O4)*100-100</f>
        <v>1.3736263736263652</v>
      </c>
      <c r="P56" s="3642"/>
      <c r="Q56" s="3617">
        <f t="shared" ref="Q56:Q71" si="40">SUM(Q8/Q4)*100-100</f>
        <v>4.0215439856373507</v>
      </c>
      <c r="R56" s="3642"/>
      <c r="S56" s="3617">
        <f t="shared" ref="S56:S71" si="41">SUM(S8/S4)*100-100</f>
        <v>-1.9417475728155296</v>
      </c>
      <c r="T56" s="3644"/>
    </row>
    <row r="57" spans="1:20" ht="12.2" customHeight="1">
      <c r="A57" s="51" t="s">
        <v>132</v>
      </c>
      <c r="B57" s="97">
        <f t="shared" si="36"/>
        <v>1.0655267019715495</v>
      </c>
      <c r="C57" s="3589">
        <f t="shared" si="36"/>
        <v>-2.7397260273972535</v>
      </c>
      <c r="D57" s="3639"/>
      <c r="E57" s="3589">
        <f t="shared" ref="E57:E85" si="42">SUM(E9/E5)*100-100</f>
        <v>5.6211354693644466E-2</v>
      </c>
      <c r="F57" s="3639"/>
      <c r="G57" s="3589">
        <f t="shared" ref="G57:G69" si="43">(G9/G5)*100-100</f>
        <v>9.0909090909090793</v>
      </c>
      <c r="H57" s="3587"/>
      <c r="I57" s="3587"/>
      <c r="J57" s="3639"/>
      <c r="K57" s="3589">
        <f t="shared" si="37"/>
        <v>5.0348567002323819</v>
      </c>
      <c r="L57" s="3639"/>
      <c r="M57" s="3589">
        <f t="shared" si="38"/>
        <v>-0.18001800180017824</v>
      </c>
      <c r="N57" s="3639"/>
      <c r="O57" s="3589">
        <f t="shared" si="39"/>
        <v>1.7099863201094365</v>
      </c>
      <c r="P57" s="3639"/>
      <c r="Q57" s="3589">
        <f t="shared" si="40"/>
        <v>4.6148384806531766</v>
      </c>
      <c r="R57" s="3639"/>
      <c r="S57" s="3589">
        <f t="shared" si="41"/>
        <v>-16.831683168316829</v>
      </c>
      <c r="T57" s="3637"/>
    </row>
    <row r="58" spans="1:20" ht="12.2" customHeight="1">
      <c r="A58" s="51" t="s">
        <v>133</v>
      </c>
      <c r="B58" s="97">
        <f t="shared" si="36"/>
        <v>0.85828724012971236</v>
      </c>
      <c r="C58" s="3589">
        <f t="shared" si="36"/>
        <v>-2.8081999438360015</v>
      </c>
      <c r="D58" s="3639"/>
      <c r="E58" s="3589">
        <f t="shared" si="42"/>
        <v>-0.72829131652660806</v>
      </c>
      <c r="F58" s="3639"/>
      <c r="G58" s="3589">
        <f t="shared" si="43"/>
        <v>8.6956521739130324</v>
      </c>
      <c r="H58" s="3587"/>
      <c r="I58" s="3587"/>
      <c r="J58" s="3639"/>
      <c r="K58" s="3589">
        <f t="shared" si="37"/>
        <v>4.5558958652373747</v>
      </c>
      <c r="L58" s="3639"/>
      <c r="M58" s="3589">
        <f t="shared" si="38"/>
        <v>0.24031240612796978</v>
      </c>
      <c r="N58" s="3639"/>
      <c r="O58" s="3589">
        <f t="shared" si="39"/>
        <v>1.0169491525423808</v>
      </c>
      <c r="P58" s="3639"/>
      <c r="Q58" s="3589">
        <f t="shared" si="40"/>
        <v>4.1067041067041004</v>
      </c>
      <c r="R58" s="3639"/>
      <c r="S58" s="3589">
        <f t="shared" si="41"/>
        <v>-13.68421052631578</v>
      </c>
      <c r="T58" s="3637"/>
    </row>
    <row r="59" spans="1:20" ht="12.2" customHeight="1">
      <c r="A59" s="52" t="s">
        <v>419</v>
      </c>
      <c r="B59" s="472">
        <f t="shared" si="36"/>
        <v>0.71070499397170295</v>
      </c>
      <c r="C59" s="3601">
        <f t="shared" si="36"/>
        <v>-3.1795160382667405</v>
      </c>
      <c r="D59" s="3640"/>
      <c r="E59" s="3601">
        <f t="shared" si="42"/>
        <v>-0.95505617977528345</v>
      </c>
      <c r="F59" s="3640"/>
      <c r="G59" s="3601">
        <f t="shared" si="43"/>
        <v>8.6956521739130324</v>
      </c>
      <c r="H59" s="3604"/>
      <c r="I59" s="3604"/>
      <c r="J59" s="3640"/>
      <c r="K59" s="3601">
        <f t="shared" si="37"/>
        <v>3.9893617021276668</v>
      </c>
      <c r="L59" s="3640"/>
      <c r="M59" s="3601">
        <f t="shared" si="38"/>
        <v>0.45099218280215325</v>
      </c>
      <c r="N59" s="3640"/>
      <c r="O59" s="3601">
        <f t="shared" si="39"/>
        <v>1.357773251866945</v>
      </c>
      <c r="P59" s="3640"/>
      <c r="Q59" s="3601">
        <f t="shared" si="40"/>
        <v>3.9290681502086215</v>
      </c>
      <c r="R59" s="3640"/>
      <c r="S59" s="3601">
        <f t="shared" si="41"/>
        <v>-13.68421052631578</v>
      </c>
      <c r="T59" s="3638"/>
    </row>
    <row r="60" spans="1:20" ht="12.2" customHeight="1">
      <c r="A60" s="51" t="s">
        <v>439</v>
      </c>
      <c r="B60" s="97">
        <f t="shared" si="36"/>
        <v>0.61779504490159809</v>
      </c>
      <c r="C60" s="3617">
        <f t="shared" si="36"/>
        <v>-2.941176470588232</v>
      </c>
      <c r="D60" s="3642"/>
      <c r="E60" s="3617">
        <f t="shared" si="42"/>
        <v>-2.0915771622385506</v>
      </c>
      <c r="F60" s="3642"/>
      <c r="G60" s="3617">
        <f t="shared" si="43"/>
        <v>16.666666666666671</v>
      </c>
      <c r="H60" s="3615"/>
      <c r="I60" s="3615"/>
      <c r="J60" s="3642"/>
      <c r="K60" s="3617">
        <f t="shared" si="37"/>
        <v>3.9562923888470323</v>
      </c>
      <c r="L60" s="3642"/>
      <c r="M60" s="3617">
        <f t="shared" si="38"/>
        <v>0.72463768115942173</v>
      </c>
      <c r="N60" s="3642"/>
      <c r="O60" s="3617">
        <f t="shared" si="39"/>
        <v>0.94850948509485988</v>
      </c>
      <c r="P60" s="3642"/>
      <c r="Q60" s="3617">
        <f t="shared" si="40"/>
        <v>2.7269589230238154</v>
      </c>
      <c r="R60" s="3642"/>
      <c r="S60" s="3617">
        <f t="shared" si="41"/>
        <v>-17.821782178217831</v>
      </c>
      <c r="T60" s="3644"/>
    </row>
    <row r="61" spans="1:20" ht="12.2" customHeight="1">
      <c r="A61" s="51" t="s">
        <v>593</v>
      </c>
      <c r="B61" s="97">
        <f t="shared" si="36"/>
        <v>0.11363636363637397</v>
      </c>
      <c r="C61" s="3589">
        <f t="shared" si="36"/>
        <v>-3.5929864903707909</v>
      </c>
      <c r="D61" s="3639"/>
      <c r="E61" s="3589">
        <f t="shared" si="42"/>
        <v>-1.9662921348314626</v>
      </c>
      <c r="F61" s="3639"/>
      <c r="G61" s="3589">
        <f t="shared" si="43"/>
        <v>12.5</v>
      </c>
      <c r="H61" s="3587"/>
      <c r="I61" s="3587"/>
      <c r="J61" s="3639"/>
      <c r="K61" s="3589">
        <f t="shared" si="37"/>
        <v>2.8023598820059021</v>
      </c>
      <c r="L61" s="3639"/>
      <c r="M61" s="3589">
        <f t="shared" si="38"/>
        <v>0.15028554253080983</v>
      </c>
      <c r="N61" s="3639"/>
      <c r="O61" s="3589">
        <f t="shared" si="39"/>
        <v>-6.7249495628786349E-2</v>
      </c>
      <c r="P61" s="3639"/>
      <c r="Q61" s="3589">
        <f t="shared" si="40"/>
        <v>1.696640651510009</v>
      </c>
      <c r="R61" s="3639"/>
      <c r="S61" s="3589">
        <f t="shared" si="41"/>
        <v>21.428571428571416</v>
      </c>
      <c r="T61" s="3637"/>
    </row>
    <row r="62" spans="1:20" ht="12.2" customHeight="1">
      <c r="A62" s="92" t="s">
        <v>440</v>
      </c>
      <c r="B62" s="97">
        <f t="shared" si="36"/>
        <v>-1.2607160867375455E-2</v>
      </c>
      <c r="C62" s="3589">
        <f t="shared" si="36"/>
        <v>-3.4672060098237552</v>
      </c>
      <c r="D62" s="3639"/>
      <c r="E62" s="3589">
        <f t="shared" si="42"/>
        <v>-1.07223476297969</v>
      </c>
      <c r="F62" s="3639"/>
      <c r="G62" s="3589">
        <f>(G14/G10)*100-100</f>
        <v>4</v>
      </c>
      <c r="H62" s="3587"/>
      <c r="I62" s="3587"/>
      <c r="J62" s="3639"/>
      <c r="K62" s="3589">
        <f t="shared" si="37"/>
        <v>1.8674478213108756</v>
      </c>
      <c r="L62" s="3639"/>
      <c r="M62" s="3589">
        <f t="shared" si="38"/>
        <v>8.9901108780338745E-2</v>
      </c>
      <c r="N62" s="3639"/>
      <c r="O62" s="3589">
        <f t="shared" si="39"/>
        <v>0.60402684563757703</v>
      </c>
      <c r="P62" s="3639"/>
      <c r="Q62" s="3589">
        <f t="shared" si="40"/>
        <v>2.0566419420094348</v>
      </c>
      <c r="R62" s="3639"/>
      <c r="S62" s="3589">
        <f t="shared" si="41"/>
        <v>2.4390243902439011</v>
      </c>
      <c r="T62" s="3637"/>
    </row>
    <row r="63" spans="1:20" ht="12.2" customHeight="1">
      <c r="A63" s="91" t="s">
        <v>496</v>
      </c>
      <c r="B63" s="472">
        <f t="shared" si="36"/>
        <v>-1.3420704429462518</v>
      </c>
      <c r="C63" s="3601">
        <f t="shared" si="36"/>
        <v>-4.4463818657366971</v>
      </c>
      <c r="D63" s="3640"/>
      <c r="E63" s="3601">
        <f t="shared" si="42"/>
        <v>-3.2331253545093546</v>
      </c>
      <c r="F63" s="3640"/>
      <c r="G63" s="3601">
        <f t="shared" si="43"/>
        <v>4</v>
      </c>
      <c r="H63" s="3641"/>
      <c r="I63" s="3641"/>
      <c r="J63" s="3640"/>
      <c r="K63" s="3601">
        <f t="shared" si="37"/>
        <v>0.76726342710998097</v>
      </c>
      <c r="L63" s="3640"/>
      <c r="M63" s="3601">
        <f t="shared" si="38"/>
        <v>-1.5863513917988712</v>
      </c>
      <c r="N63" s="3640"/>
      <c r="O63" s="3601">
        <f t="shared" si="39"/>
        <v>-1.0716677829872765</v>
      </c>
      <c r="P63" s="3640"/>
      <c r="Q63" s="3601">
        <f t="shared" si="40"/>
        <v>0.76948812311809434</v>
      </c>
      <c r="R63" s="3640"/>
      <c r="S63" s="3601">
        <f t="shared" si="41"/>
        <v>-6.0975609756097668</v>
      </c>
      <c r="T63" s="3638"/>
    </row>
    <row r="64" spans="1:20" ht="12.2" customHeight="1">
      <c r="A64" s="51" t="s">
        <v>544</v>
      </c>
      <c r="B64" s="97">
        <f t="shared" si="36"/>
        <v>-1.2913026965438661</v>
      </c>
      <c r="C64" s="3617">
        <f t="shared" si="36"/>
        <v>-4.6642899584076076</v>
      </c>
      <c r="D64" s="3642"/>
      <c r="E64" s="3617">
        <f t="shared" si="42"/>
        <v>-0.86605080831408543</v>
      </c>
      <c r="F64" s="3642"/>
      <c r="G64" s="3617">
        <f t="shared" si="43"/>
        <v>-7.1428571428571388</v>
      </c>
      <c r="H64" s="3615"/>
      <c r="I64" s="3615"/>
      <c r="J64" s="3642"/>
      <c r="K64" s="3617">
        <f t="shared" si="37"/>
        <v>-0.25371511417179704</v>
      </c>
      <c r="L64" s="3642"/>
      <c r="M64" s="3617">
        <f t="shared" si="38"/>
        <v>-1.5587529976019141</v>
      </c>
      <c r="N64" s="3642"/>
      <c r="O64" s="3617">
        <f t="shared" si="39"/>
        <v>-0.53691275167786046</v>
      </c>
      <c r="P64" s="3642"/>
      <c r="Q64" s="3617">
        <f t="shared" si="40"/>
        <v>0.90725806451612812</v>
      </c>
      <c r="R64" s="3642"/>
      <c r="S64" s="3617">
        <f t="shared" si="41"/>
        <v>14.457831325301214</v>
      </c>
      <c r="T64" s="3644"/>
    </row>
    <row r="65" spans="1:24" ht="12.2" customHeight="1">
      <c r="A65" s="92" t="s">
        <v>501</v>
      </c>
      <c r="B65" s="97">
        <f t="shared" si="36"/>
        <v>-2.2953714213646066</v>
      </c>
      <c r="C65" s="3589">
        <f t="shared" si="36"/>
        <v>-4.0846750149075746</v>
      </c>
      <c r="D65" s="3639"/>
      <c r="E65" s="3589">
        <f t="shared" si="42"/>
        <v>-3.954154727793707</v>
      </c>
      <c r="F65" s="3639"/>
      <c r="G65" s="3589">
        <f t="shared" si="43"/>
        <v>3.7037037037036953</v>
      </c>
      <c r="H65" s="3587"/>
      <c r="I65" s="3587"/>
      <c r="J65" s="3639"/>
      <c r="K65" s="3589">
        <f t="shared" si="37"/>
        <v>-1.5423242467718694</v>
      </c>
      <c r="L65" s="3639"/>
      <c r="M65" s="3589">
        <f t="shared" si="38"/>
        <v>-2.4609843937574993</v>
      </c>
      <c r="N65" s="3639"/>
      <c r="O65" s="3589">
        <f t="shared" si="39"/>
        <v>-1.3458950201884221</v>
      </c>
      <c r="P65" s="3639"/>
      <c r="Q65" s="3589">
        <f t="shared" si="40"/>
        <v>0.26693360026692403</v>
      </c>
      <c r="R65" s="3639"/>
      <c r="S65" s="3589">
        <f t="shared" si="41"/>
        <v>-22.549019607843135</v>
      </c>
      <c r="T65" s="3637"/>
    </row>
    <row r="66" spans="1:24" ht="12.2" customHeight="1">
      <c r="A66" s="51" t="s">
        <v>516</v>
      </c>
      <c r="B66" s="97">
        <f t="shared" si="36"/>
        <v>-1.2293531711007404</v>
      </c>
      <c r="C66" s="3589">
        <f t="shared" si="36"/>
        <v>-3.9209817419934154</v>
      </c>
      <c r="D66" s="3639"/>
      <c r="E66" s="3589">
        <f t="shared" si="42"/>
        <v>-2.0536223616657168</v>
      </c>
      <c r="F66" s="3639"/>
      <c r="G66" s="3589">
        <f>(G18/G14)*100-100</f>
        <v>15.384615384615373</v>
      </c>
      <c r="H66" s="3587"/>
      <c r="I66" s="3587"/>
      <c r="J66" s="3639"/>
      <c r="K66" s="3589">
        <f t="shared" si="37"/>
        <v>-0.21567217828901164</v>
      </c>
      <c r="L66" s="3639"/>
      <c r="M66" s="3589">
        <f t="shared" si="38"/>
        <v>-1.7365269461077872</v>
      </c>
      <c r="N66" s="3639"/>
      <c r="O66" s="3589">
        <f t="shared" si="39"/>
        <v>-0.53368912608405594</v>
      </c>
      <c r="P66" s="3639"/>
      <c r="Q66" s="3589">
        <f t="shared" si="40"/>
        <v>0.62768417575156832</v>
      </c>
      <c r="R66" s="3639"/>
      <c r="S66" s="3589">
        <f t="shared" si="41"/>
        <v>1.1904761904761898</v>
      </c>
      <c r="T66" s="3637"/>
    </row>
    <row r="67" spans="1:24" ht="12.2" customHeight="1">
      <c r="A67" s="52" t="s">
        <v>444</v>
      </c>
      <c r="B67" s="472">
        <f t="shared" si="36"/>
        <v>-0.37041767786435287</v>
      </c>
      <c r="C67" s="3601">
        <f t="shared" si="36"/>
        <v>-3.3150851581508505</v>
      </c>
      <c r="D67" s="3640"/>
      <c r="E67" s="3601">
        <f t="shared" si="42"/>
        <v>0.11723329425556983</v>
      </c>
      <c r="F67" s="3640"/>
      <c r="G67" s="3601">
        <f t="shared" si="43"/>
        <v>15.384615384615373</v>
      </c>
      <c r="H67" s="3641"/>
      <c r="I67" s="3641"/>
      <c r="J67" s="3640"/>
      <c r="K67" s="3601">
        <f t="shared" si="37"/>
        <v>0.14503263234226438</v>
      </c>
      <c r="L67" s="3640"/>
      <c r="M67" s="3601">
        <f t="shared" si="38"/>
        <v>-0.1520681265206747</v>
      </c>
      <c r="N67" s="3640"/>
      <c r="O67" s="3601">
        <f t="shared" si="39"/>
        <v>0.60934326337169864</v>
      </c>
      <c r="P67" s="3640"/>
      <c r="Q67" s="3601">
        <f t="shared" si="40"/>
        <v>0.73041168658699007</v>
      </c>
      <c r="R67" s="3640"/>
      <c r="S67" s="3601">
        <f t="shared" si="41"/>
        <v>14.285714285714278</v>
      </c>
      <c r="T67" s="3638"/>
    </row>
    <row r="68" spans="1:24" ht="12.2" customHeight="1">
      <c r="A68" s="51" t="s">
        <v>430</v>
      </c>
      <c r="B68" s="97">
        <f t="shared" si="36"/>
        <v>-0.94908298063357677</v>
      </c>
      <c r="C68" s="3617">
        <f t="shared" si="36"/>
        <v>-4.4873792458709971</v>
      </c>
      <c r="D68" s="3642"/>
      <c r="E68" s="3617">
        <f t="shared" si="42"/>
        <v>-10.599883517763544</v>
      </c>
      <c r="F68" s="3642"/>
      <c r="G68" s="3617">
        <f t="shared" si="43"/>
        <v>11.538461538461547</v>
      </c>
      <c r="H68" s="3615"/>
      <c r="I68" s="3615"/>
      <c r="J68" s="3642"/>
      <c r="K68" s="3617">
        <f t="shared" si="37"/>
        <v>1.5261627906976827</v>
      </c>
      <c r="L68" s="3642"/>
      <c r="M68" s="3617">
        <f t="shared" si="38"/>
        <v>-3.5018270401948826</v>
      </c>
      <c r="N68" s="3642"/>
      <c r="O68" s="3617">
        <f t="shared" si="39"/>
        <v>8.5695006747638303</v>
      </c>
      <c r="P68" s="3642"/>
      <c r="Q68" s="3617">
        <f t="shared" si="40"/>
        <v>3.6297036297036271</v>
      </c>
      <c r="R68" s="3642"/>
      <c r="S68" s="3617">
        <f t="shared" si="41"/>
        <v>4.2105263157894655</v>
      </c>
      <c r="T68" s="3644"/>
    </row>
    <row r="69" spans="1:24" ht="12.2" customHeight="1">
      <c r="A69" s="51" t="s">
        <v>213</v>
      </c>
      <c r="B69" s="97">
        <f t="shared" si="36"/>
        <v>0.14844455918418475</v>
      </c>
      <c r="C69" s="3589">
        <f t="shared" si="36"/>
        <v>-4.3518806341311773</v>
      </c>
      <c r="D69" s="3639"/>
      <c r="E69" s="3589">
        <f t="shared" si="42"/>
        <v>-7.9952267303102644</v>
      </c>
      <c r="F69" s="3639"/>
      <c r="G69" s="3589">
        <f t="shared" si="43"/>
        <v>14.285714285714278</v>
      </c>
      <c r="H69" s="3587"/>
      <c r="I69" s="3587"/>
      <c r="J69" s="3639"/>
      <c r="K69" s="3589">
        <f t="shared" si="37"/>
        <v>2.1129326047358887</v>
      </c>
      <c r="L69" s="3639"/>
      <c r="M69" s="3589">
        <f t="shared" si="38"/>
        <v>-1.5692307692307708</v>
      </c>
      <c r="N69" s="3639"/>
      <c r="O69" s="3589">
        <f t="shared" si="39"/>
        <v>10.436562073669847</v>
      </c>
      <c r="P69" s="3639"/>
      <c r="Q69" s="3589">
        <f t="shared" si="40"/>
        <v>3.8602329450915249</v>
      </c>
      <c r="R69" s="3639"/>
      <c r="S69" s="3589">
        <f t="shared" si="41"/>
        <v>12.658227848101262</v>
      </c>
      <c r="T69" s="3637"/>
    </row>
    <row r="70" spans="1:24" ht="12.2" customHeight="1">
      <c r="A70" s="51" t="s">
        <v>64</v>
      </c>
      <c r="B70" s="97">
        <f t="shared" si="36"/>
        <v>-0.8935980085530133</v>
      </c>
      <c r="C70" s="3589">
        <f t="shared" si="36"/>
        <v>-4.5482866043613797</v>
      </c>
      <c r="D70" s="3639"/>
      <c r="E70" s="3589">
        <f t="shared" si="42"/>
        <v>-10.832847990681415</v>
      </c>
      <c r="F70" s="3639"/>
      <c r="G70" s="3589">
        <f t="shared" ref="G70:G79" si="44">(G22/G18)*100-100</f>
        <v>13.333333333333329</v>
      </c>
      <c r="H70" s="3639"/>
      <c r="I70" s="3589">
        <f>(I22/G18)*100-100</f>
        <v>13.333333333333329</v>
      </c>
      <c r="J70" s="3639"/>
      <c r="K70" s="3589">
        <f t="shared" si="37"/>
        <v>0.90057636887608794</v>
      </c>
      <c r="L70" s="3639"/>
      <c r="M70" s="3589">
        <f t="shared" si="38"/>
        <v>-2.3765996343692848</v>
      </c>
      <c r="N70" s="3639"/>
      <c r="O70" s="3589">
        <f t="shared" si="39"/>
        <v>9.5238095238095326</v>
      </c>
      <c r="P70" s="3639"/>
      <c r="Q70" s="3589">
        <f t="shared" si="40"/>
        <v>3.0531845042679038</v>
      </c>
      <c r="R70" s="3639"/>
      <c r="S70" s="3589">
        <f t="shared" si="41"/>
        <v>2.3529411764705799</v>
      </c>
      <c r="T70" s="3637"/>
    </row>
    <row r="71" spans="1:24" ht="12.2" customHeight="1">
      <c r="A71" s="51" t="s">
        <v>569</v>
      </c>
      <c r="B71" s="97">
        <f t="shared" si="36"/>
        <v>-0.724358974358978</v>
      </c>
      <c r="C71" s="3589">
        <f t="shared" si="36"/>
        <v>-4.120792702107579</v>
      </c>
      <c r="D71" s="3639"/>
      <c r="E71" s="3589">
        <f t="shared" si="42"/>
        <v>-11.182669789227162</v>
      </c>
      <c r="F71" s="3639"/>
      <c r="G71" s="3589">
        <f t="shared" si="44"/>
        <v>13.333333333333329</v>
      </c>
      <c r="H71" s="3639"/>
      <c r="I71" s="3589">
        <f>(I23/G19)*100-100</f>
        <v>16.666666666666671</v>
      </c>
      <c r="J71" s="3639"/>
      <c r="K71" s="3589">
        <f t="shared" si="37"/>
        <v>1.0861694424330324</v>
      </c>
      <c r="L71" s="3639"/>
      <c r="M71" s="3589">
        <f t="shared" si="38"/>
        <v>-2.2235759975632163</v>
      </c>
      <c r="N71" s="3639"/>
      <c r="O71" s="3589">
        <f t="shared" si="39"/>
        <v>9.5558546433378098</v>
      </c>
      <c r="P71" s="3639"/>
      <c r="Q71" s="3589">
        <f t="shared" si="40"/>
        <v>3.328938694792356</v>
      </c>
      <c r="R71" s="3639"/>
      <c r="S71" s="3589">
        <f t="shared" si="41"/>
        <v>0</v>
      </c>
      <c r="T71" s="3637"/>
    </row>
    <row r="72" spans="1:24" ht="12.2" customHeight="1">
      <c r="A72" s="800" t="s">
        <v>623</v>
      </c>
      <c r="B72" s="176">
        <f t="shared" ref="B72:C83" si="45">SUM(B24/B20)*100-100</f>
        <v>-0.55677845396866132</v>
      </c>
      <c r="C72" s="3615">
        <f t="shared" si="45"/>
        <v>-2.903752039151712</v>
      </c>
      <c r="D72" s="3615"/>
      <c r="E72" s="3617">
        <f t="shared" si="42"/>
        <v>-2.2149837133550392</v>
      </c>
      <c r="F72" s="3642"/>
      <c r="G72" s="3615">
        <f t="shared" si="44"/>
        <v>17.241379310344811</v>
      </c>
      <c r="H72" s="3615"/>
      <c r="I72" s="3617">
        <f t="shared" ref="I72:I80" si="46">(I24/I20)*100-100</f>
        <v>2.941176470588232</v>
      </c>
      <c r="J72" s="3642"/>
      <c r="K72" s="3615">
        <f t="shared" ref="K72:K83" si="47">SUM(K24/K20)*100-100</f>
        <v>-1.1095204008589832</v>
      </c>
      <c r="L72" s="3615"/>
      <c r="M72" s="3617">
        <f t="shared" ref="M72:M79" si="48">SUM(M24/M20)*100-100</f>
        <v>0.37866834963710971</v>
      </c>
      <c r="N72" s="3642"/>
      <c r="O72" s="3615">
        <f t="shared" ref="O72:O79" si="49">SUM(O24/O20)*100-100</f>
        <v>1.118707271597259</v>
      </c>
      <c r="P72" s="3615"/>
      <c r="Q72" s="3617">
        <f t="shared" ref="Q72:Q79" si="50">SUM(Q24/Q20)*100-100</f>
        <v>1.4781491002570704</v>
      </c>
      <c r="R72" s="3642"/>
      <c r="S72" s="3615">
        <f t="shared" ref="S72:S78" si="51">SUM(S24/S20)*100-100</f>
        <v>-14.141414141414145</v>
      </c>
      <c r="T72" s="3644"/>
    </row>
    <row r="73" spans="1:24" ht="12.2" customHeight="1">
      <c r="A73" s="51" t="s">
        <v>663</v>
      </c>
      <c r="B73" s="94">
        <f t="shared" si="45"/>
        <v>-0.78623445253592195</v>
      </c>
      <c r="C73" s="3587">
        <f t="shared" si="45"/>
        <v>-2.6974325641859025</v>
      </c>
      <c r="D73" s="3587"/>
      <c r="E73" s="3589">
        <f t="shared" si="42"/>
        <v>-3.2425421530479923</v>
      </c>
      <c r="F73" s="3639"/>
      <c r="G73" s="3587">
        <f t="shared" si="44"/>
        <v>9.375</v>
      </c>
      <c r="H73" s="3587"/>
      <c r="I73" s="3589">
        <f t="shared" si="46"/>
        <v>-2.8571428571428612</v>
      </c>
      <c r="J73" s="3639"/>
      <c r="K73" s="3587">
        <f t="shared" si="47"/>
        <v>-1.177310024973238</v>
      </c>
      <c r="L73" s="3587"/>
      <c r="M73" s="3589">
        <f t="shared" si="48"/>
        <v>-0.34385745545483815</v>
      </c>
      <c r="N73" s="3639"/>
      <c r="O73" s="3587">
        <f t="shared" si="49"/>
        <v>0.61766522544782276</v>
      </c>
      <c r="P73" s="3587"/>
      <c r="Q73" s="3589">
        <f t="shared" si="50"/>
        <v>1.4098045498237752</v>
      </c>
      <c r="R73" s="3639"/>
      <c r="S73" s="3587">
        <f t="shared" si="51"/>
        <v>-1.1235955056179847</v>
      </c>
      <c r="T73" s="3637"/>
    </row>
    <row r="74" spans="1:24" ht="12.2" customHeight="1">
      <c r="A74" s="51" t="s">
        <v>676</v>
      </c>
      <c r="B74" s="94">
        <f t="shared" si="45"/>
        <v>-0.62471823275585336</v>
      </c>
      <c r="C74" s="3587">
        <f t="shared" si="45"/>
        <v>-1.5013054830287302</v>
      </c>
      <c r="D74" s="3587"/>
      <c r="E74" s="3589">
        <f t="shared" si="42"/>
        <v>-3.2005225342913235</v>
      </c>
      <c r="F74" s="3639"/>
      <c r="G74" s="3587">
        <f t="shared" si="44"/>
        <v>8.8235294117646959</v>
      </c>
      <c r="H74" s="3587"/>
      <c r="I74" s="3589">
        <f t="shared" si="46"/>
        <v>0</v>
      </c>
      <c r="J74" s="3639"/>
      <c r="K74" s="3587">
        <f t="shared" si="47"/>
        <v>-1.0710460549803571</v>
      </c>
      <c r="L74" s="3587"/>
      <c r="M74" s="3589">
        <f t="shared" si="48"/>
        <v>-0.65543071161047806</v>
      </c>
      <c r="N74" s="3639"/>
      <c r="O74" s="3587">
        <f t="shared" si="49"/>
        <v>0.61236987140232202</v>
      </c>
      <c r="P74" s="3587"/>
      <c r="Q74" s="3589">
        <f t="shared" si="50"/>
        <v>1.1787193373685909</v>
      </c>
      <c r="R74" s="3639"/>
      <c r="S74" s="3587">
        <f t="shared" si="51"/>
        <v>-1.1494252873563227</v>
      </c>
      <c r="T74" s="3637"/>
    </row>
    <row r="75" spans="1:24" ht="12.2" customHeight="1">
      <c r="A75" s="52" t="s">
        <v>677</v>
      </c>
      <c r="B75" s="95">
        <f t="shared" si="45"/>
        <v>-0.71673016078001694</v>
      </c>
      <c r="C75" s="3641">
        <f t="shared" si="45"/>
        <v>-1.7716535433070817</v>
      </c>
      <c r="D75" s="3641"/>
      <c r="E75" s="3601">
        <f t="shared" si="42"/>
        <v>-1.7798286090968958</v>
      </c>
      <c r="F75" s="3640"/>
      <c r="G75" s="3641">
        <f t="shared" si="44"/>
        <v>11.764705882352942</v>
      </c>
      <c r="H75" s="3641"/>
      <c r="I75" s="3601">
        <f t="shared" si="46"/>
        <v>-8.5714285714285694</v>
      </c>
      <c r="J75" s="3640"/>
      <c r="K75" s="3641">
        <f t="shared" si="47"/>
        <v>-0.75214899713466821</v>
      </c>
      <c r="L75" s="3641"/>
      <c r="M75" s="3601">
        <f t="shared" si="48"/>
        <v>-0.28037383177570518</v>
      </c>
      <c r="N75" s="3640"/>
      <c r="O75" s="3641">
        <f t="shared" si="49"/>
        <v>0.49140049140048347</v>
      </c>
      <c r="P75" s="3641"/>
      <c r="Q75" s="3601">
        <f t="shared" si="50"/>
        <v>1.1164274322169092</v>
      </c>
      <c r="R75" s="3640"/>
      <c r="S75" s="3641">
        <f t="shared" si="51"/>
        <v>-50</v>
      </c>
      <c r="T75" s="3638"/>
    </row>
    <row r="76" spans="1:24" ht="12.2" customHeight="1">
      <c r="A76" s="801" t="s">
        <v>728</v>
      </c>
      <c r="B76" s="94">
        <f t="shared" si="45"/>
        <v>-0.95703125</v>
      </c>
      <c r="C76" s="3587">
        <f t="shared" si="45"/>
        <v>-2.7217741935483843</v>
      </c>
      <c r="D76" s="3587"/>
      <c r="E76" s="3589">
        <f t="shared" si="42"/>
        <v>-1.1992005329780113</v>
      </c>
      <c r="F76" s="3639"/>
      <c r="G76" s="3587">
        <f t="shared" si="44"/>
        <v>17.64705882352942</v>
      </c>
      <c r="H76" s="3587"/>
      <c r="I76" s="3589">
        <f t="shared" si="46"/>
        <v>-11.428571428571431</v>
      </c>
      <c r="J76" s="3639"/>
      <c r="K76" s="3617">
        <f t="shared" si="47"/>
        <v>-1.3753166847629359</v>
      </c>
      <c r="L76" s="3642"/>
      <c r="M76" s="3589">
        <f t="shared" si="48"/>
        <v>3.1436655139899017E-2</v>
      </c>
      <c r="N76" s="3639"/>
      <c r="O76" s="3587">
        <f t="shared" si="49"/>
        <v>1.6594960049170169</v>
      </c>
      <c r="P76" s="3587"/>
      <c r="Q76" s="3589">
        <f t="shared" si="50"/>
        <v>1.2982900569981126</v>
      </c>
      <c r="R76" s="3639"/>
      <c r="S76" s="3587">
        <f t="shared" si="51"/>
        <v>-95.294117647058826</v>
      </c>
      <c r="T76" s="3637"/>
    </row>
    <row r="77" spans="1:24" ht="12.2" customHeight="1">
      <c r="A77" s="51" t="s">
        <v>745</v>
      </c>
      <c r="B77" s="94">
        <f t="shared" si="45"/>
        <v>-0.82494316336473617</v>
      </c>
      <c r="C77" s="3589">
        <f t="shared" si="45"/>
        <v>-2.9058116232464926</v>
      </c>
      <c r="D77" s="3639"/>
      <c r="E77" s="3589">
        <f t="shared" si="42"/>
        <v>-2.2117962466487882</v>
      </c>
      <c r="F77" s="3639"/>
      <c r="G77" s="3589">
        <f t="shared" si="44"/>
        <v>14.285714285714278</v>
      </c>
      <c r="H77" s="3639"/>
      <c r="I77" s="3589">
        <f t="shared" si="46"/>
        <v>-8.8235294117647101</v>
      </c>
      <c r="J77" s="3639"/>
      <c r="K77" s="3587">
        <f t="shared" si="47"/>
        <v>-1.5162454873646141</v>
      </c>
      <c r="L77" s="3587"/>
      <c r="M77" s="3589">
        <f t="shared" si="48"/>
        <v>6.2735257214569629E-2</v>
      </c>
      <c r="N77" s="3639"/>
      <c r="O77" s="3589">
        <f t="shared" si="49"/>
        <v>0.92081031307552053</v>
      </c>
      <c r="P77" s="3639"/>
      <c r="Q77" s="3589">
        <f t="shared" si="50"/>
        <v>1.706161137440759</v>
      </c>
      <c r="R77" s="3639"/>
      <c r="S77" s="3589">
        <f t="shared" si="51"/>
        <v>-77.27272727272728</v>
      </c>
      <c r="T77" s="3637"/>
    </row>
    <row r="78" spans="1:24" ht="12.2" customHeight="1">
      <c r="A78" s="51" t="s">
        <v>746</v>
      </c>
      <c r="B78" s="94">
        <f t="shared" si="45"/>
        <v>-0.81011017498380511</v>
      </c>
      <c r="C78" s="3587">
        <f t="shared" si="45"/>
        <v>-4.2743538767395677</v>
      </c>
      <c r="D78" s="3587"/>
      <c r="E78" s="3589">
        <f t="shared" si="42"/>
        <v>-2.0917678812415659</v>
      </c>
      <c r="F78" s="3639"/>
      <c r="G78" s="3587">
        <f t="shared" si="44"/>
        <v>21.621621621621628</v>
      </c>
      <c r="H78" s="3587"/>
      <c r="I78" s="3589">
        <f t="shared" si="46"/>
        <v>-8.8235294117647101</v>
      </c>
      <c r="J78" s="3639"/>
      <c r="K78" s="3589">
        <f t="shared" si="47"/>
        <v>-1.299169974738362</v>
      </c>
      <c r="L78" s="3639"/>
      <c r="M78" s="3589">
        <f t="shared" si="48"/>
        <v>0.56550424128181476</v>
      </c>
      <c r="N78" s="3639"/>
      <c r="O78" s="3587">
        <f t="shared" si="49"/>
        <v>1.156421180766884</v>
      </c>
      <c r="P78" s="3587"/>
      <c r="Q78" s="3589">
        <f t="shared" si="50"/>
        <v>2.0465994962216598</v>
      </c>
      <c r="R78" s="3639"/>
      <c r="S78" s="3587">
        <f t="shared" si="51"/>
        <v>-76.744186046511629</v>
      </c>
      <c r="T78" s="3637"/>
    </row>
    <row r="79" spans="1:24" ht="12.2" customHeight="1">
      <c r="A79" s="52" t="s">
        <v>747</v>
      </c>
      <c r="B79" s="95">
        <f t="shared" si="45"/>
        <v>-1.2356919875130075</v>
      </c>
      <c r="C79" s="3641">
        <f t="shared" si="45"/>
        <v>-4.1416165664662685</v>
      </c>
      <c r="D79" s="3641"/>
      <c r="E79" s="3601">
        <f t="shared" si="42"/>
        <v>-4.0268456375839037</v>
      </c>
      <c r="F79" s="3640"/>
      <c r="G79" s="3641">
        <f t="shared" si="44"/>
        <v>34.21052631578948</v>
      </c>
      <c r="H79" s="3641"/>
      <c r="I79" s="3601">
        <f t="shared" si="46"/>
        <v>-6.25</v>
      </c>
      <c r="J79" s="3640"/>
      <c r="K79" s="3601">
        <f t="shared" si="47"/>
        <v>-2.634428004330573</v>
      </c>
      <c r="L79" s="3640"/>
      <c r="M79" s="3601">
        <f t="shared" si="48"/>
        <v>-0.5935645110902783</v>
      </c>
      <c r="N79" s="3640"/>
      <c r="O79" s="3641">
        <f t="shared" si="49"/>
        <v>0.73349633251834234</v>
      </c>
      <c r="P79" s="3641"/>
      <c r="Q79" s="3601">
        <f t="shared" si="50"/>
        <v>2.9022082018927478</v>
      </c>
      <c r="R79" s="3640"/>
      <c r="S79" s="3641">
        <f t="shared" ref="S79:S84" si="52">SUM(S31/S27)*100-100</f>
        <v>-65.909090909090907</v>
      </c>
      <c r="T79" s="3638"/>
    </row>
    <row r="80" spans="1:24" ht="12.2" customHeight="1">
      <c r="A80" s="801" t="s">
        <v>769</v>
      </c>
      <c r="B80" s="176">
        <f t="shared" si="45"/>
        <v>-1.281798461841845</v>
      </c>
      <c r="C80" s="3615">
        <f t="shared" si="45"/>
        <v>-2.4525043177892911</v>
      </c>
      <c r="D80" s="3615"/>
      <c r="E80" s="3617">
        <f t="shared" si="42"/>
        <v>-5.3270397842211707</v>
      </c>
      <c r="F80" s="3642"/>
      <c r="G80" s="3615">
        <f t="shared" ref="G80:G90" si="53">(G32/G28)*100-100</f>
        <v>35</v>
      </c>
      <c r="H80" s="3615"/>
      <c r="I80" s="3617">
        <f t="shared" si="46"/>
        <v>-6.4516129032258078</v>
      </c>
      <c r="J80" s="3642"/>
      <c r="K80" s="3617">
        <f t="shared" si="47"/>
        <v>-2.7522935779816464</v>
      </c>
      <c r="L80" s="3642"/>
      <c r="M80" s="3617">
        <f t="shared" ref="M80:M90" si="54">SUM(M32/M28)*100-100</f>
        <v>-0.87994971715902182</v>
      </c>
      <c r="N80" s="3642"/>
      <c r="O80" s="3615">
        <f t="shared" ref="O80:O84" si="55">SUM(O32/O28)*100-100</f>
        <v>-0.30229746070132535</v>
      </c>
      <c r="P80" s="3615"/>
      <c r="Q80" s="3617">
        <f t="shared" ref="Q80:Q84" si="56">SUM(Q32/Q28)*100-100</f>
        <v>1.2191309784307549</v>
      </c>
      <c r="R80" s="3642"/>
      <c r="S80" s="3615">
        <f t="shared" si="52"/>
        <v>300</v>
      </c>
      <c r="T80" s="3644"/>
      <c r="X80" s="20"/>
    </row>
    <row r="81" spans="1:24" ht="12.2" customHeight="1">
      <c r="A81" s="51" t="s">
        <v>770</v>
      </c>
      <c r="B81" s="94">
        <f t="shared" ref="B81:B90" si="57">SUM(B33/B29)*100-100</f>
        <v>-1.381975373329837</v>
      </c>
      <c r="C81" s="3589">
        <f t="shared" si="45"/>
        <v>-1.9951840385276824</v>
      </c>
      <c r="D81" s="3639"/>
      <c r="E81" s="3589">
        <f t="shared" si="42"/>
        <v>-4.3180260452364649</v>
      </c>
      <c r="F81" s="3639"/>
      <c r="G81" s="3589">
        <f t="shared" si="53"/>
        <v>45</v>
      </c>
      <c r="H81" s="3639"/>
      <c r="I81" s="3589">
        <f t="shared" ref="I81:I90" si="58">(I33/I29)*100-100</f>
        <v>-6.4516129032258078</v>
      </c>
      <c r="J81" s="3639"/>
      <c r="K81" s="3587">
        <f t="shared" si="47"/>
        <v>-2.9692082111436946</v>
      </c>
      <c r="L81" s="3587"/>
      <c r="M81" s="3589">
        <f t="shared" si="54"/>
        <v>-1.2225705329153556</v>
      </c>
      <c r="N81" s="3639"/>
      <c r="O81" s="3589">
        <f t="shared" si="55"/>
        <v>1.7639902676398975</v>
      </c>
      <c r="P81" s="3639"/>
      <c r="Q81" s="3589">
        <f t="shared" si="56"/>
        <v>0.65237651444547851</v>
      </c>
      <c r="R81" s="3639"/>
      <c r="S81" s="3589">
        <f t="shared" si="52"/>
        <v>-30</v>
      </c>
      <c r="T81" s="3637"/>
      <c r="W81" s="20"/>
      <c r="X81" s="20"/>
    </row>
    <row r="82" spans="1:24" ht="13.5" customHeight="1">
      <c r="A82" s="51" t="s">
        <v>771</v>
      </c>
      <c r="B82" s="94">
        <f t="shared" si="57"/>
        <v>-1.8098660568441716</v>
      </c>
      <c r="C82" s="3587">
        <f t="shared" si="45"/>
        <v>-1.765316718587755</v>
      </c>
      <c r="D82" s="3587"/>
      <c r="E82" s="3589">
        <f t="shared" si="42"/>
        <v>-4.686423156443837</v>
      </c>
      <c r="F82" s="3639"/>
      <c r="G82" s="3587">
        <f t="shared" si="53"/>
        <v>33.333333333333314</v>
      </c>
      <c r="H82" s="3587"/>
      <c r="I82" s="3589">
        <f t="shared" si="58"/>
        <v>-6.4516129032258078</v>
      </c>
      <c r="J82" s="3639"/>
      <c r="K82" s="3589">
        <f t="shared" si="47"/>
        <v>-3.6197440585009133</v>
      </c>
      <c r="L82" s="3639"/>
      <c r="M82" s="3589">
        <f t="shared" si="54"/>
        <v>-1.874414245548266</v>
      </c>
      <c r="N82" s="3639"/>
      <c r="O82" s="3587">
        <f t="shared" si="55"/>
        <v>0.84235860409145857</v>
      </c>
      <c r="P82" s="3587"/>
      <c r="Q82" s="3589">
        <f t="shared" si="56"/>
        <v>0.37025609379821844</v>
      </c>
      <c r="R82" s="3639"/>
      <c r="S82" s="3587">
        <f t="shared" si="52"/>
        <v>-40</v>
      </c>
      <c r="T82" s="3637"/>
    </row>
    <row r="83" spans="1:24" ht="13.5" customHeight="1">
      <c r="A83" s="52" t="s">
        <v>772</v>
      </c>
      <c r="B83" s="95">
        <f t="shared" si="57"/>
        <v>-2.5220597919136054</v>
      </c>
      <c r="C83" s="3641">
        <f t="shared" si="45"/>
        <v>-3.3449477351916386</v>
      </c>
      <c r="D83" s="3641"/>
      <c r="E83" s="3601">
        <f t="shared" si="42"/>
        <v>-4.6153846153846132</v>
      </c>
      <c r="F83" s="3640"/>
      <c r="G83" s="3641">
        <f t="shared" si="53"/>
        <v>21.568627450980387</v>
      </c>
      <c r="H83" s="3641"/>
      <c r="I83" s="3601">
        <f t="shared" si="58"/>
        <v>-3.3333333333333286</v>
      </c>
      <c r="J83" s="3640"/>
      <c r="K83" s="3601">
        <f t="shared" si="47"/>
        <v>-3.8176426982950318</v>
      </c>
      <c r="L83" s="3640"/>
      <c r="M83" s="3601">
        <f t="shared" si="54"/>
        <v>-3.4569453174104297</v>
      </c>
      <c r="N83" s="3640"/>
      <c r="O83" s="3641">
        <f t="shared" si="55"/>
        <v>0.84951456310679418</v>
      </c>
      <c r="P83" s="3641"/>
      <c r="Q83" s="3601">
        <f t="shared" si="56"/>
        <v>-0.91968117719190445</v>
      </c>
      <c r="R83" s="3640"/>
      <c r="S83" s="3641">
        <f t="shared" si="52"/>
        <v>-13.333333333333329</v>
      </c>
      <c r="T83" s="3638"/>
    </row>
    <row r="84" spans="1:24" ht="13.5" customHeight="1">
      <c r="A84" s="801" t="s">
        <v>837</v>
      </c>
      <c r="B84" s="176">
        <f t="shared" si="57"/>
        <v>-2.7899853509122323</v>
      </c>
      <c r="C84" s="3615">
        <f t="shared" ref="C84:C90" si="59">SUM(C36/C32)*100-100</f>
        <v>-5.1699716713881116</v>
      </c>
      <c r="D84" s="3615"/>
      <c r="E84" s="3617">
        <f t="shared" si="42"/>
        <v>-4.2022792022792004</v>
      </c>
      <c r="F84" s="3642"/>
      <c r="G84" s="3615">
        <f t="shared" si="53"/>
        <v>18.518518518518505</v>
      </c>
      <c r="H84" s="3615"/>
      <c r="I84" s="3617">
        <f t="shared" si="58"/>
        <v>10.34482758620689</v>
      </c>
      <c r="J84" s="3642"/>
      <c r="K84" s="3617">
        <f t="shared" ref="K84:K90" si="60">SUM(K36/K32)*100-100</f>
        <v>-3.8867924528301927</v>
      </c>
      <c r="L84" s="3642"/>
      <c r="M84" s="3617">
        <f t="shared" si="54"/>
        <v>-3.3291058972732941</v>
      </c>
      <c r="N84" s="3642"/>
      <c r="O84" s="3615">
        <f t="shared" si="55"/>
        <v>0.24257125530624535</v>
      </c>
      <c r="P84" s="3615"/>
      <c r="Q84" s="3617">
        <f t="shared" si="56"/>
        <v>-0.58678196417541528</v>
      </c>
      <c r="R84" s="3642"/>
      <c r="S84" s="3615">
        <f t="shared" si="52"/>
        <v>-25</v>
      </c>
      <c r="T84" s="3644"/>
      <c r="W84" s="20"/>
    </row>
    <row r="85" spans="1:24" ht="13.5" customHeight="1">
      <c r="A85" s="51" t="s">
        <v>844</v>
      </c>
      <c r="B85" s="94">
        <f t="shared" si="57"/>
        <v>-3.2011688915454641</v>
      </c>
      <c r="C85" s="3589">
        <f t="shared" si="59"/>
        <v>-7.1955071955072043</v>
      </c>
      <c r="D85" s="3639"/>
      <c r="E85" s="3589">
        <f t="shared" si="42"/>
        <v>-3.6532951289398312</v>
      </c>
      <c r="F85" s="3639"/>
      <c r="G85" s="3589">
        <f t="shared" si="53"/>
        <v>12.068965517241367</v>
      </c>
      <c r="H85" s="3639"/>
      <c r="I85" s="3589">
        <f t="shared" si="58"/>
        <v>10.34482758620689</v>
      </c>
      <c r="J85" s="3639"/>
      <c r="K85" s="3587">
        <f t="shared" si="60"/>
        <v>-3.8911975821684877</v>
      </c>
      <c r="L85" s="3587"/>
      <c r="M85" s="3589">
        <f t="shared" si="54"/>
        <v>-2.8879720723579823</v>
      </c>
      <c r="N85" s="3639"/>
      <c r="O85" s="3589">
        <f t="shared" ref="O85:O90" si="61">SUM(O37/O33)*100-100</f>
        <v>-1.0161386730424482</v>
      </c>
      <c r="P85" s="3639"/>
      <c r="Q85" s="3589">
        <f t="shared" ref="Q85:Q90" si="62">SUM(Q37/Q33)*100-100</f>
        <v>-0.55555555555555713</v>
      </c>
      <c r="R85" s="3639"/>
      <c r="S85" s="3589">
        <f t="shared" ref="S85:S90" si="63">SUM(S37/S33)*100-100</f>
        <v>-50</v>
      </c>
      <c r="T85" s="3637"/>
    </row>
    <row r="86" spans="1:24" ht="13.5" customHeight="1">
      <c r="A86" s="51" t="s">
        <v>824</v>
      </c>
      <c r="B86" s="94">
        <f t="shared" si="57"/>
        <v>-2.9944104338567996</v>
      </c>
      <c r="C86" s="3589">
        <f t="shared" si="59"/>
        <v>-7.6462297392530019</v>
      </c>
      <c r="D86" s="3639"/>
      <c r="E86" s="3589">
        <f t="shared" ref="E86:E90" si="64">SUM(E38/E34)*100-100</f>
        <v>-2.6753434562545237</v>
      </c>
      <c r="F86" s="3639"/>
      <c r="G86" s="3589">
        <f t="shared" si="53"/>
        <v>11.666666666666671</v>
      </c>
      <c r="H86" s="3639"/>
      <c r="I86" s="3589">
        <f t="shared" si="58"/>
        <v>13.793103448275872</v>
      </c>
      <c r="J86" s="3639"/>
      <c r="K86" s="3587">
        <f t="shared" si="60"/>
        <v>-3.9074355083459835</v>
      </c>
      <c r="L86" s="3587"/>
      <c r="M86" s="3589">
        <f t="shared" si="54"/>
        <v>-2.1967526265520547</v>
      </c>
      <c r="N86" s="3639"/>
      <c r="O86" s="3589">
        <f t="shared" si="61"/>
        <v>-1.0739856801909298</v>
      </c>
      <c r="P86" s="3639"/>
      <c r="Q86" s="3589">
        <f t="shared" si="62"/>
        <v>-0.43037196434060832</v>
      </c>
      <c r="R86" s="3639"/>
      <c r="S86" s="3589">
        <f t="shared" si="63"/>
        <v>-25</v>
      </c>
      <c r="T86" s="3637"/>
    </row>
    <row r="87" spans="1:24" ht="13.5" customHeight="1">
      <c r="A87" s="52" t="s">
        <v>845</v>
      </c>
      <c r="B87" s="95">
        <f t="shared" si="57"/>
        <v>-2.094170100655262</v>
      </c>
      <c r="C87" s="3601">
        <f t="shared" si="59"/>
        <v>-5.8759913482335975</v>
      </c>
      <c r="D87" s="3640"/>
      <c r="E87" s="3601">
        <f t="shared" si="64"/>
        <v>-2.5659824046920789</v>
      </c>
      <c r="F87" s="3640"/>
      <c r="G87" s="3601">
        <f t="shared" si="53"/>
        <v>9.6774193548387046</v>
      </c>
      <c r="H87" s="3640"/>
      <c r="I87" s="3601">
        <f t="shared" si="58"/>
        <v>3.448275862068968</v>
      </c>
      <c r="J87" s="3640"/>
      <c r="K87" s="3641">
        <f t="shared" si="60"/>
        <v>-3.5838150289017392</v>
      </c>
      <c r="L87" s="3641"/>
      <c r="M87" s="3601">
        <f t="shared" si="54"/>
        <v>-0.45572916666665719</v>
      </c>
      <c r="N87" s="3640"/>
      <c r="O87" s="3601">
        <f t="shared" si="61"/>
        <v>-0.84235860409145857</v>
      </c>
      <c r="P87" s="3640"/>
      <c r="Q87" s="3601">
        <f t="shared" si="62"/>
        <v>0.30940594059404702</v>
      </c>
      <c r="R87" s="3640"/>
      <c r="S87" s="3601">
        <f t="shared" si="63"/>
        <v>-61.538461538461533</v>
      </c>
      <c r="T87" s="3638"/>
    </row>
    <row r="88" spans="1:24" ht="13.5" customHeight="1">
      <c r="A88" s="51" t="s">
        <v>894</v>
      </c>
      <c r="B88" s="176">
        <f>SUM(B40/B36)*100-100</f>
        <v>-1.7946434687307402</v>
      </c>
      <c r="C88" s="3617">
        <f t="shared" si="59"/>
        <v>-4.9663928304704967</v>
      </c>
      <c r="D88" s="3642"/>
      <c r="E88" s="3589">
        <f t="shared" si="64"/>
        <v>-2.4535315985130097</v>
      </c>
      <c r="F88" s="3639"/>
      <c r="G88" s="3589">
        <f t="shared" si="53"/>
        <v>4.6875</v>
      </c>
      <c r="H88" s="3639"/>
      <c r="I88" s="3617">
        <f t="shared" si="58"/>
        <v>-9.375</v>
      </c>
      <c r="J88" s="3642"/>
      <c r="K88" s="3587">
        <f t="shared" si="60"/>
        <v>-3.3765213977228115</v>
      </c>
      <c r="L88" s="3587"/>
      <c r="M88" s="3589">
        <f t="shared" si="54"/>
        <v>-0.72154804854051235</v>
      </c>
      <c r="N88" s="3639"/>
      <c r="O88" s="3589">
        <f t="shared" si="61"/>
        <v>-0.48396854204476369</v>
      </c>
      <c r="P88" s="3639"/>
      <c r="Q88" s="3617">
        <f t="shared" si="62"/>
        <v>0.83876980428705394</v>
      </c>
      <c r="R88" s="3642"/>
      <c r="S88" s="3589">
        <f t="shared" si="63"/>
        <v>-58.333333333333329</v>
      </c>
      <c r="T88" s="3637"/>
      <c r="V88" s="20"/>
    </row>
    <row r="89" spans="1:24" ht="13.5" customHeight="1">
      <c r="A89" s="51" t="s">
        <v>900</v>
      </c>
      <c r="B89" s="94">
        <f t="shared" si="57"/>
        <v>-1.5094339622641542</v>
      </c>
      <c r="C89" s="3589">
        <f t="shared" si="59"/>
        <v>-3.4417549167927319</v>
      </c>
      <c r="D89" s="3639"/>
      <c r="E89" s="3589">
        <f t="shared" si="64"/>
        <v>-2.6022304832713701</v>
      </c>
      <c r="F89" s="3639"/>
      <c r="G89" s="3589">
        <f t="shared" si="53"/>
        <v>4.6153846153846274</v>
      </c>
      <c r="H89" s="3639"/>
      <c r="I89" s="3589">
        <f t="shared" si="58"/>
        <v>-9.375</v>
      </c>
      <c r="J89" s="3639"/>
      <c r="K89" s="3587">
        <f t="shared" si="60"/>
        <v>-3.6163522012578682</v>
      </c>
      <c r="L89" s="3587"/>
      <c r="M89" s="3589">
        <f t="shared" si="54"/>
        <v>-0.98039215686273451</v>
      </c>
      <c r="N89" s="3639"/>
      <c r="O89" s="3589">
        <f t="shared" si="61"/>
        <v>0.54347826086956275</v>
      </c>
      <c r="P89" s="3639"/>
      <c r="Q89" s="3589">
        <f t="shared" si="62"/>
        <v>0.6828057107386627</v>
      </c>
      <c r="R89" s="3639"/>
      <c r="S89" s="3589">
        <f t="shared" si="63"/>
        <v>-42.857142857142861</v>
      </c>
      <c r="T89" s="3637"/>
      <c r="V89" s="20"/>
    </row>
    <row r="90" spans="1:24" ht="13.5" customHeight="1">
      <c r="A90" s="51" t="s">
        <v>888</v>
      </c>
      <c r="B90" s="94">
        <f t="shared" si="57"/>
        <v>-1.797228700782</v>
      </c>
      <c r="C90" s="3589">
        <f t="shared" si="59"/>
        <v>-3.1285768790537958</v>
      </c>
      <c r="D90" s="3639"/>
      <c r="E90" s="3587">
        <f t="shared" si="64"/>
        <v>-3.2689450222882641</v>
      </c>
      <c r="F90" s="3639"/>
      <c r="G90" s="3589">
        <f t="shared" si="53"/>
        <v>1.4925373134328339</v>
      </c>
      <c r="H90" s="3639"/>
      <c r="I90" s="3589">
        <f t="shared" si="58"/>
        <v>-12.121212121212125</v>
      </c>
      <c r="J90" s="3639"/>
      <c r="K90" s="3587">
        <f t="shared" si="60"/>
        <v>-3.7899723647848447</v>
      </c>
      <c r="L90" s="3587"/>
      <c r="M90" s="3589">
        <f t="shared" si="54"/>
        <v>-1.3671875</v>
      </c>
      <c r="N90" s="3639"/>
      <c r="O90" s="3589">
        <f t="shared" si="61"/>
        <v>0.66344993968637311</v>
      </c>
      <c r="P90" s="3639"/>
      <c r="Q90" s="3589">
        <f t="shared" si="62"/>
        <v>0</v>
      </c>
      <c r="R90" s="3639"/>
      <c r="S90" s="3589">
        <f t="shared" si="63"/>
        <v>-66.666666666666671</v>
      </c>
      <c r="T90" s="3637"/>
      <c r="V90" s="20"/>
    </row>
    <row r="91" spans="1:24" ht="13.5" customHeight="1">
      <c r="A91" s="52" t="s">
        <v>901</v>
      </c>
      <c r="B91" s="95">
        <f>SUM(B43/B39)*100-100</f>
        <v>-2.069964810598222</v>
      </c>
      <c r="C91" s="3601">
        <f>SUM(C43/C39)*100-100</f>
        <v>-3.6767522022213655</v>
      </c>
      <c r="D91" s="3640"/>
      <c r="E91" s="3601">
        <f>SUM(E43/E39)*100-100</f>
        <v>-2.9345372460496577</v>
      </c>
      <c r="F91" s="3640"/>
      <c r="G91" s="3601">
        <f>(G43/G39)*100-100</f>
        <v>-2.941176470588232</v>
      </c>
      <c r="H91" s="3640"/>
      <c r="I91" s="3601">
        <f>(I43/I39)*100-100</f>
        <v>3.3333333333333428</v>
      </c>
      <c r="J91" s="3640"/>
      <c r="K91" s="3641">
        <f>SUM(K43/K39)*100-100</f>
        <v>-3.7170263788968754</v>
      </c>
      <c r="L91" s="3641"/>
      <c r="M91" s="3601">
        <f>SUM(M43/M39)*100-100</f>
        <v>-1.6677567037279317</v>
      </c>
      <c r="N91" s="3640"/>
      <c r="O91" s="3601">
        <f>SUM(O43/O39)*100-100</f>
        <v>-0.1213592233009706</v>
      </c>
      <c r="P91" s="3640"/>
      <c r="Q91" s="3601">
        <f>SUM(Q43/Q39)*100-100</f>
        <v>-0.67859346082664729</v>
      </c>
      <c r="R91" s="3640"/>
      <c r="S91" s="3601">
        <f>SUM(S43/S39)*100-100</f>
        <v>80</v>
      </c>
      <c r="T91" s="3638"/>
      <c r="V91" s="1396"/>
    </row>
    <row r="92" spans="1:24" ht="13.5" customHeight="1" thickBot="1">
      <c r="A92" s="3407" t="s">
        <v>939</v>
      </c>
      <c r="B92" s="3427">
        <f>SUM(B44/B40)*100-100</f>
        <v>-1.8902141312687348</v>
      </c>
      <c r="C92" s="3595">
        <f>SUM(C44/C40)*100-100</f>
        <v>-3.8899803536345843</v>
      </c>
      <c r="D92" s="3661"/>
      <c r="E92" s="3595">
        <f>SUM(E44/E40)*100-100</f>
        <v>-2.5914634146341484</v>
      </c>
      <c r="F92" s="3661"/>
      <c r="G92" s="3595">
        <f>(G44/G40)*100-100</f>
        <v>0</v>
      </c>
      <c r="H92" s="3661"/>
      <c r="I92" s="3595">
        <f>(I44/I40)*100-100</f>
        <v>-10.34482758620689</v>
      </c>
      <c r="J92" s="3661"/>
      <c r="K92" s="3598">
        <f>SUM(K44/K40)*100-100</f>
        <v>-3.5351483136936253</v>
      </c>
      <c r="L92" s="3598"/>
      <c r="M92" s="3595">
        <f>SUM(M44/M40)*100-100</f>
        <v>-1.2884043607532192</v>
      </c>
      <c r="N92" s="3661"/>
      <c r="O92" s="3595">
        <f>SUM(O44/O40)*100-100</f>
        <v>0.48632218844983299</v>
      </c>
      <c r="P92" s="3661"/>
      <c r="Q92" s="3595">
        <f>SUM(Q44/Q40)*100-100</f>
        <v>-0.52372150338878498</v>
      </c>
      <c r="R92" s="3661"/>
      <c r="S92" s="3595">
        <f>SUM(S44/S40)*100-100</f>
        <v>0</v>
      </c>
      <c r="T92" s="3675"/>
      <c r="V92" s="20"/>
    </row>
    <row r="93" spans="1:24" ht="10.5" customHeight="1">
      <c r="A93" s="56" t="s">
        <v>149</v>
      </c>
      <c r="E93" s="56"/>
      <c r="F93" s="56"/>
      <c r="G93" s="56"/>
      <c r="H93" s="56"/>
      <c r="I93" s="112"/>
      <c r="J93" s="112"/>
      <c r="K93" s="64"/>
      <c r="L93" s="112"/>
      <c r="M93" s="64"/>
      <c r="N93" s="112"/>
      <c r="O93" s="64"/>
      <c r="P93" s="112"/>
      <c r="Q93" s="64"/>
      <c r="R93" s="112"/>
      <c r="S93" s="64"/>
      <c r="T93" s="112"/>
    </row>
    <row r="94" spans="1:24" ht="12.75" customHeight="1">
      <c r="A94" s="56" t="s">
        <v>643</v>
      </c>
      <c r="E94" s="56"/>
      <c r="F94" s="56"/>
      <c r="G94" s="56"/>
      <c r="H94" s="56"/>
      <c r="I94" s="112"/>
      <c r="J94" s="112"/>
      <c r="K94" s="64"/>
      <c r="L94" s="112"/>
      <c r="M94" s="64"/>
      <c r="N94" s="112"/>
      <c r="O94" s="64"/>
      <c r="P94" s="112"/>
      <c r="Q94" s="64"/>
      <c r="R94" s="112"/>
      <c r="S94" s="64"/>
      <c r="T94" s="112"/>
    </row>
    <row r="95" spans="1:24">
      <c r="A95" s="56"/>
      <c r="E95" s="56"/>
      <c r="F95" s="56"/>
      <c r="G95" s="56"/>
      <c r="H95" s="56"/>
      <c r="I95" s="112"/>
      <c r="J95" s="112"/>
      <c r="K95" s="64"/>
      <c r="L95" s="112"/>
      <c r="M95" s="64"/>
      <c r="N95" s="112"/>
      <c r="O95" s="64"/>
      <c r="P95" s="112"/>
      <c r="Q95" s="64"/>
      <c r="R95" s="112"/>
      <c r="S95" s="64"/>
      <c r="T95" s="112"/>
    </row>
    <row r="96" spans="1:24">
      <c r="A96" s="56"/>
      <c r="E96" s="56"/>
      <c r="F96" s="56"/>
      <c r="G96" s="56"/>
      <c r="H96" s="56"/>
      <c r="I96" s="2911"/>
      <c r="J96" s="2911"/>
      <c r="K96" s="2910"/>
      <c r="L96" s="2911"/>
      <c r="M96" s="2910"/>
      <c r="N96" s="2911"/>
      <c r="O96" s="2910"/>
      <c r="P96" s="2911"/>
      <c r="Q96" s="2910"/>
      <c r="R96" s="2911"/>
      <c r="S96" s="2910"/>
      <c r="T96" s="2911"/>
    </row>
    <row r="97" spans="1:28" ht="39.200000000000003" customHeight="1" thickBot="1">
      <c r="A97" s="143" t="s">
        <v>17</v>
      </c>
      <c r="C97" s="3665" t="s">
        <v>152</v>
      </c>
      <c r="D97" s="3666"/>
      <c r="E97" s="3666"/>
      <c r="F97" s="3666"/>
      <c r="G97" s="3666"/>
      <c r="H97" s="3666"/>
      <c r="I97" s="3666"/>
      <c r="J97" s="3666"/>
      <c r="K97" s="3666"/>
      <c r="L97" s="3666"/>
      <c r="M97" s="3666"/>
      <c r="N97" s="3666"/>
      <c r="O97" s="3666"/>
      <c r="P97" s="3666"/>
      <c r="Q97" s="3666"/>
      <c r="R97" s="3666"/>
      <c r="S97" s="3666"/>
      <c r="T97" s="3667"/>
    </row>
    <row r="98" spans="1:28" ht="20.25" customHeight="1">
      <c r="A98" s="66" t="s">
        <v>102</v>
      </c>
      <c r="B98" s="67"/>
      <c r="C98" s="68"/>
      <c r="D98" s="68"/>
      <c r="E98" s="70" t="s">
        <v>142</v>
      </c>
      <c r="F98" s="70"/>
      <c r="G98" s="70"/>
      <c r="H98" s="70"/>
      <c r="I98" s="70"/>
      <c r="J98" s="70"/>
      <c r="K98" s="71"/>
      <c r="L98" s="71"/>
      <c r="M98" s="72"/>
      <c r="N98" s="72"/>
      <c r="O98" s="72"/>
      <c r="P98" s="72"/>
      <c r="Q98" s="73"/>
      <c r="R98" s="73"/>
      <c r="S98" s="74"/>
      <c r="T98" s="75"/>
      <c r="U98" s="20"/>
      <c r="V98" s="20"/>
      <c r="W98" s="20"/>
      <c r="X98" s="20"/>
      <c r="Y98" s="20"/>
      <c r="Z98" s="20"/>
      <c r="AA98" s="20"/>
      <c r="AB98" s="20"/>
    </row>
    <row r="99" spans="1:28" ht="41.25" customHeight="1">
      <c r="A99" s="76" t="s">
        <v>107</v>
      </c>
      <c r="B99" s="26" t="s">
        <v>108</v>
      </c>
      <c r="C99" s="77" t="s">
        <v>143</v>
      </c>
      <c r="D99" s="99" t="s">
        <v>109</v>
      </c>
      <c r="E99" s="79" t="s">
        <v>144</v>
      </c>
      <c r="F99" s="2742" t="s">
        <v>109</v>
      </c>
      <c r="G99" s="2741" t="s">
        <v>624</v>
      </c>
      <c r="H99" s="2742" t="s">
        <v>109</v>
      </c>
      <c r="I99" s="978" t="s">
        <v>625</v>
      </c>
      <c r="J99" s="2742" t="s">
        <v>109</v>
      </c>
      <c r="K99" s="101" t="s">
        <v>145</v>
      </c>
      <c r="L99" s="99" t="s">
        <v>109</v>
      </c>
      <c r="M99" s="101" t="s">
        <v>146</v>
      </c>
      <c r="N99" s="99" t="s">
        <v>109</v>
      </c>
      <c r="O99" s="79" t="s">
        <v>62</v>
      </c>
      <c r="P99" s="2742" t="s">
        <v>109</v>
      </c>
      <c r="Q99" s="2741" t="s">
        <v>147</v>
      </c>
      <c r="R99" s="2742" t="s">
        <v>109</v>
      </c>
      <c r="S99" s="2741" t="s">
        <v>148</v>
      </c>
      <c r="T99" s="2743" t="s">
        <v>109</v>
      </c>
      <c r="U99" s="104"/>
      <c r="V99" s="104"/>
      <c r="W99" s="104"/>
      <c r="X99" s="104"/>
      <c r="Y99" s="104"/>
      <c r="Z99" s="104"/>
      <c r="AA99" s="104"/>
      <c r="AB99" s="104"/>
    </row>
    <row r="100" spans="1:28" ht="12.75" customHeight="1">
      <c r="A100" s="1054" t="s">
        <v>654</v>
      </c>
      <c r="B100" s="1068">
        <v>1106</v>
      </c>
      <c r="C100" s="817">
        <v>162</v>
      </c>
      <c r="D100" s="1055">
        <v>10.116731517509727</v>
      </c>
      <c r="E100" s="817">
        <v>69</v>
      </c>
      <c r="F100" s="855">
        <v>6.2386980108499097</v>
      </c>
      <c r="G100" s="3676">
        <v>1</v>
      </c>
      <c r="H100" s="3677"/>
      <c r="I100" s="3678"/>
      <c r="J100" s="817">
        <v>4.9751243781094526E-3</v>
      </c>
      <c r="K100" s="817">
        <v>224</v>
      </c>
      <c r="L100" s="1055">
        <v>17.120622568093385</v>
      </c>
      <c r="M100" s="817">
        <v>188</v>
      </c>
      <c r="N100" s="1055">
        <v>17.509727626459142</v>
      </c>
      <c r="O100" s="817">
        <v>69</v>
      </c>
      <c r="P100" s="1055">
        <v>4.6692607003891053</v>
      </c>
      <c r="Q100" s="817">
        <v>173</v>
      </c>
      <c r="R100" s="1055">
        <v>17.120622568093385</v>
      </c>
      <c r="S100" s="817">
        <v>220</v>
      </c>
      <c r="T100" s="1056">
        <v>26.07003891050584</v>
      </c>
    </row>
    <row r="101" spans="1:28">
      <c r="A101" s="82" t="s">
        <v>131</v>
      </c>
      <c r="B101" s="879">
        <v>354</v>
      </c>
      <c r="C101" s="31">
        <v>36</v>
      </c>
      <c r="D101" s="2727">
        <f t="shared" ref="D101:D123" si="65">SUM(C101/B101)*100</f>
        <v>10.16949152542373</v>
      </c>
      <c r="E101" s="31">
        <v>30</v>
      </c>
      <c r="F101" s="2727">
        <f>SUM(E101/B101)*100</f>
        <v>8.4745762711864394</v>
      </c>
      <c r="G101" s="3655">
        <v>0</v>
      </c>
      <c r="H101" s="3656"/>
      <c r="I101" s="3657"/>
      <c r="J101" s="2732">
        <f>G101/B101</f>
        <v>0</v>
      </c>
      <c r="K101" s="31">
        <v>80</v>
      </c>
      <c r="L101" s="2727">
        <f t="shared" ref="L101:L123" si="66">SUM(K101/B101)*100</f>
        <v>22.598870056497177</v>
      </c>
      <c r="M101" s="31">
        <v>60</v>
      </c>
      <c r="N101" s="2727">
        <f t="shared" ref="N101:N123" si="67">SUM(M101/B101)*100</f>
        <v>16.949152542372879</v>
      </c>
      <c r="O101" s="31">
        <v>20</v>
      </c>
      <c r="P101" s="2727">
        <f t="shared" ref="P101:P123" si="68">SUM(O101/B101)*100</f>
        <v>5.6497175141242941</v>
      </c>
      <c r="Q101" s="31">
        <v>62</v>
      </c>
      <c r="R101" s="2727">
        <f t="shared" ref="R101:R123" si="69">SUM(Q101/B101)*100</f>
        <v>17.514124293785311</v>
      </c>
      <c r="S101" s="85">
        <v>66</v>
      </c>
      <c r="T101" s="2751">
        <f t="shared" ref="T101:T123" si="70">SUM(S101/B101)*100</f>
        <v>18.64406779661017</v>
      </c>
    </row>
    <row r="102" spans="1:28">
      <c r="A102" s="82" t="s">
        <v>132</v>
      </c>
      <c r="B102" s="879">
        <v>292</v>
      </c>
      <c r="C102" s="31">
        <v>24</v>
      </c>
      <c r="D102" s="2727">
        <f t="shared" si="65"/>
        <v>8.2191780821917799</v>
      </c>
      <c r="E102" s="31">
        <v>15</v>
      </c>
      <c r="F102" s="2727">
        <f t="shared" ref="F102:F123" si="71">SUM(E102/B102)*100</f>
        <v>5.1369863013698627</v>
      </c>
      <c r="G102" s="3652">
        <v>0</v>
      </c>
      <c r="H102" s="3653"/>
      <c r="I102" s="3654"/>
      <c r="J102" s="2732">
        <f>G102/B102</f>
        <v>0</v>
      </c>
      <c r="K102" s="31">
        <v>77</v>
      </c>
      <c r="L102" s="2727">
        <f t="shared" si="66"/>
        <v>26.36986301369863</v>
      </c>
      <c r="M102" s="31">
        <v>54</v>
      </c>
      <c r="N102" s="2727">
        <f t="shared" si="67"/>
        <v>18.493150684931507</v>
      </c>
      <c r="O102" s="31">
        <v>18</v>
      </c>
      <c r="P102" s="2727">
        <f t="shared" si="68"/>
        <v>6.1643835616438354</v>
      </c>
      <c r="Q102" s="31">
        <v>39</v>
      </c>
      <c r="R102" s="2727">
        <f t="shared" si="69"/>
        <v>13.356164383561644</v>
      </c>
      <c r="S102" s="85">
        <v>65</v>
      </c>
      <c r="T102" s="2751">
        <f t="shared" si="70"/>
        <v>22.260273972602739</v>
      </c>
    </row>
    <row r="103" spans="1:28">
      <c r="A103" s="82" t="s">
        <v>133</v>
      </c>
      <c r="B103" s="879">
        <v>196</v>
      </c>
      <c r="C103" s="31">
        <v>16</v>
      </c>
      <c r="D103" s="2727">
        <f t="shared" si="65"/>
        <v>8.1632653061224492</v>
      </c>
      <c r="E103" s="31">
        <v>10</v>
      </c>
      <c r="F103" s="2727">
        <f t="shared" si="71"/>
        <v>5.1020408163265305</v>
      </c>
      <c r="G103" s="3652">
        <v>0</v>
      </c>
      <c r="H103" s="3653"/>
      <c r="I103" s="3654"/>
      <c r="J103" s="2732">
        <f>G103/B103</f>
        <v>0</v>
      </c>
      <c r="K103" s="31">
        <v>38</v>
      </c>
      <c r="L103" s="2727">
        <f t="shared" si="66"/>
        <v>19.387755102040817</v>
      </c>
      <c r="M103" s="31">
        <v>42</v>
      </c>
      <c r="N103" s="2727">
        <f t="shared" si="67"/>
        <v>21.428571428571427</v>
      </c>
      <c r="O103" s="31">
        <v>12</v>
      </c>
      <c r="P103" s="2727">
        <f t="shared" si="68"/>
        <v>6.1224489795918364</v>
      </c>
      <c r="Q103" s="31">
        <v>32</v>
      </c>
      <c r="R103" s="2727">
        <f t="shared" si="69"/>
        <v>16.326530612244898</v>
      </c>
      <c r="S103" s="85">
        <v>46</v>
      </c>
      <c r="T103" s="2751">
        <f t="shared" si="70"/>
        <v>23.469387755102041</v>
      </c>
    </row>
    <row r="104" spans="1:28">
      <c r="A104" s="89" t="s">
        <v>419</v>
      </c>
      <c r="B104" s="880">
        <v>235</v>
      </c>
      <c r="C104" s="41">
        <v>12</v>
      </c>
      <c r="D104" s="42">
        <f t="shared" si="65"/>
        <v>5.1063829787234036</v>
      </c>
      <c r="E104" s="41">
        <v>9</v>
      </c>
      <c r="F104" s="2688">
        <f t="shared" si="71"/>
        <v>3.8297872340425529</v>
      </c>
      <c r="G104" s="3649">
        <v>0</v>
      </c>
      <c r="H104" s="3650"/>
      <c r="I104" s="3651"/>
      <c r="J104" s="2732">
        <f>G104/B104</f>
        <v>0</v>
      </c>
      <c r="K104" s="41">
        <v>30</v>
      </c>
      <c r="L104" s="2688">
        <f t="shared" si="66"/>
        <v>12.76595744680851</v>
      </c>
      <c r="M104" s="41">
        <v>50</v>
      </c>
      <c r="N104" s="2688">
        <f t="shared" si="67"/>
        <v>21.276595744680851</v>
      </c>
      <c r="O104" s="41">
        <v>20</v>
      </c>
      <c r="P104" s="2688">
        <f t="shared" si="68"/>
        <v>8.5106382978723403</v>
      </c>
      <c r="Q104" s="41">
        <v>49</v>
      </c>
      <c r="R104" s="2688">
        <f t="shared" si="69"/>
        <v>20.851063829787233</v>
      </c>
      <c r="S104" s="87">
        <v>65</v>
      </c>
      <c r="T104" s="2752">
        <f t="shared" si="70"/>
        <v>27.659574468085108</v>
      </c>
    </row>
    <row r="105" spans="1:28" s="56" customFormat="1" ht="11.25" customHeight="1">
      <c r="A105" s="82" t="s">
        <v>439</v>
      </c>
      <c r="B105" s="879">
        <v>367</v>
      </c>
      <c r="C105" s="2747">
        <v>38</v>
      </c>
      <c r="D105" s="32">
        <f t="shared" si="65"/>
        <v>10.354223433242508</v>
      </c>
      <c r="E105" s="2758">
        <v>27</v>
      </c>
      <c r="F105" s="598">
        <f t="shared" si="71"/>
        <v>7.3569482288828345</v>
      </c>
      <c r="G105" s="3655">
        <v>3</v>
      </c>
      <c r="H105" s="3656"/>
      <c r="I105" s="3657"/>
      <c r="J105" s="162">
        <f>SUM(G105/B105)*100</f>
        <v>0.81743869209809261</v>
      </c>
      <c r="K105" s="2747">
        <v>96</v>
      </c>
      <c r="L105" s="474">
        <f t="shared" si="66"/>
        <v>26.158038147138964</v>
      </c>
      <c r="M105" s="2760">
        <v>63</v>
      </c>
      <c r="N105" s="2727">
        <f t="shared" si="67"/>
        <v>17.166212534059948</v>
      </c>
      <c r="O105" s="2747">
        <v>20</v>
      </c>
      <c r="P105" s="2728">
        <f t="shared" si="68"/>
        <v>5.4495912806539506</v>
      </c>
      <c r="Q105" s="108">
        <v>53</v>
      </c>
      <c r="R105" s="2727">
        <f t="shared" si="69"/>
        <v>14.441416893732969</v>
      </c>
      <c r="S105" s="31">
        <v>67</v>
      </c>
      <c r="T105" s="2733">
        <f t="shared" si="70"/>
        <v>18.256130790190735</v>
      </c>
    </row>
    <row r="106" spans="1:28" s="56" customFormat="1" ht="11.25" customHeight="1">
      <c r="A106" s="82" t="s">
        <v>593</v>
      </c>
      <c r="B106" s="879">
        <v>262</v>
      </c>
      <c r="C106" s="2747">
        <v>22</v>
      </c>
      <c r="D106" s="32">
        <f t="shared" si="65"/>
        <v>8.3969465648854964</v>
      </c>
      <c r="E106" s="31">
        <v>16</v>
      </c>
      <c r="F106" s="598">
        <f t="shared" si="71"/>
        <v>6.1068702290076331</v>
      </c>
      <c r="G106" s="3652">
        <v>0</v>
      </c>
      <c r="H106" s="3653"/>
      <c r="I106" s="3654"/>
      <c r="J106" s="32">
        <f t="shared" ref="J106:J114" si="72">SUM(G106/B106)*100</f>
        <v>0</v>
      </c>
      <c r="K106" s="31">
        <v>62</v>
      </c>
      <c r="L106" s="538">
        <f t="shared" si="66"/>
        <v>23.664122137404579</v>
      </c>
      <c r="M106" s="31">
        <v>47</v>
      </c>
      <c r="N106" s="2727">
        <f t="shared" si="67"/>
        <v>17.938931297709924</v>
      </c>
      <c r="O106" s="31">
        <v>17</v>
      </c>
      <c r="P106" s="2726">
        <f t="shared" si="68"/>
        <v>6.4885496183206106</v>
      </c>
      <c r="Q106" s="31">
        <v>35</v>
      </c>
      <c r="R106" s="32">
        <f t="shared" si="69"/>
        <v>13.358778625954198</v>
      </c>
      <c r="S106" s="31">
        <v>63</v>
      </c>
      <c r="T106" s="2733">
        <f t="shared" si="70"/>
        <v>24.045801526717558</v>
      </c>
      <c r="U106" s="240"/>
      <c r="V106" s="240"/>
      <c r="W106" s="240"/>
      <c r="X106" s="240"/>
      <c r="Y106" s="240"/>
      <c r="Z106" s="240"/>
      <c r="AA106" s="240"/>
      <c r="AB106" s="240"/>
    </row>
    <row r="107" spans="1:28" s="56" customFormat="1" ht="11.25" customHeight="1">
      <c r="A107" s="92" t="s">
        <v>440</v>
      </c>
      <c r="B107" s="879">
        <v>172</v>
      </c>
      <c r="C107" s="2747">
        <v>8</v>
      </c>
      <c r="D107" s="32">
        <f t="shared" si="65"/>
        <v>4.6511627906976747</v>
      </c>
      <c r="E107" s="31">
        <v>10</v>
      </c>
      <c r="F107" s="598">
        <f t="shared" si="71"/>
        <v>5.8139534883720927</v>
      </c>
      <c r="G107" s="3652">
        <v>0</v>
      </c>
      <c r="H107" s="3653"/>
      <c r="I107" s="3654"/>
      <c r="J107" s="32">
        <f t="shared" si="72"/>
        <v>0</v>
      </c>
      <c r="K107" s="31">
        <v>26</v>
      </c>
      <c r="L107" s="598">
        <f t="shared" si="66"/>
        <v>15.11627906976744</v>
      </c>
      <c r="M107" s="31">
        <v>28</v>
      </c>
      <c r="N107" s="2727">
        <f t="shared" si="67"/>
        <v>16.279069767441861</v>
      </c>
      <c r="O107" s="31">
        <v>17</v>
      </c>
      <c r="P107" s="2727">
        <f t="shared" si="68"/>
        <v>9.8837209302325579</v>
      </c>
      <c r="Q107" s="31">
        <v>32</v>
      </c>
      <c r="R107" s="32">
        <f t="shared" si="69"/>
        <v>18.604651162790699</v>
      </c>
      <c r="S107" s="31">
        <v>51</v>
      </c>
      <c r="T107" s="2733">
        <f t="shared" si="70"/>
        <v>29.651162790697676</v>
      </c>
      <c r="U107" s="240"/>
      <c r="V107" s="240"/>
      <c r="W107" s="240"/>
      <c r="X107" s="240"/>
      <c r="Y107" s="240"/>
      <c r="Z107" s="240"/>
      <c r="AA107" s="240"/>
      <c r="AB107" s="240"/>
    </row>
    <row r="108" spans="1:28" s="56" customFormat="1" ht="11.25" customHeight="1">
      <c r="A108" s="91" t="s">
        <v>496</v>
      </c>
      <c r="B108" s="880">
        <v>188</v>
      </c>
      <c r="C108" s="2750">
        <v>10</v>
      </c>
      <c r="D108" s="42">
        <f t="shared" si="65"/>
        <v>5.3191489361702127</v>
      </c>
      <c r="E108" s="41">
        <v>7</v>
      </c>
      <c r="F108" s="2797">
        <f t="shared" si="71"/>
        <v>3.7234042553191489</v>
      </c>
      <c r="G108" s="3649">
        <v>0</v>
      </c>
      <c r="H108" s="3650"/>
      <c r="I108" s="3651"/>
      <c r="J108" s="42">
        <f t="shared" si="72"/>
        <v>0</v>
      </c>
      <c r="K108" s="41">
        <v>23</v>
      </c>
      <c r="L108" s="2797">
        <f t="shared" si="66"/>
        <v>12.23404255319149</v>
      </c>
      <c r="M108" s="41">
        <v>34</v>
      </c>
      <c r="N108" s="2688">
        <f t="shared" si="67"/>
        <v>18.085106382978726</v>
      </c>
      <c r="O108" s="41">
        <v>16</v>
      </c>
      <c r="P108" s="2688">
        <f t="shared" si="68"/>
        <v>8.5106382978723403</v>
      </c>
      <c r="Q108" s="2750">
        <v>41</v>
      </c>
      <c r="R108" s="42">
        <f t="shared" si="69"/>
        <v>21.808510638297875</v>
      </c>
      <c r="S108" s="41">
        <v>57</v>
      </c>
      <c r="T108" s="2731">
        <f t="shared" si="70"/>
        <v>30.319148936170215</v>
      </c>
      <c r="U108" s="240"/>
      <c r="V108" s="240"/>
      <c r="W108" s="240"/>
      <c r="X108" s="240"/>
      <c r="Y108" s="240"/>
      <c r="Z108" s="240"/>
      <c r="AA108" s="240"/>
      <c r="AB108" s="240"/>
    </row>
    <row r="109" spans="1:28" s="56" customFormat="1" ht="11.25" customHeight="1">
      <c r="A109" s="28" t="s">
        <v>544</v>
      </c>
      <c r="B109" s="879">
        <v>339</v>
      </c>
      <c r="C109" s="2747">
        <v>49</v>
      </c>
      <c r="D109" s="32">
        <f t="shared" si="65"/>
        <v>14.454277286135694</v>
      </c>
      <c r="E109" s="31">
        <v>12</v>
      </c>
      <c r="F109" s="598">
        <f t="shared" si="71"/>
        <v>3.5398230088495577</v>
      </c>
      <c r="G109" s="3655">
        <v>0</v>
      </c>
      <c r="H109" s="3656"/>
      <c r="I109" s="3657"/>
      <c r="J109" s="32">
        <f t="shared" si="72"/>
        <v>0</v>
      </c>
      <c r="K109" s="31">
        <v>89</v>
      </c>
      <c r="L109" s="598">
        <f t="shared" si="66"/>
        <v>26.253687315634217</v>
      </c>
      <c r="M109" s="31">
        <v>52</v>
      </c>
      <c r="N109" s="2727">
        <f t="shared" si="67"/>
        <v>15.339233038348082</v>
      </c>
      <c r="O109" s="31">
        <v>24</v>
      </c>
      <c r="P109" s="2727">
        <f t="shared" si="68"/>
        <v>7.0796460176991154</v>
      </c>
      <c r="Q109" s="2747">
        <v>48</v>
      </c>
      <c r="R109" s="32">
        <f t="shared" si="69"/>
        <v>14.159292035398231</v>
      </c>
      <c r="S109" s="31">
        <v>65</v>
      </c>
      <c r="T109" s="2733">
        <f t="shared" si="70"/>
        <v>19.174041297935105</v>
      </c>
      <c r="U109" s="240"/>
      <c r="V109" s="240"/>
      <c r="W109" s="240"/>
      <c r="X109" s="240"/>
      <c r="Y109" s="240"/>
      <c r="Z109" s="240"/>
      <c r="AA109" s="240"/>
      <c r="AB109" s="240"/>
    </row>
    <row r="110" spans="1:28" s="56" customFormat="1" ht="11.25" customHeight="1">
      <c r="A110" s="92" t="s">
        <v>501</v>
      </c>
      <c r="B110" s="879">
        <v>263</v>
      </c>
      <c r="C110" s="2747">
        <v>39</v>
      </c>
      <c r="D110" s="32">
        <f t="shared" si="65"/>
        <v>14.82889733840304</v>
      </c>
      <c r="E110" s="31">
        <v>16</v>
      </c>
      <c r="F110" s="598">
        <f t="shared" si="71"/>
        <v>6.083650190114068</v>
      </c>
      <c r="G110" s="3652">
        <v>2</v>
      </c>
      <c r="H110" s="3653"/>
      <c r="I110" s="3654"/>
      <c r="J110" s="32">
        <f t="shared" si="72"/>
        <v>0.76045627376425851</v>
      </c>
      <c r="K110" s="31">
        <v>46</v>
      </c>
      <c r="L110" s="598">
        <f t="shared" si="66"/>
        <v>17.490494296577946</v>
      </c>
      <c r="M110" s="31">
        <v>34</v>
      </c>
      <c r="N110" s="2727">
        <f t="shared" si="67"/>
        <v>12.927756653992395</v>
      </c>
      <c r="O110" s="31">
        <v>17</v>
      </c>
      <c r="P110" s="2727">
        <f t="shared" si="68"/>
        <v>6.4638783269961975</v>
      </c>
      <c r="Q110" s="2747">
        <v>41</v>
      </c>
      <c r="R110" s="32">
        <f t="shared" si="69"/>
        <v>15.589353612167301</v>
      </c>
      <c r="S110" s="31">
        <v>68</v>
      </c>
      <c r="T110" s="2733">
        <f t="shared" si="70"/>
        <v>25.85551330798479</v>
      </c>
      <c r="U110" s="240"/>
      <c r="V110" s="240"/>
      <c r="W110"/>
      <c r="X110"/>
      <c r="Y110"/>
      <c r="Z110"/>
      <c r="AA110" s="240"/>
      <c r="AB110" s="240"/>
    </row>
    <row r="111" spans="1:28" s="56" customFormat="1" ht="11.25" customHeight="1">
      <c r="A111" s="92" t="s">
        <v>516</v>
      </c>
      <c r="B111" s="879">
        <v>171</v>
      </c>
      <c r="C111" s="2747">
        <v>16</v>
      </c>
      <c r="D111" s="32">
        <f t="shared" si="65"/>
        <v>9.3567251461988299</v>
      </c>
      <c r="E111" s="31">
        <v>13</v>
      </c>
      <c r="F111" s="598">
        <f t="shared" si="71"/>
        <v>7.6023391812865491</v>
      </c>
      <c r="G111" s="3652">
        <v>1</v>
      </c>
      <c r="H111" s="3653"/>
      <c r="I111" s="3654"/>
      <c r="J111" s="32">
        <f t="shared" si="72"/>
        <v>0.58479532163742687</v>
      </c>
      <c r="K111" s="31">
        <v>36</v>
      </c>
      <c r="L111" s="598">
        <f t="shared" si="66"/>
        <v>21.052631578947366</v>
      </c>
      <c r="M111" s="31">
        <v>25</v>
      </c>
      <c r="N111" s="2727">
        <f t="shared" si="67"/>
        <v>14.619883040935672</v>
      </c>
      <c r="O111" s="31">
        <v>17</v>
      </c>
      <c r="P111" s="2727">
        <f t="shared" si="68"/>
        <v>9.9415204678362574</v>
      </c>
      <c r="Q111" s="2747">
        <v>36</v>
      </c>
      <c r="R111" s="32">
        <f t="shared" si="69"/>
        <v>21.052631578947366</v>
      </c>
      <c r="S111" s="31">
        <v>27</v>
      </c>
      <c r="T111" s="2733">
        <f t="shared" si="70"/>
        <v>15.789473684210526</v>
      </c>
      <c r="U111" s="240"/>
      <c r="V111" s="240"/>
      <c r="W111"/>
      <c r="X111"/>
      <c r="Y111"/>
      <c r="Z111"/>
      <c r="AA111" s="240"/>
      <c r="AB111" s="240"/>
    </row>
    <row r="112" spans="1:28" s="56" customFormat="1" ht="11.25" customHeight="1">
      <c r="A112" s="91" t="s">
        <v>444</v>
      </c>
      <c r="B112" s="880">
        <v>187</v>
      </c>
      <c r="C112" s="2750">
        <v>14</v>
      </c>
      <c r="D112" s="42">
        <f t="shared" si="65"/>
        <v>7.4866310160427805</v>
      </c>
      <c r="E112" s="41">
        <v>8</v>
      </c>
      <c r="F112" s="2797">
        <f t="shared" si="71"/>
        <v>4.2780748663101598</v>
      </c>
      <c r="G112" s="3649">
        <v>0</v>
      </c>
      <c r="H112" s="3650"/>
      <c r="I112" s="3651"/>
      <c r="J112" s="42">
        <f t="shared" si="72"/>
        <v>0</v>
      </c>
      <c r="K112" s="41">
        <v>21</v>
      </c>
      <c r="L112" s="2797">
        <f t="shared" si="66"/>
        <v>11.229946524064172</v>
      </c>
      <c r="M112" s="41">
        <v>41</v>
      </c>
      <c r="N112" s="2688">
        <f t="shared" si="67"/>
        <v>21.925133689839569</v>
      </c>
      <c r="O112" s="41">
        <v>17</v>
      </c>
      <c r="P112" s="2688">
        <f t="shared" si="68"/>
        <v>9.0909090909090917</v>
      </c>
      <c r="Q112" s="2750">
        <v>36</v>
      </c>
      <c r="R112" s="42">
        <f t="shared" si="69"/>
        <v>19.251336898395721</v>
      </c>
      <c r="S112" s="41">
        <v>50</v>
      </c>
      <c r="T112" s="2731">
        <f t="shared" si="70"/>
        <v>26.737967914438503</v>
      </c>
      <c r="U112" s="240"/>
      <c r="V112" s="240"/>
      <c r="W112"/>
      <c r="X112"/>
      <c r="Y112"/>
      <c r="Z112"/>
      <c r="AA112" s="240"/>
      <c r="AB112" s="240"/>
    </row>
    <row r="113" spans="1:29" s="56" customFormat="1" ht="11.25" customHeight="1">
      <c r="A113" s="28" t="s">
        <v>430</v>
      </c>
      <c r="B113" s="879">
        <v>319</v>
      </c>
      <c r="C113" s="2747">
        <v>47</v>
      </c>
      <c r="D113" s="32">
        <f t="shared" si="65"/>
        <v>14.733542319749215</v>
      </c>
      <c r="E113" s="31">
        <v>23</v>
      </c>
      <c r="F113" s="598">
        <f t="shared" si="71"/>
        <v>7.2100313479623823</v>
      </c>
      <c r="G113" s="3655">
        <v>0</v>
      </c>
      <c r="H113" s="3656"/>
      <c r="I113" s="3657"/>
      <c r="J113" s="32">
        <f t="shared" si="72"/>
        <v>0</v>
      </c>
      <c r="K113" s="31">
        <v>58</v>
      </c>
      <c r="L113" s="598">
        <f t="shared" si="66"/>
        <v>18.181818181818183</v>
      </c>
      <c r="M113" s="31">
        <v>63</v>
      </c>
      <c r="N113" s="2727">
        <f t="shared" si="67"/>
        <v>19.749216300940439</v>
      </c>
      <c r="O113" s="31">
        <v>28</v>
      </c>
      <c r="P113" s="2727">
        <f t="shared" si="68"/>
        <v>8.7774294670846391</v>
      </c>
      <c r="Q113" s="2747">
        <v>51</v>
      </c>
      <c r="R113" s="32">
        <f t="shared" si="69"/>
        <v>15.987460815047022</v>
      </c>
      <c r="S113" s="31">
        <v>49</v>
      </c>
      <c r="T113" s="2733">
        <f t="shared" si="70"/>
        <v>15.360501567398119</v>
      </c>
      <c r="U113" s="240"/>
      <c r="V113" s="240"/>
      <c r="W113"/>
      <c r="X113"/>
      <c r="Y113"/>
      <c r="Z113"/>
      <c r="AA113" s="240"/>
      <c r="AB113" s="240"/>
    </row>
    <row r="114" spans="1:29" s="56" customFormat="1" ht="11.25" customHeight="1">
      <c r="A114" s="28" t="s">
        <v>213</v>
      </c>
      <c r="B114" s="879">
        <v>226</v>
      </c>
      <c r="C114" s="2747">
        <v>30</v>
      </c>
      <c r="D114" s="32">
        <f t="shared" si="65"/>
        <v>13.274336283185843</v>
      </c>
      <c r="E114" s="31">
        <v>16</v>
      </c>
      <c r="F114" s="598">
        <f t="shared" si="71"/>
        <v>7.0796460176991154</v>
      </c>
      <c r="G114" s="3652">
        <v>1</v>
      </c>
      <c r="H114" s="3653"/>
      <c r="I114" s="3654"/>
      <c r="J114" s="2732">
        <f t="shared" si="72"/>
        <v>0.44247787610619471</v>
      </c>
      <c r="K114" s="2760">
        <v>32</v>
      </c>
      <c r="L114" s="598">
        <f t="shared" si="66"/>
        <v>14.159292035398231</v>
      </c>
      <c r="M114" s="31">
        <v>59</v>
      </c>
      <c r="N114" s="2727">
        <f t="shared" si="67"/>
        <v>26.10619469026549</v>
      </c>
      <c r="O114" s="31">
        <v>21</v>
      </c>
      <c r="P114" s="2727">
        <f t="shared" si="68"/>
        <v>9.2920353982300892</v>
      </c>
      <c r="Q114" s="2747">
        <v>27</v>
      </c>
      <c r="R114" s="32">
        <f t="shared" si="69"/>
        <v>11.946902654867257</v>
      </c>
      <c r="S114" s="31">
        <v>40</v>
      </c>
      <c r="T114" s="2733">
        <f t="shared" si="70"/>
        <v>17.699115044247787</v>
      </c>
      <c r="U114" s="240"/>
      <c r="V114" s="240"/>
      <c r="W114"/>
      <c r="X114"/>
      <c r="Y114"/>
      <c r="Z114"/>
      <c r="AA114" s="240"/>
      <c r="AB114" s="240"/>
    </row>
    <row r="115" spans="1:29" s="56" customFormat="1" ht="11.25" customHeight="1">
      <c r="A115" s="51" t="s">
        <v>64</v>
      </c>
      <c r="B115" s="879">
        <v>178</v>
      </c>
      <c r="C115" s="2747">
        <v>18</v>
      </c>
      <c r="D115" s="32">
        <f t="shared" si="65"/>
        <v>10.112359550561797</v>
      </c>
      <c r="E115" s="31">
        <v>7</v>
      </c>
      <c r="F115" s="598">
        <f t="shared" si="71"/>
        <v>3.9325842696629212</v>
      </c>
      <c r="G115" s="979">
        <v>1</v>
      </c>
      <c r="H115" s="2732">
        <f t="shared" ref="H115:H123" si="73">SUM(G115/B115)*100</f>
        <v>0.5617977528089888</v>
      </c>
      <c r="I115" s="2736">
        <v>0</v>
      </c>
      <c r="J115" s="2732">
        <f t="shared" ref="J115:J123" si="74">SUM(I115/B115)*100</f>
        <v>0</v>
      </c>
      <c r="K115" s="2760">
        <v>26</v>
      </c>
      <c r="L115" s="598">
        <f t="shared" si="66"/>
        <v>14.606741573033707</v>
      </c>
      <c r="M115" s="31">
        <v>37</v>
      </c>
      <c r="N115" s="2727">
        <f t="shared" si="67"/>
        <v>20.786516853932586</v>
      </c>
      <c r="O115" s="31">
        <v>27</v>
      </c>
      <c r="P115" s="2727">
        <f t="shared" si="68"/>
        <v>15.168539325842698</v>
      </c>
      <c r="Q115" s="2747">
        <v>25</v>
      </c>
      <c r="R115" s="32">
        <f t="shared" si="69"/>
        <v>14.04494382022472</v>
      </c>
      <c r="S115" s="31">
        <v>37</v>
      </c>
      <c r="T115" s="2733">
        <f t="shared" si="70"/>
        <v>20.786516853932586</v>
      </c>
      <c r="U115" s="240"/>
      <c r="V115" s="240"/>
      <c r="W115"/>
      <c r="X115"/>
      <c r="Y115"/>
      <c r="Z115"/>
      <c r="AA115" s="240"/>
      <c r="AB115" s="240"/>
      <c r="AC115" s="478"/>
    </row>
    <row r="116" spans="1:29" s="56" customFormat="1" ht="11.25" customHeight="1">
      <c r="A116" s="51" t="s">
        <v>569</v>
      </c>
      <c r="B116" s="879">
        <v>199</v>
      </c>
      <c r="C116" s="2747">
        <v>23</v>
      </c>
      <c r="D116" s="32">
        <f t="shared" si="65"/>
        <v>11.557788944723619</v>
      </c>
      <c r="E116" s="31">
        <v>8</v>
      </c>
      <c r="F116" s="598">
        <f>SUM(E116/B116)*100</f>
        <v>4.0201005025125625</v>
      </c>
      <c r="G116" s="979">
        <v>0</v>
      </c>
      <c r="H116" s="32">
        <f t="shared" si="73"/>
        <v>0</v>
      </c>
      <c r="I116" s="979">
        <v>0</v>
      </c>
      <c r="J116" s="2732">
        <f t="shared" si="74"/>
        <v>0</v>
      </c>
      <c r="K116" s="31">
        <v>31</v>
      </c>
      <c r="L116" s="598">
        <f t="shared" si="66"/>
        <v>15.577889447236181</v>
      </c>
      <c r="M116" s="31">
        <v>37</v>
      </c>
      <c r="N116" s="2727">
        <f t="shared" si="67"/>
        <v>18.592964824120603</v>
      </c>
      <c r="O116" s="31">
        <v>12</v>
      </c>
      <c r="P116" s="2727">
        <f t="shared" si="68"/>
        <v>6.0301507537688437</v>
      </c>
      <c r="Q116" s="2747">
        <v>40</v>
      </c>
      <c r="R116" s="32">
        <f t="shared" si="69"/>
        <v>20.100502512562816</v>
      </c>
      <c r="S116" s="31">
        <v>48</v>
      </c>
      <c r="T116" s="2733">
        <f t="shared" si="70"/>
        <v>24.120603015075375</v>
      </c>
      <c r="U116" s="240"/>
      <c r="V116" s="240"/>
      <c r="W116"/>
      <c r="X116"/>
      <c r="Y116"/>
      <c r="Z116"/>
      <c r="AA116" s="240"/>
      <c r="AB116" s="240"/>
      <c r="AC116" s="478"/>
    </row>
    <row r="117" spans="1:29" s="56" customFormat="1" ht="11.25" customHeight="1">
      <c r="A117" s="801" t="s">
        <v>623</v>
      </c>
      <c r="B117" s="881">
        <v>288</v>
      </c>
      <c r="C117" s="2753">
        <v>49</v>
      </c>
      <c r="D117" s="162">
        <f t="shared" si="65"/>
        <v>17.013888888888889</v>
      </c>
      <c r="E117" s="2754">
        <v>15</v>
      </c>
      <c r="F117" s="474">
        <f t="shared" si="71"/>
        <v>5.2083333333333339</v>
      </c>
      <c r="G117" s="2738">
        <v>0</v>
      </c>
      <c r="H117" s="162">
        <f t="shared" si="73"/>
        <v>0</v>
      </c>
      <c r="I117" s="2738">
        <v>0</v>
      </c>
      <c r="J117" s="162">
        <f t="shared" si="74"/>
        <v>0</v>
      </c>
      <c r="K117" s="2754">
        <v>48</v>
      </c>
      <c r="L117" s="474">
        <f t="shared" si="66"/>
        <v>16.666666666666664</v>
      </c>
      <c r="M117" s="108">
        <v>53</v>
      </c>
      <c r="N117" s="2729">
        <f t="shared" si="67"/>
        <v>18.402777777777779</v>
      </c>
      <c r="O117" s="108">
        <v>24</v>
      </c>
      <c r="P117" s="162">
        <f t="shared" si="68"/>
        <v>8.3333333333333321</v>
      </c>
      <c r="Q117" s="2754">
        <v>63</v>
      </c>
      <c r="R117" s="162">
        <f t="shared" si="69"/>
        <v>21.875</v>
      </c>
      <c r="S117" s="108">
        <v>36</v>
      </c>
      <c r="T117" s="2739">
        <f t="shared" si="70"/>
        <v>12.5</v>
      </c>
      <c r="U117" s="240"/>
      <c r="V117" s="240"/>
      <c r="W117"/>
      <c r="X117"/>
      <c r="Y117"/>
      <c r="Z117"/>
      <c r="AA117" s="240"/>
      <c r="AB117" s="240"/>
      <c r="AC117" s="478"/>
    </row>
    <row r="118" spans="1:29" s="56" customFormat="1" ht="11.25" customHeight="1">
      <c r="A118" s="92" t="s">
        <v>663</v>
      </c>
      <c r="B118" s="879">
        <v>232</v>
      </c>
      <c r="C118" s="2747">
        <v>38</v>
      </c>
      <c r="D118" s="32">
        <f t="shared" si="65"/>
        <v>16.379310344827587</v>
      </c>
      <c r="E118" s="2748">
        <v>11</v>
      </c>
      <c r="F118" s="538">
        <f t="shared" si="71"/>
        <v>4.7413793103448274</v>
      </c>
      <c r="G118" s="2735">
        <v>0</v>
      </c>
      <c r="H118" s="32">
        <f t="shared" si="73"/>
        <v>0</v>
      </c>
      <c r="I118" s="2735">
        <v>0</v>
      </c>
      <c r="J118" s="32">
        <f t="shared" si="74"/>
        <v>0</v>
      </c>
      <c r="K118" s="2748">
        <v>34</v>
      </c>
      <c r="L118" s="538">
        <f t="shared" si="66"/>
        <v>14.655172413793101</v>
      </c>
      <c r="M118" s="31">
        <v>41</v>
      </c>
      <c r="N118" s="2727">
        <f t="shared" si="67"/>
        <v>17.672413793103448</v>
      </c>
      <c r="O118" s="31">
        <v>20</v>
      </c>
      <c r="P118" s="32">
        <f t="shared" si="68"/>
        <v>8.6206896551724146</v>
      </c>
      <c r="Q118" s="2748">
        <v>30</v>
      </c>
      <c r="R118" s="32">
        <f t="shared" si="69"/>
        <v>12.931034482758621</v>
      </c>
      <c r="S118" s="31">
        <v>58</v>
      </c>
      <c r="T118" s="2733">
        <f t="shared" si="70"/>
        <v>25</v>
      </c>
      <c r="U118" s="240"/>
      <c r="V118" s="240"/>
      <c r="W118"/>
      <c r="X118"/>
      <c r="Y118"/>
      <c r="Z118"/>
      <c r="AA118" s="240"/>
      <c r="AB118" s="240"/>
      <c r="AC118" s="478"/>
    </row>
    <row r="119" spans="1:29" s="56" customFormat="1" ht="11.25" customHeight="1">
      <c r="A119" s="92" t="s">
        <v>676</v>
      </c>
      <c r="B119" s="879">
        <v>172</v>
      </c>
      <c r="C119" s="2747">
        <v>37</v>
      </c>
      <c r="D119" s="32">
        <f t="shared" si="65"/>
        <v>21.511627906976745</v>
      </c>
      <c r="E119" s="2748">
        <v>8</v>
      </c>
      <c r="F119" s="538">
        <f t="shared" si="71"/>
        <v>4.6511627906976747</v>
      </c>
      <c r="G119" s="2735">
        <v>0</v>
      </c>
      <c r="H119" s="32">
        <f t="shared" si="73"/>
        <v>0</v>
      </c>
      <c r="I119" s="2735">
        <v>0</v>
      </c>
      <c r="J119" s="32">
        <f t="shared" si="74"/>
        <v>0</v>
      </c>
      <c r="K119" s="2748">
        <v>21</v>
      </c>
      <c r="L119" s="538">
        <f t="shared" si="66"/>
        <v>12.209302325581394</v>
      </c>
      <c r="M119" s="31">
        <v>23</v>
      </c>
      <c r="N119" s="2727">
        <f t="shared" si="67"/>
        <v>13.372093023255813</v>
      </c>
      <c r="O119" s="31">
        <v>21</v>
      </c>
      <c r="P119" s="32">
        <f t="shared" si="68"/>
        <v>12.209302325581394</v>
      </c>
      <c r="Q119" s="2748">
        <v>27</v>
      </c>
      <c r="R119" s="32">
        <f t="shared" si="69"/>
        <v>15.697674418604651</v>
      </c>
      <c r="S119" s="31">
        <v>35</v>
      </c>
      <c r="T119" s="2733">
        <f t="shared" si="70"/>
        <v>20.348837209302324</v>
      </c>
      <c r="U119" s="240"/>
      <c r="V119" s="240"/>
      <c r="W119"/>
      <c r="X119"/>
      <c r="Y119"/>
      <c r="Z119"/>
      <c r="AA119" s="240"/>
      <c r="AB119" s="240"/>
      <c r="AC119" s="240" t="s">
        <v>102</v>
      </c>
    </row>
    <row r="120" spans="1:29" s="56" customFormat="1" ht="11.25" customHeight="1">
      <c r="A120" s="52" t="s">
        <v>677</v>
      </c>
      <c r="B120" s="880">
        <v>183</v>
      </c>
      <c r="C120" s="2750">
        <v>17</v>
      </c>
      <c r="D120" s="42">
        <f t="shared" si="65"/>
        <v>9.2896174863387984</v>
      </c>
      <c r="E120" s="2700">
        <v>8</v>
      </c>
      <c r="F120" s="1409">
        <f>SUM(E120/B120)*100</f>
        <v>4.3715846994535523</v>
      </c>
      <c r="G120" s="2774">
        <v>2</v>
      </c>
      <c r="H120" s="42">
        <f t="shared" si="73"/>
        <v>1.0928961748633881</v>
      </c>
      <c r="I120" s="2774">
        <v>0</v>
      </c>
      <c r="J120" s="42">
        <f t="shared" si="74"/>
        <v>0</v>
      </c>
      <c r="K120" s="2700">
        <v>15</v>
      </c>
      <c r="L120" s="1409">
        <f t="shared" si="66"/>
        <v>8.1967213114754092</v>
      </c>
      <c r="M120" s="41">
        <v>33</v>
      </c>
      <c r="N120" s="2688">
        <f t="shared" si="67"/>
        <v>18.032786885245901</v>
      </c>
      <c r="O120" s="41">
        <v>16</v>
      </c>
      <c r="P120" s="42">
        <f t="shared" si="68"/>
        <v>8.7431693989071047</v>
      </c>
      <c r="Q120" s="2700">
        <v>32</v>
      </c>
      <c r="R120" s="42">
        <f t="shared" si="69"/>
        <v>17.486338797814209</v>
      </c>
      <c r="S120" s="41">
        <v>60</v>
      </c>
      <c r="T120" s="2731">
        <f t="shared" si="70"/>
        <v>32.786885245901637</v>
      </c>
      <c r="U120" s="240"/>
      <c r="V120" s="240"/>
      <c r="W120" s="20"/>
      <c r="X120" s="20"/>
      <c r="Y120" s="20"/>
      <c r="Z120" s="20"/>
      <c r="AA120" s="240"/>
      <c r="AB120" s="240"/>
      <c r="AC120" s="240"/>
    </row>
    <row r="121" spans="1:29" s="56" customFormat="1" ht="11.25" customHeight="1">
      <c r="A121" s="801" t="s">
        <v>728</v>
      </c>
      <c r="B121" s="881">
        <v>262</v>
      </c>
      <c r="C121" s="2753">
        <v>30</v>
      </c>
      <c r="D121" s="162">
        <f t="shared" si="65"/>
        <v>11.450381679389313</v>
      </c>
      <c r="E121" s="108">
        <v>14</v>
      </c>
      <c r="F121" s="474">
        <f t="shared" si="71"/>
        <v>5.343511450381679</v>
      </c>
      <c r="G121" s="2738">
        <v>1</v>
      </c>
      <c r="H121" s="162">
        <f t="shared" si="73"/>
        <v>0.38167938931297707</v>
      </c>
      <c r="I121" s="1738">
        <v>0</v>
      </c>
      <c r="J121" s="162">
        <f t="shared" si="74"/>
        <v>0</v>
      </c>
      <c r="K121" s="2754">
        <v>46</v>
      </c>
      <c r="L121" s="474">
        <f t="shared" si="66"/>
        <v>17.557251908396946</v>
      </c>
      <c r="M121" s="108">
        <v>43</v>
      </c>
      <c r="N121" s="162">
        <f t="shared" si="67"/>
        <v>16.412213740458014</v>
      </c>
      <c r="O121" s="108">
        <v>25</v>
      </c>
      <c r="P121" s="162">
        <f t="shared" si="68"/>
        <v>9.5419847328244281</v>
      </c>
      <c r="Q121" s="108">
        <v>46</v>
      </c>
      <c r="R121" s="162">
        <f t="shared" si="69"/>
        <v>17.557251908396946</v>
      </c>
      <c r="S121" s="108">
        <v>57</v>
      </c>
      <c r="T121" s="2739">
        <f t="shared" si="70"/>
        <v>21.755725190839694</v>
      </c>
      <c r="U121" s="240"/>
      <c r="V121" s="240"/>
      <c r="W121" s="104"/>
      <c r="X121" s="104"/>
      <c r="Y121" s="104"/>
      <c r="Z121" s="104"/>
      <c r="AA121" s="240"/>
      <c r="AB121" s="240"/>
      <c r="AC121" s="240"/>
    </row>
    <row r="122" spans="1:29" s="56" customFormat="1" ht="11.25" customHeight="1">
      <c r="A122" s="51" t="s">
        <v>745</v>
      </c>
      <c r="B122" s="879">
        <v>231</v>
      </c>
      <c r="C122" s="31">
        <v>26</v>
      </c>
      <c r="D122" s="32">
        <f t="shared" si="65"/>
        <v>11.255411255411255</v>
      </c>
      <c r="E122" s="2748">
        <v>9</v>
      </c>
      <c r="F122" s="538">
        <f t="shared" si="71"/>
        <v>3.8961038961038961</v>
      </c>
      <c r="G122" s="979">
        <v>0</v>
      </c>
      <c r="H122" s="32">
        <f t="shared" si="73"/>
        <v>0</v>
      </c>
      <c r="I122" s="2735">
        <v>0</v>
      </c>
      <c r="J122" s="32">
        <f t="shared" si="74"/>
        <v>0</v>
      </c>
      <c r="K122" s="31">
        <v>35</v>
      </c>
      <c r="L122" s="538">
        <f t="shared" si="66"/>
        <v>15.151515151515152</v>
      </c>
      <c r="M122" s="31">
        <v>28</v>
      </c>
      <c r="N122" s="2727">
        <f t="shared" si="67"/>
        <v>12.121212121212121</v>
      </c>
      <c r="O122" s="31">
        <v>19</v>
      </c>
      <c r="P122" s="32">
        <f t="shared" si="68"/>
        <v>8.2251082251082259</v>
      </c>
      <c r="Q122" s="2748">
        <v>36</v>
      </c>
      <c r="R122" s="32">
        <f t="shared" si="69"/>
        <v>15.584415584415584</v>
      </c>
      <c r="S122" s="31">
        <v>78</v>
      </c>
      <c r="T122" s="49">
        <f t="shared" si="70"/>
        <v>33.766233766233768</v>
      </c>
      <c r="U122" s="240"/>
      <c r="V122" s="240"/>
      <c r="W122"/>
      <c r="X122"/>
      <c r="Y122"/>
      <c r="Z122"/>
      <c r="AA122" s="240"/>
      <c r="AB122" s="240"/>
      <c r="AC122" s="240"/>
    </row>
    <row r="123" spans="1:29" s="56" customFormat="1" ht="11.25" customHeight="1">
      <c r="A123" s="51" t="s">
        <v>746</v>
      </c>
      <c r="B123" s="879">
        <v>145</v>
      </c>
      <c r="C123" s="2747">
        <v>6</v>
      </c>
      <c r="D123" s="32">
        <f t="shared" si="65"/>
        <v>4.1379310344827589</v>
      </c>
      <c r="E123" s="2748">
        <v>5</v>
      </c>
      <c r="F123" s="538">
        <f t="shared" si="71"/>
        <v>3.4482758620689653</v>
      </c>
      <c r="G123" s="2735">
        <v>1</v>
      </c>
      <c r="H123" s="32">
        <f t="shared" si="73"/>
        <v>0.68965517241379315</v>
      </c>
      <c r="I123" s="2735">
        <v>0</v>
      </c>
      <c r="J123" s="32">
        <f t="shared" si="74"/>
        <v>0</v>
      </c>
      <c r="K123" s="2748">
        <v>24</v>
      </c>
      <c r="L123" s="538">
        <f t="shared" si="66"/>
        <v>16.551724137931036</v>
      </c>
      <c r="M123" s="31">
        <v>29</v>
      </c>
      <c r="N123" s="2727">
        <f t="shared" si="67"/>
        <v>20</v>
      </c>
      <c r="O123" s="31">
        <v>9</v>
      </c>
      <c r="P123" s="32">
        <f t="shared" si="68"/>
        <v>6.2068965517241379</v>
      </c>
      <c r="Q123" s="2748">
        <v>30</v>
      </c>
      <c r="R123" s="32">
        <f t="shared" si="69"/>
        <v>20.689655172413794</v>
      </c>
      <c r="S123" s="31">
        <v>41</v>
      </c>
      <c r="T123" s="2733">
        <f t="shared" si="70"/>
        <v>28.27586206896552</v>
      </c>
      <c r="U123" s="240"/>
      <c r="V123" s="240"/>
      <c r="W123"/>
      <c r="X123"/>
      <c r="Y123"/>
      <c r="Z123"/>
      <c r="AA123" s="240"/>
      <c r="AB123" s="240"/>
      <c r="AC123" s="240"/>
    </row>
    <row r="124" spans="1:29" s="56" customFormat="1" ht="11.25" customHeight="1">
      <c r="A124" s="52" t="s">
        <v>747</v>
      </c>
      <c r="B124" s="880">
        <v>173</v>
      </c>
      <c r="C124" s="2750">
        <v>14</v>
      </c>
      <c r="D124" s="42">
        <f t="shared" ref="D124:D136" si="75">SUM(C124/B124)*100</f>
        <v>8.0924855491329488</v>
      </c>
      <c r="E124" s="2700">
        <v>6</v>
      </c>
      <c r="F124" s="1409">
        <f t="shared" ref="F124:F136" si="76">SUM(E124/B124)*100</f>
        <v>3.4682080924855487</v>
      </c>
      <c r="G124" s="2774">
        <v>2</v>
      </c>
      <c r="H124" s="42">
        <f t="shared" ref="H124:H136" si="77">SUM(G124/B124)*100</f>
        <v>1.1560693641618496</v>
      </c>
      <c r="I124" s="2774">
        <v>0</v>
      </c>
      <c r="J124" s="42">
        <f t="shared" ref="J124:J136" si="78">SUM(I124/B124)*100</f>
        <v>0</v>
      </c>
      <c r="K124" s="2700">
        <v>16</v>
      </c>
      <c r="L124" s="1409">
        <f t="shared" ref="L124:L136" si="79">SUM(K124/B124)*100</f>
        <v>9.2485549132947966</v>
      </c>
      <c r="M124" s="41">
        <v>28</v>
      </c>
      <c r="N124" s="2688">
        <f t="shared" ref="N124:N136" si="80">SUM(M124/B124)*100</f>
        <v>16.184971098265898</v>
      </c>
      <c r="O124" s="41">
        <v>34</v>
      </c>
      <c r="P124" s="42">
        <f t="shared" ref="P124:P136" si="81">SUM(O124/B124)*100</f>
        <v>19.653179190751445</v>
      </c>
      <c r="Q124" s="2700">
        <v>31</v>
      </c>
      <c r="R124" s="42">
        <f t="shared" ref="R124:R136" si="82">SUM(Q124/B124)*100</f>
        <v>17.919075144508671</v>
      </c>
      <c r="S124" s="41">
        <v>42</v>
      </c>
      <c r="T124" s="2731">
        <f t="shared" ref="T124:T136" si="83">SUM(S124/B124)*100</f>
        <v>24.277456647398843</v>
      </c>
      <c r="U124" s="240"/>
      <c r="V124" s="240"/>
      <c r="W124"/>
      <c r="X124"/>
      <c r="Y124"/>
      <c r="Z124"/>
      <c r="AA124" s="240"/>
      <c r="AB124" s="240"/>
      <c r="AC124" s="240"/>
    </row>
    <row r="125" spans="1:29" s="56" customFormat="1" ht="11.25" customHeight="1">
      <c r="A125" s="801" t="s">
        <v>769</v>
      </c>
      <c r="B125" s="881">
        <v>271</v>
      </c>
      <c r="C125" s="2753">
        <v>55</v>
      </c>
      <c r="D125" s="162">
        <f t="shared" si="75"/>
        <v>20.29520295202952</v>
      </c>
      <c r="E125" s="108">
        <v>11</v>
      </c>
      <c r="F125" s="474">
        <f t="shared" si="76"/>
        <v>4.0590405904059041</v>
      </c>
      <c r="G125" s="2738">
        <v>0</v>
      </c>
      <c r="H125" s="162">
        <f t="shared" si="77"/>
        <v>0</v>
      </c>
      <c r="I125" s="1738">
        <v>0</v>
      </c>
      <c r="J125" s="162">
        <f t="shared" si="78"/>
        <v>0</v>
      </c>
      <c r="K125" s="2754">
        <v>47</v>
      </c>
      <c r="L125" s="474">
        <f t="shared" si="79"/>
        <v>17.343173431734318</v>
      </c>
      <c r="M125" s="108">
        <v>44</v>
      </c>
      <c r="N125" s="162">
        <f t="shared" si="80"/>
        <v>16.236162361623617</v>
      </c>
      <c r="O125" s="108">
        <v>19</v>
      </c>
      <c r="P125" s="162">
        <f t="shared" si="81"/>
        <v>7.0110701107011062</v>
      </c>
      <c r="Q125" s="108">
        <v>52</v>
      </c>
      <c r="R125" s="162">
        <f t="shared" si="82"/>
        <v>19.188191881918819</v>
      </c>
      <c r="S125" s="108">
        <v>43</v>
      </c>
      <c r="T125" s="2739">
        <f t="shared" si="83"/>
        <v>15.867158671586715</v>
      </c>
      <c r="U125" s="240"/>
      <c r="V125" s="240"/>
      <c r="W125"/>
      <c r="X125"/>
      <c r="Y125"/>
      <c r="Z125"/>
      <c r="AA125" s="240"/>
      <c r="AB125" s="240"/>
      <c r="AC125" s="240">
        <f>SUM(I125,G125,S125,O125,M125,K125,E125,C125)-B125</f>
        <v>-52</v>
      </c>
    </row>
    <row r="126" spans="1:29" s="56" customFormat="1" ht="11.25" customHeight="1">
      <c r="A126" s="51" t="s">
        <v>770</v>
      </c>
      <c r="B126" s="879">
        <v>220</v>
      </c>
      <c r="C126" s="31">
        <v>27</v>
      </c>
      <c r="D126" s="32">
        <f t="shared" si="75"/>
        <v>12.272727272727273</v>
      </c>
      <c r="E126" s="2748">
        <v>5</v>
      </c>
      <c r="F126" s="538">
        <f t="shared" si="76"/>
        <v>2.2727272727272729</v>
      </c>
      <c r="G126" s="979">
        <v>2</v>
      </c>
      <c r="H126" s="32">
        <f t="shared" si="77"/>
        <v>0.90909090909090906</v>
      </c>
      <c r="I126" s="2735">
        <v>0</v>
      </c>
      <c r="J126" s="32">
        <f t="shared" si="78"/>
        <v>0</v>
      </c>
      <c r="K126" s="31">
        <v>38</v>
      </c>
      <c r="L126" s="538">
        <f t="shared" si="79"/>
        <v>17.272727272727273</v>
      </c>
      <c r="M126" s="31">
        <v>26</v>
      </c>
      <c r="N126" s="2727">
        <f t="shared" si="80"/>
        <v>11.818181818181818</v>
      </c>
      <c r="O126" s="31">
        <v>29</v>
      </c>
      <c r="P126" s="32">
        <f t="shared" si="81"/>
        <v>13.18181818181818</v>
      </c>
      <c r="Q126" s="2748">
        <v>37</v>
      </c>
      <c r="R126" s="32">
        <f t="shared" si="82"/>
        <v>16.818181818181817</v>
      </c>
      <c r="S126" s="31">
        <v>56</v>
      </c>
      <c r="T126" s="49">
        <f t="shared" si="83"/>
        <v>25.454545454545453</v>
      </c>
      <c r="U126" s="240"/>
      <c r="V126" s="240"/>
      <c r="W126"/>
      <c r="X126"/>
      <c r="Y126"/>
      <c r="Z126"/>
      <c r="AA126" s="240"/>
      <c r="AB126" s="240"/>
      <c r="AC126" s="240">
        <f>SUM(I126,G126,S126,O126,M126,K126,E126,C126)-B126</f>
        <v>-37</v>
      </c>
    </row>
    <row r="127" spans="1:29" ht="13.5" customHeight="1">
      <c r="A127" s="51" t="s">
        <v>771</v>
      </c>
      <c r="B127" s="879">
        <v>139</v>
      </c>
      <c r="C127" s="2747">
        <v>6</v>
      </c>
      <c r="D127" s="32">
        <f t="shared" si="75"/>
        <v>4.3165467625899279</v>
      </c>
      <c r="E127" s="2748">
        <v>4</v>
      </c>
      <c r="F127" s="538">
        <f t="shared" si="76"/>
        <v>2.877697841726619</v>
      </c>
      <c r="G127" s="2735">
        <v>1</v>
      </c>
      <c r="H127" s="32">
        <f t="shared" si="77"/>
        <v>0.71942446043165476</v>
      </c>
      <c r="I127" s="2735">
        <v>0</v>
      </c>
      <c r="J127" s="32">
        <f t="shared" si="78"/>
        <v>0</v>
      </c>
      <c r="K127" s="2748">
        <v>19</v>
      </c>
      <c r="L127" s="538">
        <f t="shared" si="79"/>
        <v>13.669064748201439</v>
      </c>
      <c r="M127" s="31">
        <v>25</v>
      </c>
      <c r="N127" s="2727">
        <f t="shared" si="80"/>
        <v>17.985611510791365</v>
      </c>
      <c r="O127" s="31">
        <v>19</v>
      </c>
      <c r="P127" s="32">
        <f t="shared" si="81"/>
        <v>13.669064748201439</v>
      </c>
      <c r="Q127" s="2748">
        <v>28</v>
      </c>
      <c r="R127" s="32">
        <f t="shared" si="82"/>
        <v>20.14388489208633</v>
      </c>
      <c r="S127" s="31">
        <v>37</v>
      </c>
      <c r="T127" s="2733">
        <f t="shared" si="83"/>
        <v>26.618705035971225</v>
      </c>
      <c r="W127" s="56"/>
      <c r="X127" s="56"/>
      <c r="Y127" s="56"/>
      <c r="Z127" s="56"/>
      <c r="AC127" s="240">
        <f t="shared" ref="AC127" si="84">SUM(I127,G127,S127,O127,M127,K127,E127,C127)-B127</f>
        <v>-28</v>
      </c>
    </row>
    <row r="128" spans="1:29" ht="13.5" customHeight="1">
      <c r="A128" s="52" t="s">
        <v>772</v>
      </c>
      <c r="B128" s="880">
        <v>142</v>
      </c>
      <c r="C128" s="2750">
        <v>9</v>
      </c>
      <c r="D128" s="42">
        <f t="shared" si="75"/>
        <v>6.3380281690140841</v>
      </c>
      <c r="E128" s="2700">
        <v>4</v>
      </c>
      <c r="F128" s="1409">
        <f t="shared" si="76"/>
        <v>2.8169014084507045</v>
      </c>
      <c r="G128" s="2774">
        <v>0</v>
      </c>
      <c r="H128" s="42">
        <f t="shared" si="77"/>
        <v>0</v>
      </c>
      <c r="I128" s="2774">
        <v>0</v>
      </c>
      <c r="J128" s="42">
        <f t="shared" si="78"/>
        <v>0</v>
      </c>
      <c r="K128" s="2700">
        <v>14</v>
      </c>
      <c r="L128" s="1409">
        <f t="shared" si="79"/>
        <v>9.8591549295774641</v>
      </c>
      <c r="M128" s="41">
        <v>31</v>
      </c>
      <c r="N128" s="2688">
        <f t="shared" si="80"/>
        <v>21.830985915492956</v>
      </c>
      <c r="O128" s="41">
        <v>23</v>
      </c>
      <c r="P128" s="42">
        <f t="shared" si="81"/>
        <v>16.197183098591552</v>
      </c>
      <c r="Q128" s="2700">
        <v>24</v>
      </c>
      <c r="R128" s="42">
        <f t="shared" si="82"/>
        <v>16.901408450704224</v>
      </c>
      <c r="S128" s="41">
        <v>37</v>
      </c>
      <c r="T128" s="2731">
        <f t="shared" si="83"/>
        <v>26.056338028169012</v>
      </c>
      <c r="W128" s="240"/>
      <c r="X128" s="240"/>
      <c r="Y128" s="240"/>
      <c r="Z128" s="240"/>
      <c r="AC128" s="240">
        <f t="shared" ref="AC128:AC136" si="85">SUM(I128,G128,S128,O128,M128,K128,E128,C128)-B128</f>
        <v>-24</v>
      </c>
    </row>
    <row r="129" spans="1:29" ht="13.5" customHeight="1">
      <c r="A129" s="801" t="s">
        <v>837</v>
      </c>
      <c r="B129" s="879">
        <v>239</v>
      </c>
      <c r="C129" s="2747">
        <v>27</v>
      </c>
      <c r="D129" s="32">
        <f t="shared" si="75"/>
        <v>11.297071129707113</v>
      </c>
      <c r="E129" s="2748">
        <v>11</v>
      </c>
      <c r="F129" s="538">
        <f t="shared" si="76"/>
        <v>4.6025104602510458</v>
      </c>
      <c r="G129" s="2735">
        <v>1</v>
      </c>
      <c r="H129" s="32">
        <f t="shared" si="77"/>
        <v>0.41841004184100417</v>
      </c>
      <c r="I129" s="2735">
        <v>1</v>
      </c>
      <c r="J129" s="32">
        <f t="shared" si="78"/>
        <v>0.41841004184100417</v>
      </c>
      <c r="K129" s="2748">
        <v>42</v>
      </c>
      <c r="L129" s="538">
        <f t="shared" si="79"/>
        <v>17.573221757322173</v>
      </c>
      <c r="M129" s="31">
        <v>43</v>
      </c>
      <c r="N129" s="2727">
        <f t="shared" si="80"/>
        <v>17.99163179916318</v>
      </c>
      <c r="O129" s="31">
        <v>20</v>
      </c>
      <c r="P129" s="32">
        <f t="shared" si="81"/>
        <v>8.3682008368200833</v>
      </c>
      <c r="Q129" s="2748">
        <v>43</v>
      </c>
      <c r="R129" s="32">
        <f t="shared" si="82"/>
        <v>17.99163179916318</v>
      </c>
      <c r="S129" s="31">
        <v>51</v>
      </c>
      <c r="T129" s="2733">
        <f t="shared" si="83"/>
        <v>21.338912133891213</v>
      </c>
      <c r="W129" s="240"/>
      <c r="X129" s="240"/>
      <c r="Y129" s="240"/>
      <c r="Z129" s="240"/>
      <c r="AC129" s="240">
        <f t="shared" si="85"/>
        <v>-43</v>
      </c>
    </row>
    <row r="130" spans="1:29" ht="13.5" customHeight="1">
      <c r="A130" s="51" t="s">
        <v>844</v>
      </c>
      <c r="B130" s="879">
        <v>195</v>
      </c>
      <c r="C130" s="2747">
        <v>25</v>
      </c>
      <c r="D130" s="32">
        <f t="shared" si="75"/>
        <v>12.820512820512819</v>
      </c>
      <c r="E130" s="2748">
        <v>12</v>
      </c>
      <c r="F130" s="538">
        <f t="shared" si="76"/>
        <v>6.1538461538461542</v>
      </c>
      <c r="G130" s="2735">
        <v>1</v>
      </c>
      <c r="H130" s="32">
        <f t="shared" si="77"/>
        <v>0.51282051282051277</v>
      </c>
      <c r="I130" s="2735">
        <v>0</v>
      </c>
      <c r="J130" s="32">
        <f t="shared" si="78"/>
        <v>0</v>
      </c>
      <c r="K130" s="2748">
        <v>24</v>
      </c>
      <c r="L130" s="538">
        <f t="shared" si="79"/>
        <v>12.307692307692308</v>
      </c>
      <c r="M130" s="31">
        <v>37</v>
      </c>
      <c r="N130" s="2727">
        <f t="shared" si="80"/>
        <v>18.974358974358974</v>
      </c>
      <c r="O130" s="31">
        <v>17</v>
      </c>
      <c r="P130" s="32">
        <f t="shared" si="81"/>
        <v>8.7179487179487172</v>
      </c>
      <c r="Q130" s="2748">
        <v>38</v>
      </c>
      <c r="R130" s="32">
        <f t="shared" si="82"/>
        <v>19.487179487179489</v>
      </c>
      <c r="S130" s="31">
        <v>41</v>
      </c>
      <c r="T130" s="2733">
        <f t="shared" si="83"/>
        <v>21.025641025641026</v>
      </c>
      <c r="V130" s="240"/>
      <c r="W130" s="240"/>
      <c r="X130" s="240"/>
      <c r="Y130" s="240"/>
      <c r="Z130" s="240"/>
      <c r="AC130" s="240">
        <f t="shared" si="85"/>
        <v>-38</v>
      </c>
    </row>
    <row r="131" spans="1:29" ht="13.5" customHeight="1">
      <c r="A131" s="51" t="s">
        <v>824</v>
      </c>
      <c r="B131" s="879">
        <v>168</v>
      </c>
      <c r="C131" s="2747">
        <v>17</v>
      </c>
      <c r="D131" s="32">
        <f t="shared" si="75"/>
        <v>10.119047619047619</v>
      </c>
      <c r="E131" s="2748">
        <v>4</v>
      </c>
      <c r="F131" s="538">
        <f t="shared" si="76"/>
        <v>2.3809523809523809</v>
      </c>
      <c r="G131" s="2735">
        <v>2</v>
      </c>
      <c r="H131" s="32">
        <f t="shared" si="77"/>
        <v>1.1904761904761905</v>
      </c>
      <c r="I131" s="2735">
        <v>0</v>
      </c>
      <c r="J131" s="32">
        <f t="shared" si="78"/>
        <v>0</v>
      </c>
      <c r="K131" s="2748">
        <v>15</v>
      </c>
      <c r="L131" s="538">
        <f t="shared" si="79"/>
        <v>8.9285714285714288</v>
      </c>
      <c r="M131" s="31">
        <v>36</v>
      </c>
      <c r="N131" s="2727">
        <f t="shared" si="80"/>
        <v>21.428571428571427</v>
      </c>
      <c r="O131" s="31">
        <v>16</v>
      </c>
      <c r="P131" s="32">
        <f t="shared" si="81"/>
        <v>9.5238095238095237</v>
      </c>
      <c r="Q131" s="2748">
        <v>42</v>
      </c>
      <c r="R131" s="32">
        <f t="shared" si="82"/>
        <v>25</v>
      </c>
      <c r="S131" s="31">
        <v>36</v>
      </c>
      <c r="T131" s="2733">
        <f t="shared" si="83"/>
        <v>21.428571428571427</v>
      </c>
      <c r="V131" s="240"/>
      <c r="X131" s="240"/>
      <c r="AC131" s="240">
        <f t="shared" si="85"/>
        <v>-42</v>
      </c>
    </row>
    <row r="132" spans="1:29" ht="13.5" customHeight="1">
      <c r="A132" s="52" t="s">
        <v>845</v>
      </c>
      <c r="B132" s="880">
        <v>161</v>
      </c>
      <c r="C132" s="2750">
        <v>4</v>
      </c>
      <c r="D132" s="42">
        <f t="shared" si="75"/>
        <v>2.4844720496894408</v>
      </c>
      <c r="E132" s="2700">
        <v>4</v>
      </c>
      <c r="F132" s="1409">
        <f t="shared" si="76"/>
        <v>2.4844720496894408</v>
      </c>
      <c r="G132" s="2774">
        <v>1</v>
      </c>
      <c r="H132" s="42">
        <f t="shared" si="77"/>
        <v>0.6211180124223602</v>
      </c>
      <c r="I132" s="2774">
        <v>0</v>
      </c>
      <c r="J132" s="42">
        <f t="shared" si="78"/>
        <v>0</v>
      </c>
      <c r="K132" s="2700">
        <v>12</v>
      </c>
      <c r="L132" s="1409">
        <f t="shared" si="79"/>
        <v>7.4534161490683228</v>
      </c>
      <c r="M132" s="41">
        <v>35</v>
      </c>
      <c r="N132" s="2688">
        <f t="shared" si="80"/>
        <v>21.739130434782609</v>
      </c>
      <c r="O132" s="41">
        <v>26</v>
      </c>
      <c r="P132" s="42">
        <f t="shared" si="81"/>
        <v>16.149068322981368</v>
      </c>
      <c r="Q132" s="2700">
        <v>31</v>
      </c>
      <c r="R132" s="42">
        <f t="shared" si="82"/>
        <v>19.254658385093169</v>
      </c>
      <c r="S132" s="41">
        <v>50</v>
      </c>
      <c r="T132" s="2731">
        <f t="shared" si="83"/>
        <v>31.05590062111801</v>
      </c>
      <c r="V132" s="240"/>
      <c r="AC132" s="240">
        <f t="shared" si="85"/>
        <v>-29</v>
      </c>
    </row>
    <row r="133" spans="1:29" ht="13.5" customHeight="1">
      <c r="A133" s="51" t="s">
        <v>894</v>
      </c>
      <c r="B133" s="879">
        <v>217</v>
      </c>
      <c r="C133" s="2747">
        <v>38</v>
      </c>
      <c r="D133" s="32">
        <f t="shared" si="75"/>
        <v>17.511520737327189</v>
      </c>
      <c r="E133" s="2748">
        <v>9</v>
      </c>
      <c r="F133" s="538">
        <f t="shared" si="76"/>
        <v>4.1474654377880187</v>
      </c>
      <c r="G133" s="2735">
        <v>0</v>
      </c>
      <c r="H133" s="32">
        <f t="shared" si="77"/>
        <v>0</v>
      </c>
      <c r="I133" s="2735">
        <v>0</v>
      </c>
      <c r="J133" s="32">
        <f t="shared" si="78"/>
        <v>0</v>
      </c>
      <c r="K133" s="2748">
        <v>28</v>
      </c>
      <c r="L133" s="538">
        <f t="shared" si="79"/>
        <v>12.903225806451612</v>
      </c>
      <c r="M133" s="31">
        <v>41</v>
      </c>
      <c r="N133" s="2727">
        <f t="shared" si="80"/>
        <v>18.894009216589861</v>
      </c>
      <c r="O133" s="31">
        <v>20</v>
      </c>
      <c r="P133" s="32">
        <f t="shared" si="81"/>
        <v>9.216589861751153</v>
      </c>
      <c r="Q133" s="2748">
        <v>48</v>
      </c>
      <c r="R133" s="32">
        <f t="shared" si="82"/>
        <v>22.119815668202765</v>
      </c>
      <c r="S133" s="31">
        <v>33</v>
      </c>
      <c r="T133" s="2733">
        <f t="shared" si="83"/>
        <v>15.207373271889402</v>
      </c>
      <c r="V133" s="240"/>
      <c r="AC133" s="240">
        <f t="shared" si="85"/>
        <v>-48</v>
      </c>
    </row>
    <row r="134" spans="1:29" ht="13.5" customHeight="1">
      <c r="A134" s="51" t="s">
        <v>900</v>
      </c>
      <c r="B134" s="879">
        <v>177</v>
      </c>
      <c r="C134" s="2747">
        <v>17</v>
      </c>
      <c r="D134" s="32">
        <f t="shared" si="75"/>
        <v>9.6045197740112993</v>
      </c>
      <c r="E134" s="2748">
        <v>8</v>
      </c>
      <c r="F134" s="538">
        <f t="shared" si="76"/>
        <v>4.5197740112994351</v>
      </c>
      <c r="G134" s="2735">
        <v>1</v>
      </c>
      <c r="H134" s="32">
        <f t="shared" si="77"/>
        <v>0.56497175141242939</v>
      </c>
      <c r="I134" s="2735">
        <v>0</v>
      </c>
      <c r="J134" s="32">
        <f t="shared" si="78"/>
        <v>0</v>
      </c>
      <c r="K134" s="2748">
        <v>20</v>
      </c>
      <c r="L134" s="538">
        <f t="shared" si="79"/>
        <v>11.299435028248588</v>
      </c>
      <c r="M134" s="31">
        <v>42</v>
      </c>
      <c r="N134" s="2727">
        <f t="shared" si="80"/>
        <v>23.728813559322035</v>
      </c>
      <c r="O134" s="31">
        <v>29</v>
      </c>
      <c r="P134" s="32">
        <f t="shared" si="81"/>
        <v>16.38418079096045</v>
      </c>
      <c r="Q134" s="2748">
        <v>22</v>
      </c>
      <c r="R134" s="32">
        <f t="shared" si="82"/>
        <v>12.429378531073446</v>
      </c>
      <c r="S134" s="31">
        <v>38</v>
      </c>
      <c r="T134" s="2733">
        <f t="shared" si="83"/>
        <v>21.468926553672315</v>
      </c>
      <c r="V134" s="240"/>
      <c r="AC134" s="240">
        <f t="shared" si="85"/>
        <v>-22</v>
      </c>
    </row>
    <row r="135" spans="1:29" ht="13.5" customHeight="1">
      <c r="A135" s="51" t="s">
        <v>888</v>
      </c>
      <c r="B135" s="879">
        <v>127</v>
      </c>
      <c r="C135" s="2747">
        <v>8</v>
      </c>
      <c r="D135" s="32">
        <f t="shared" si="75"/>
        <v>6.2992125984251963</v>
      </c>
      <c r="E135" s="2748">
        <v>5</v>
      </c>
      <c r="F135" s="538">
        <f t="shared" si="76"/>
        <v>3.9370078740157481</v>
      </c>
      <c r="G135" s="2735">
        <v>0</v>
      </c>
      <c r="H135" s="32">
        <f t="shared" si="77"/>
        <v>0</v>
      </c>
      <c r="I135" s="2735">
        <v>0</v>
      </c>
      <c r="J135" s="32">
        <f t="shared" si="78"/>
        <v>0</v>
      </c>
      <c r="K135" s="2748">
        <v>14</v>
      </c>
      <c r="L135" s="538">
        <f t="shared" si="79"/>
        <v>11.023622047244094</v>
      </c>
      <c r="M135" s="31">
        <v>25</v>
      </c>
      <c r="N135" s="2727">
        <f t="shared" si="80"/>
        <v>19.685039370078741</v>
      </c>
      <c r="O135" s="31">
        <v>20</v>
      </c>
      <c r="P135" s="32">
        <f t="shared" si="81"/>
        <v>15.748031496062993</v>
      </c>
      <c r="Q135" s="2748">
        <v>25</v>
      </c>
      <c r="R135" s="32">
        <f t="shared" si="82"/>
        <v>19.685039370078741</v>
      </c>
      <c r="S135" s="31">
        <v>30</v>
      </c>
      <c r="T135" s="2733">
        <f t="shared" si="83"/>
        <v>23.622047244094489</v>
      </c>
      <c r="V135" s="240"/>
      <c r="AC135" s="240">
        <f t="shared" si="85"/>
        <v>-25</v>
      </c>
    </row>
    <row r="136" spans="1:29" ht="13.5" customHeight="1">
      <c r="A136" s="52" t="s">
        <v>901</v>
      </c>
      <c r="B136" s="880">
        <v>159</v>
      </c>
      <c r="C136" s="2917">
        <v>7</v>
      </c>
      <c r="D136" s="42">
        <f t="shared" si="75"/>
        <v>4.4025157232704402</v>
      </c>
      <c r="E136" s="2918">
        <v>7</v>
      </c>
      <c r="F136" s="1409">
        <f t="shared" si="76"/>
        <v>4.4025157232704402</v>
      </c>
      <c r="G136" s="2915">
        <v>0</v>
      </c>
      <c r="H136" s="42">
        <f t="shared" si="77"/>
        <v>0</v>
      </c>
      <c r="I136" s="2915">
        <v>0</v>
      </c>
      <c r="J136" s="42">
        <f t="shared" si="78"/>
        <v>0</v>
      </c>
      <c r="K136" s="2918">
        <v>12</v>
      </c>
      <c r="L136" s="1409">
        <f t="shared" si="79"/>
        <v>7.5471698113207548</v>
      </c>
      <c r="M136" s="41">
        <v>30</v>
      </c>
      <c r="N136" s="2913">
        <f t="shared" si="80"/>
        <v>18.867924528301888</v>
      </c>
      <c r="O136" s="41">
        <v>29</v>
      </c>
      <c r="P136" s="42">
        <f t="shared" si="81"/>
        <v>18.238993710691823</v>
      </c>
      <c r="Q136" s="2918">
        <v>34</v>
      </c>
      <c r="R136" s="42">
        <f t="shared" si="82"/>
        <v>21.383647798742139</v>
      </c>
      <c r="S136" s="41">
        <v>40</v>
      </c>
      <c r="T136" s="2914">
        <f t="shared" si="83"/>
        <v>25.157232704402517</v>
      </c>
      <c r="V136" s="240"/>
      <c r="AC136" s="240">
        <f t="shared" si="85"/>
        <v>-34</v>
      </c>
    </row>
    <row r="137" spans="1:29" ht="13.5" customHeight="1" thickBot="1">
      <c r="A137" s="3407" t="s">
        <v>939</v>
      </c>
      <c r="B137" s="3428">
        <v>228</v>
      </c>
      <c r="C137" s="1740">
        <v>24</v>
      </c>
      <c r="D137" s="1838">
        <f>SUM(C137/B137)*100</f>
        <v>10.526315789473683</v>
      </c>
      <c r="E137" s="3411">
        <v>12</v>
      </c>
      <c r="F137" s="3429">
        <f t="shared" ref="F137" si="86">SUM(E137/B137)*100</f>
        <v>5.2631578947368416</v>
      </c>
      <c r="G137" s="3430">
        <v>0</v>
      </c>
      <c r="H137" s="1838">
        <f t="shared" ref="H137" si="87">SUM(G137/B137)*100</f>
        <v>0</v>
      </c>
      <c r="I137" s="3430">
        <v>0</v>
      </c>
      <c r="J137" s="1838">
        <f t="shared" ref="J137" si="88">SUM(I137/B137)*100</f>
        <v>0</v>
      </c>
      <c r="K137" s="3411">
        <v>29</v>
      </c>
      <c r="L137" s="3429">
        <f t="shared" ref="L137" si="89">SUM(K137/B137)*100</f>
        <v>12.719298245614036</v>
      </c>
      <c r="M137" s="1839">
        <v>39</v>
      </c>
      <c r="N137" s="3410">
        <f t="shared" ref="N137" si="90">SUM(M137/B137)*100</f>
        <v>17.105263157894736</v>
      </c>
      <c r="O137" s="1839">
        <v>22</v>
      </c>
      <c r="P137" s="1838">
        <f t="shared" ref="P137" si="91">SUM(O137/B137)*100</f>
        <v>9.6491228070175428</v>
      </c>
      <c r="Q137" s="3411">
        <v>43</v>
      </c>
      <c r="R137" s="1838">
        <f t="shared" ref="R137" si="92">SUM(Q137/B137)*100</f>
        <v>18.859649122807017</v>
      </c>
      <c r="S137" s="1839">
        <v>59</v>
      </c>
      <c r="T137" s="3431">
        <f t="shared" ref="T137" si="93">SUM(S137/B137)*100</f>
        <v>25.877192982456144</v>
      </c>
      <c r="V137" s="240"/>
      <c r="AC137" s="240">
        <f t="shared" ref="AC137" si="94">SUM(I137,G137,S137,O137,M137,K137,E137,C137)-B137</f>
        <v>-43</v>
      </c>
    </row>
    <row r="138" spans="1:29" ht="14.25" customHeight="1">
      <c r="A138" s="56" t="s">
        <v>149</v>
      </c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</row>
    <row r="139" spans="1:29" ht="22.7" customHeight="1">
      <c r="A139" s="56"/>
      <c r="B139" s="473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</row>
    <row r="140" spans="1:29" ht="17.45" customHeight="1">
      <c r="A140" s="143" t="s">
        <v>18</v>
      </c>
      <c r="C140" s="3662" t="s">
        <v>152</v>
      </c>
      <c r="D140" s="3663"/>
      <c r="E140" s="3663"/>
      <c r="F140" s="3663"/>
      <c r="G140" s="3663"/>
      <c r="H140" s="3663"/>
      <c r="I140" s="3663"/>
      <c r="J140" s="3663"/>
      <c r="K140" s="3663"/>
      <c r="L140" s="3663"/>
      <c r="M140" s="3663"/>
      <c r="N140" s="3663"/>
      <c r="O140" s="3663"/>
      <c r="P140" s="3663"/>
      <c r="Q140" s="3663"/>
      <c r="R140" s="3663"/>
      <c r="S140" s="3663"/>
      <c r="T140" s="3664"/>
    </row>
    <row r="141" spans="1:29" ht="14.25" customHeight="1" thickBot="1">
      <c r="C141" s="3648" t="s">
        <v>150</v>
      </c>
      <c r="D141" s="3624"/>
      <c r="E141" s="3624"/>
      <c r="F141" s="3624"/>
      <c r="G141" s="3624"/>
      <c r="H141" s="3624"/>
      <c r="I141" s="3624"/>
      <c r="J141" s="3624"/>
      <c r="K141" s="3624"/>
      <c r="L141" s="3624"/>
      <c r="M141" s="3624"/>
      <c r="N141" s="3624"/>
      <c r="O141" s="3624"/>
      <c r="P141" s="3624"/>
      <c r="Q141" s="3624"/>
      <c r="R141" s="3624"/>
      <c r="S141" s="3624"/>
      <c r="T141" s="3625"/>
    </row>
    <row r="142" spans="1:29" ht="27.75" customHeight="1">
      <c r="A142" s="66" t="s">
        <v>102</v>
      </c>
      <c r="B142" s="67"/>
      <c r="C142" s="68"/>
      <c r="D142" s="68"/>
      <c r="E142" s="69" t="s">
        <v>142</v>
      </c>
      <c r="F142" s="70"/>
      <c r="G142" s="70"/>
      <c r="H142" s="70"/>
      <c r="I142" s="70"/>
      <c r="J142" s="70"/>
      <c r="K142" s="71"/>
      <c r="L142" s="71"/>
      <c r="M142" s="72"/>
      <c r="N142" s="72"/>
      <c r="O142" s="72"/>
      <c r="P142" s="72"/>
      <c r="Q142" s="73"/>
      <c r="R142" s="73"/>
      <c r="S142" s="74"/>
      <c r="T142" s="75"/>
    </row>
    <row r="143" spans="1:29" ht="43.5" customHeight="1">
      <c r="A143" s="76" t="s">
        <v>107</v>
      </c>
      <c r="B143" s="26" t="s">
        <v>108</v>
      </c>
      <c r="C143" s="3658" t="s">
        <v>143</v>
      </c>
      <c r="D143" s="3659"/>
      <c r="E143" s="3645" t="s">
        <v>144</v>
      </c>
      <c r="F143" s="3646"/>
      <c r="G143" s="3645" t="s">
        <v>624</v>
      </c>
      <c r="H143" s="3646"/>
      <c r="I143" s="3645" t="s">
        <v>625</v>
      </c>
      <c r="J143" s="3646"/>
      <c r="K143" s="3645" t="s">
        <v>145</v>
      </c>
      <c r="L143" s="3646"/>
      <c r="M143" s="3645" t="s">
        <v>146</v>
      </c>
      <c r="N143" s="3646"/>
      <c r="O143" s="3645" t="s">
        <v>62</v>
      </c>
      <c r="P143" s="3646"/>
      <c r="Q143" s="3645" t="s">
        <v>147</v>
      </c>
      <c r="R143" s="3646"/>
      <c r="S143" s="3645" t="s">
        <v>148</v>
      </c>
      <c r="T143" s="3660"/>
    </row>
    <row r="144" spans="1:29" ht="12.2" customHeight="1">
      <c r="A144" s="51" t="s">
        <v>131</v>
      </c>
      <c r="B144" s="96">
        <v>0.56818181818181301</v>
      </c>
      <c r="C144" s="3617">
        <v>-47.826086956521742</v>
      </c>
      <c r="D144" s="3642"/>
      <c r="E144" s="3617">
        <v>11.111111111111114</v>
      </c>
      <c r="F144" s="3642"/>
      <c r="G144" s="3643" t="s">
        <v>620</v>
      </c>
      <c r="H144" s="3621"/>
      <c r="I144" s="3621"/>
      <c r="J144" s="3636"/>
      <c r="K144" s="3617">
        <v>11.111111111111114</v>
      </c>
      <c r="L144" s="3642"/>
      <c r="M144" s="3617">
        <v>7.1428571428571388</v>
      </c>
      <c r="N144" s="3642"/>
      <c r="O144" s="3617">
        <v>11.111111111111114</v>
      </c>
      <c r="P144" s="3642"/>
      <c r="Q144" s="3617">
        <v>8.7719298245614112</v>
      </c>
      <c r="R144" s="3642"/>
      <c r="S144" s="3617">
        <v>24.528301886792448</v>
      </c>
      <c r="T144" s="3644"/>
    </row>
    <row r="145" spans="1:20" ht="12.2" customHeight="1">
      <c r="A145" s="51" t="s">
        <v>132</v>
      </c>
      <c r="B145" s="94">
        <v>-1.3513513513513544</v>
      </c>
      <c r="C145" s="3589">
        <v>-47.826086956521742</v>
      </c>
      <c r="D145" s="3639"/>
      <c r="E145" s="3589">
        <v>36.363636363636346</v>
      </c>
      <c r="F145" s="3639"/>
      <c r="G145" s="3647" t="s">
        <v>620</v>
      </c>
      <c r="H145" s="3608"/>
      <c r="I145" s="3608"/>
      <c r="J145" s="3590"/>
      <c r="K145" s="3589">
        <v>20.3125</v>
      </c>
      <c r="L145" s="3639"/>
      <c r="M145" s="3589">
        <v>1.8867924528301927</v>
      </c>
      <c r="N145" s="3639"/>
      <c r="O145" s="3589">
        <v>-5.2631578947368496</v>
      </c>
      <c r="P145" s="3639"/>
      <c r="Q145" s="3589">
        <v>-4.8780487804878021</v>
      </c>
      <c r="R145" s="3639"/>
      <c r="S145" s="3589">
        <v>4.8387096774193452</v>
      </c>
      <c r="T145" s="3637"/>
    </row>
    <row r="146" spans="1:20" ht="12.2" customHeight="1">
      <c r="A146" s="51" t="s">
        <v>133</v>
      </c>
      <c r="B146" s="94">
        <v>-2.4875621890547279</v>
      </c>
      <c r="C146" s="3589">
        <v>-23.80952380952381</v>
      </c>
      <c r="D146" s="3639"/>
      <c r="E146" s="3589">
        <v>-16.666666666666657</v>
      </c>
      <c r="F146" s="3639"/>
      <c r="G146" s="3647">
        <v>-100</v>
      </c>
      <c r="H146" s="3608"/>
      <c r="I146" s="3608"/>
      <c r="J146" s="3590"/>
      <c r="K146" s="3589">
        <v>-13.63636363636364</v>
      </c>
      <c r="L146" s="3639"/>
      <c r="M146" s="3589">
        <v>23.529411764705884</v>
      </c>
      <c r="N146" s="3639"/>
      <c r="O146" s="3589">
        <v>-40</v>
      </c>
      <c r="P146" s="3639"/>
      <c r="Q146" s="3589">
        <v>3.2258064516128968</v>
      </c>
      <c r="R146" s="3639"/>
      <c r="S146" s="3589">
        <v>21.05263157894737</v>
      </c>
      <c r="T146" s="3637"/>
    </row>
    <row r="147" spans="1:20" ht="12.2" customHeight="1">
      <c r="A147" s="52" t="s">
        <v>419</v>
      </c>
      <c r="B147" s="95">
        <v>-8.5603112840466906</v>
      </c>
      <c r="C147" s="3601">
        <v>-53.846153846153847</v>
      </c>
      <c r="D147" s="3640"/>
      <c r="E147" s="3601">
        <v>-52.631578947368425</v>
      </c>
      <c r="F147" s="3640"/>
      <c r="G147" s="3668" t="s">
        <v>620</v>
      </c>
      <c r="H147" s="3669"/>
      <c r="I147" s="3669"/>
      <c r="J147" s="3622"/>
      <c r="K147" s="3601">
        <v>-31.818181818181827</v>
      </c>
      <c r="L147" s="3640"/>
      <c r="M147" s="3601">
        <v>11.111111111111114</v>
      </c>
      <c r="N147" s="3640"/>
      <c r="O147" s="3601">
        <v>66.666666666666686</v>
      </c>
      <c r="P147" s="3640"/>
      <c r="Q147" s="3601">
        <v>11.36363636363636</v>
      </c>
      <c r="R147" s="3640"/>
      <c r="S147" s="3601">
        <v>-2.9850746268656678</v>
      </c>
      <c r="T147" s="3638"/>
    </row>
    <row r="148" spans="1:20" ht="12.2" customHeight="1">
      <c r="A148" s="51" t="s">
        <v>439</v>
      </c>
      <c r="B148" s="94">
        <f t="shared" ref="B148:C159" si="95">SUM(B105/B101)*100-100</f>
        <v>3.6723163841807889</v>
      </c>
      <c r="C148" s="3617">
        <f t="shared" si="95"/>
        <v>5.5555555555555571</v>
      </c>
      <c r="D148" s="3642"/>
      <c r="E148" s="3617">
        <f t="shared" ref="E148:E157" si="96">SUM(E105/E101)*100-100</f>
        <v>-10</v>
      </c>
      <c r="F148" s="3642"/>
      <c r="G148" s="3643" t="s">
        <v>620</v>
      </c>
      <c r="H148" s="3621"/>
      <c r="I148" s="3621"/>
      <c r="J148" s="3636"/>
      <c r="K148" s="3617">
        <f t="shared" ref="K148:K157" si="97">SUM(K105/K101)*100-100</f>
        <v>20</v>
      </c>
      <c r="L148" s="3642"/>
      <c r="M148" s="3617">
        <f t="shared" ref="M148:M157" si="98">SUM(M105/M101)*100-100</f>
        <v>5</v>
      </c>
      <c r="N148" s="3642"/>
      <c r="O148" s="3617">
        <f t="shared" ref="O148:O157" si="99">SUM(O105/O101)*100-100</f>
        <v>0</v>
      </c>
      <c r="P148" s="3642"/>
      <c r="Q148" s="3617">
        <f t="shared" ref="Q148:Q157" si="100">SUM(Q105/Q101)*100-100</f>
        <v>-14.516129032258064</v>
      </c>
      <c r="R148" s="3642"/>
      <c r="S148" s="3617">
        <f t="shared" ref="S148:S157" si="101">SUM(S105/S101)*100-100</f>
        <v>1.5151515151515156</v>
      </c>
      <c r="T148" s="3644"/>
    </row>
    <row r="149" spans="1:20" ht="12.2" customHeight="1">
      <c r="A149" s="51" t="s">
        <v>593</v>
      </c>
      <c r="B149" s="94">
        <f t="shared" si="95"/>
        <v>-10.273972602739718</v>
      </c>
      <c r="C149" s="3589">
        <f t="shared" si="95"/>
        <v>-8.3333333333333428</v>
      </c>
      <c r="D149" s="3639"/>
      <c r="E149" s="3589">
        <f t="shared" si="96"/>
        <v>6.6666666666666714</v>
      </c>
      <c r="F149" s="3639"/>
      <c r="G149" s="3647" t="s">
        <v>620</v>
      </c>
      <c r="H149" s="3608"/>
      <c r="I149" s="3608"/>
      <c r="J149" s="3590"/>
      <c r="K149" s="3589">
        <f t="shared" si="97"/>
        <v>-19.480519480519476</v>
      </c>
      <c r="L149" s="3639"/>
      <c r="M149" s="3589">
        <f t="shared" si="98"/>
        <v>-12.962962962962962</v>
      </c>
      <c r="N149" s="3639"/>
      <c r="O149" s="3589">
        <f t="shared" si="99"/>
        <v>-5.5555555555555571</v>
      </c>
      <c r="P149" s="3639"/>
      <c r="Q149" s="3589">
        <f t="shared" si="100"/>
        <v>-10.256410256410248</v>
      </c>
      <c r="R149" s="3639"/>
      <c r="S149" s="3589">
        <f t="shared" si="101"/>
        <v>-3.0769230769230802</v>
      </c>
      <c r="T149" s="3637"/>
    </row>
    <row r="150" spans="1:20" ht="12.2" customHeight="1">
      <c r="A150" s="92" t="s">
        <v>440</v>
      </c>
      <c r="B150" s="94">
        <f t="shared" si="95"/>
        <v>-12.244897959183675</v>
      </c>
      <c r="C150" s="3589">
        <f t="shared" si="95"/>
        <v>-50</v>
      </c>
      <c r="D150" s="3639"/>
      <c r="E150" s="3589">
        <f t="shared" si="96"/>
        <v>0</v>
      </c>
      <c r="F150" s="3639"/>
      <c r="G150" s="3647" t="s">
        <v>620</v>
      </c>
      <c r="H150" s="3608"/>
      <c r="I150" s="3608"/>
      <c r="J150" s="3590"/>
      <c r="K150" s="3589">
        <f t="shared" si="97"/>
        <v>-31.578947368421055</v>
      </c>
      <c r="L150" s="3639"/>
      <c r="M150" s="3589">
        <f t="shared" si="98"/>
        <v>-33.333333333333343</v>
      </c>
      <c r="N150" s="3639"/>
      <c r="O150" s="3589">
        <f t="shared" si="99"/>
        <v>41.666666666666686</v>
      </c>
      <c r="P150" s="3639"/>
      <c r="Q150" s="3589">
        <f t="shared" si="100"/>
        <v>0</v>
      </c>
      <c r="R150" s="3639"/>
      <c r="S150" s="3589">
        <f t="shared" si="101"/>
        <v>10.869565217391312</v>
      </c>
      <c r="T150" s="3637"/>
    </row>
    <row r="151" spans="1:20" ht="12.2" customHeight="1">
      <c r="A151" s="91" t="s">
        <v>496</v>
      </c>
      <c r="B151" s="95">
        <f t="shared" si="95"/>
        <v>-20</v>
      </c>
      <c r="C151" s="3601">
        <f t="shared" si="95"/>
        <v>-16.666666666666657</v>
      </c>
      <c r="D151" s="3640"/>
      <c r="E151" s="3601">
        <f t="shared" si="96"/>
        <v>-22.222222222222214</v>
      </c>
      <c r="F151" s="3640"/>
      <c r="G151" s="3668" t="s">
        <v>620</v>
      </c>
      <c r="H151" s="3669"/>
      <c r="I151" s="3669"/>
      <c r="J151" s="3622"/>
      <c r="K151" s="3601">
        <f t="shared" si="97"/>
        <v>-23.333333333333329</v>
      </c>
      <c r="L151" s="3640"/>
      <c r="M151" s="3601">
        <f t="shared" si="98"/>
        <v>-32</v>
      </c>
      <c r="N151" s="3640"/>
      <c r="O151" s="3601">
        <f t="shared" si="99"/>
        <v>-20</v>
      </c>
      <c r="P151" s="3640"/>
      <c r="Q151" s="3601">
        <f t="shared" si="100"/>
        <v>-16.326530612244895</v>
      </c>
      <c r="R151" s="3640"/>
      <c r="S151" s="3601">
        <f t="shared" si="101"/>
        <v>-12.307692307692307</v>
      </c>
      <c r="T151" s="3638"/>
    </row>
    <row r="152" spans="1:20" ht="12.2" customHeight="1">
      <c r="A152" s="51" t="s">
        <v>544</v>
      </c>
      <c r="B152" s="94">
        <f t="shared" si="95"/>
        <v>-7.6294277929155356</v>
      </c>
      <c r="C152" s="3617">
        <f t="shared" si="95"/>
        <v>28.94736842105263</v>
      </c>
      <c r="D152" s="3642"/>
      <c r="E152" s="3617">
        <f t="shared" si="96"/>
        <v>-55.555555555555557</v>
      </c>
      <c r="F152" s="3642"/>
      <c r="G152" s="3643">
        <f>(G109/G105)*100-100</f>
        <v>-100</v>
      </c>
      <c r="H152" s="3621"/>
      <c r="I152" s="3621"/>
      <c r="J152" s="3636"/>
      <c r="K152" s="3617">
        <f t="shared" si="97"/>
        <v>-7.2916666666666572</v>
      </c>
      <c r="L152" s="3642"/>
      <c r="M152" s="3617">
        <f t="shared" si="98"/>
        <v>-17.460317460317469</v>
      </c>
      <c r="N152" s="3642"/>
      <c r="O152" s="3617">
        <f t="shared" si="99"/>
        <v>20</v>
      </c>
      <c r="P152" s="3642"/>
      <c r="Q152" s="3617">
        <f t="shared" si="100"/>
        <v>-9.4339622641509351</v>
      </c>
      <c r="R152" s="3642"/>
      <c r="S152" s="3617">
        <f t="shared" si="101"/>
        <v>-2.9850746268656678</v>
      </c>
      <c r="T152" s="3644"/>
    </row>
    <row r="153" spans="1:20" ht="12.2" customHeight="1">
      <c r="A153" s="92" t="s">
        <v>501</v>
      </c>
      <c r="B153" s="94">
        <f t="shared" si="95"/>
        <v>0.3816793893129784</v>
      </c>
      <c r="C153" s="3589">
        <f t="shared" si="95"/>
        <v>77.27272727272728</v>
      </c>
      <c r="D153" s="3639"/>
      <c r="E153" s="3589">
        <f t="shared" si="96"/>
        <v>0</v>
      </c>
      <c r="F153" s="3639"/>
      <c r="G153" s="3647" t="s">
        <v>620</v>
      </c>
      <c r="H153" s="3608"/>
      <c r="I153" s="3608"/>
      <c r="J153" s="3590"/>
      <c r="K153" s="3589">
        <f t="shared" si="97"/>
        <v>-25.806451612903231</v>
      </c>
      <c r="L153" s="3639"/>
      <c r="M153" s="3589">
        <f t="shared" si="98"/>
        <v>-27.659574468085097</v>
      </c>
      <c r="N153" s="3639"/>
      <c r="O153" s="3589">
        <f t="shared" si="99"/>
        <v>0</v>
      </c>
      <c r="P153" s="3639"/>
      <c r="Q153" s="3589">
        <f t="shared" si="100"/>
        <v>17.142857142857153</v>
      </c>
      <c r="R153" s="3639"/>
      <c r="S153" s="3589">
        <f t="shared" si="101"/>
        <v>7.9365079365079367</v>
      </c>
      <c r="T153" s="3637"/>
    </row>
    <row r="154" spans="1:20" ht="12.2" customHeight="1">
      <c r="A154" s="51" t="s">
        <v>516</v>
      </c>
      <c r="B154" s="94">
        <f t="shared" si="95"/>
        <v>-0.58139534883720501</v>
      </c>
      <c r="C154" s="3589">
        <f t="shared" si="95"/>
        <v>100</v>
      </c>
      <c r="D154" s="3639"/>
      <c r="E154" s="3589">
        <f t="shared" si="96"/>
        <v>30</v>
      </c>
      <c r="F154" s="3639"/>
      <c r="G154" s="3647" t="s">
        <v>620</v>
      </c>
      <c r="H154" s="3608"/>
      <c r="I154" s="3608"/>
      <c r="J154" s="3590"/>
      <c r="K154" s="3589">
        <f t="shared" si="97"/>
        <v>38.461538461538453</v>
      </c>
      <c r="L154" s="3639"/>
      <c r="M154" s="3589">
        <f t="shared" si="98"/>
        <v>-10.714285714285708</v>
      </c>
      <c r="N154" s="3639"/>
      <c r="O154" s="3589">
        <f t="shared" si="99"/>
        <v>0</v>
      </c>
      <c r="P154" s="3639"/>
      <c r="Q154" s="3589">
        <f t="shared" si="100"/>
        <v>12.5</v>
      </c>
      <c r="R154" s="3639"/>
      <c r="S154" s="3589">
        <f t="shared" si="101"/>
        <v>-47.058823529411761</v>
      </c>
      <c r="T154" s="3637"/>
    </row>
    <row r="155" spans="1:20" ht="12.2" customHeight="1">
      <c r="A155" s="52" t="s">
        <v>444</v>
      </c>
      <c r="B155" s="95">
        <f t="shared" si="95"/>
        <v>-0.53191489361702793</v>
      </c>
      <c r="C155" s="3601">
        <f t="shared" si="95"/>
        <v>40</v>
      </c>
      <c r="D155" s="3640"/>
      <c r="E155" s="3601">
        <f t="shared" si="96"/>
        <v>14.285714285714278</v>
      </c>
      <c r="F155" s="3640"/>
      <c r="G155" s="3668" t="s">
        <v>620</v>
      </c>
      <c r="H155" s="3669"/>
      <c r="I155" s="3669"/>
      <c r="J155" s="3622"/>
      <c r="K155" s="3601">
        <f t="shared" si="97"/>
        <v>-8.6956521739130466</v>
      </c>
      <c r="L155" s="3640"/>
      <c r="M155" s="3601">
        <f t="shared" si="98"/>
        <v>20.588235294117638</v>
      </c>
      <c r="N155" s="3640"/>
      <c r="O155" s="3601">
        <f t="shared" si="99"/>
        <v>6.25</v>
      </c>
      <c r="P155" s="3640"/>
      <c r="Q155" s="3601">
        <f t="shared" si="100"/>
        <v>-12.195121951219505</v>
      </c>
      <c r="R155" s="3640"/>
      <c r="S155" s="3601">
        <f t="shared" si="101"/>
        <v>-12.280701754385973</v>
      </c>
      <c r="T155" s="3638"/>
    </row>
    <row r="156" spans="1:20" ht="12.2" customHeight="1">
      <c r="A156" s="51" t="s">
        <v>430</v>
      </c>
      <c r="B156" s="94">
        <f t="shared" si="95"/>
        <v>-5.8997050147492729</v>
      </c>
      <c r="C156" s="3617">
        <f t="shared" si="95"/>
        <v>-4.0816326530612344</v>
      </c>
      <c r="D156" s="3642"/>
      <c r="E156" s="3617">
        <f t="shared" si="96"/>
        <v>91.666666666666686</v>
      </c>
      <c r="F156" s="3642"/>
      <c r="G156" s="3643" t="s">
        <v>620</v>
      </c>
      <c r="H156" s="3621"/>
      <c r="I156" s="3621"/>
      <c r="J156" s="3636"/>
      <c r="K156" s="3617">
        <f t="shared" si="97"/>
        <v>-34.831460674157299</v>
      </c>
      <c r="L156" s="3642"/>
      <c r="M156" s="3617">
        <f t="shared" si="98"/>
        <v>21.153846153846146</v>
      </c>
      <c r="N156" s="3642"/>
      <c r="O156" s="3617">
        <f t="shared" si="99"/>
        <v>16.666666666666671</v>
      </c>
      <c r="P156" s="3642"/>
      <c r="Q156" s="3617">
        <f t="shared" si="100"/>
        <v>6.25</v>
      </c>
      <c r="R156" s="3642"/>
      <c r="S156" s="3617">
        <f t="shared" si="101"/>
        <v>-24.615384615384613</v>
      </c>
      <c r="T156" s="3644"/>
    </row>
    <row r="157" spans="1:20" ht="12.2" customHeight="1">
      <c r="A157" s="51" t="s">
        <v>213</v>
      </c>
      <c r="B157" s="94">
        <f t="shared" si="95"/>
        <v>-14.068441064638776</v>
      </c>
      <c r="C157" s="3589">
        <f t="shared" si="95"/>
        <v>-23.076923076923066</v>
      </c>
      <c r="D157" s="3639"/>
      <c r="E157" s="3589">
        <f t="shared" si="96"/>
        <v>0</v>
      </c>
      <c r="F157" s="3639"/>
      <c r="G157" s="3647">
        <f>(G114/G110)*100-100</f>
        <v>-50</v>
      </c>
      <c r="H157" s="3608"/>
      <c r="I157" s="3608"/>
      <c r="J157" s="3590"/>
      <c r="K157" s="3589">
        <f t="shared" si="97"/>
        <v>-30.434782608695656</v>
      </c>
      <c r="L157" s="3639"/>
      <c r="M157" s="3589">
        <f t="shared" si="98"/>
        <v>73.529411764705884</v>
      </c>
      <c r="N157" s="3639"/>
      <c r="O157" s="3589">
        <f t="shared" si="99"/>
        <v>23.529411764705884</v>
      </c>
      <c r="P157" s="3639"/>
      <c r="Q157" s="3589">
        <f t="shared" si="100"/>
        <v>-34.146341463414629</v>
      </c>
      <c r="R157" s="3639"/>
      <c r="S157" s="3589">
        <f t="shared" si="101"/>
        <v>-41.17647058823529</v>
      </c>
      <c r="T157" s="3637"/>
    </row>
    <row r="158" spans="1:20" ht="12.2" customHeight="1">
      <c r="A158" s="51" t="s">
        <v>64</v>
      </c>
      <c r="B158" s="94">
        <f t="shared" si="95"/>
        <v>4.093567251461991</v>
      </c>
      <c r="C158" s="3589">
        <f t="shared" si="95"/>
        <v>12.5</v>
      </c>
      <c r="D158" s="3639"/>
      <c r="E158" s="3589">
        <f t="shared" ref="E158:E168" si="102">SUM(E115/E111)*100-100</f>
        <v>-46.153846153846153</v>
      </c>
      <c r="F158" s="3639"/>
      <c r="G158" s="3589">
        <f>(G115/G111)*100-100</f>
        <v>0</v>
      </c>
      <c r="H158" s="3639"/>
      <c r="I158" s="3589">
        <f>(I115/G111)*100-100</f>
        <v>-100</v>
      </c>
      <c r="J158" s="3639"/>
      <c r="K158" s="3589">
        <f t="shared" ref="K158:K167" si="103">SUM(K115/K111)*100-100</f>
        <v>-27.777777777777786</v>
      </c>
      <c r="L158" s="3639"/>
      <c r="M158" s="3589">
        <f t="shared" ref="M158:M168" si="104">SUM(M115/M111)*100-100</f>
        <v>48</v>
      </c>
      <c r="N158" s="3639"/>
      <c r="O158" s="3589">
        <f t="shared" ref="O158:O169" si="105">SUM(O115/O111)*100-100</f>
        <v>58.823529411764696</v>
      </c>
      <c r="P158" s="3639"/>
      <c r="Q158" s="3589">
        <f t="shared" ref="Q158:Q169" si="106">SUM(Q115/Q111)*100-100</f>
        <v>-30.555555555555557</v>
      </c>
      <c r="R158" s="3639"/>
      <c r="S158" s="3589">
        <f t="shared" ref="S158:S166" si="107">SUM(S115/S111)*100-100</f>
        <v>37.037037037037038</v>
      </c>
      <c r="T158" s="3637"/>
    </row>
    <row r="159" spans="1:20" ht="12.2" customHeight="1">
      <c r="A159" s="52" t="s">
        <v>569</v>
      </c>
      <c r="B159" s="95">
        <f t="shared" si="95"/>
        <v>6.417112299465245</v>
      </c>
      <c r="C159" s="3601">
        <f t="shared" si="95"/>
        <v>64.285714285714278</v>
      </c>
      <c r="D159" s="3640"/>
      <c r="E159" s="3601">
        <f t="shared" si="102"/>
        <v>0</v>
      </c>
      <c r="F159" s="3640"/>
      <c r="G159" s="3601" t="s">
        <v>620</v>
      </c>
      <c r="H159" s="3640"/>
      <c r="I159" s="3601" t="s">
        <v>620</v>
      </c>
      <c r="J159" s="3640"/>
      <c r="K159" s="3601">
        <f t="shared" si="103"/>
        <v>47.61904761904762</v>
      </c>
      <c r="L159" s="3640"/>
      <c r="M159" s="3601">
        <f t="shared" si="104"/>
        <v>-9.7560975609756042</v>
      </c>
      <c r="N159" s="3640"/>
      <c r="O159" s="3601">
        <f t="shared" si="105"/>
        <v>-29.411764705882348</v>
      </c>
      <c r="P159" s="3640"/>
      <c r="Q159" s="3601">
        <f t="shared" si="106"/>
        <v>11.111111111111114</v>
      </c>
      <c r="R159" s="3640"/>
      <c r="S159" s="3601">
        <f t="shared" si="107"/>
        <v>-4</v>
      </c>
      <c r="T159" s="3638"/>
    </row>
    <row r="160" spans="1:20" ht="13.7" customHeight="1">
      <c r="A160" s="51" t="s">
        <v>623</v>
      </c>
      <c r="B160" s="94">
        <f t="shared" ref="B160:C162" si="108">SUM(B117/B113)*100-100</f>
        <v>-9.7178683385579916</v>
      </c>
      <c r="C160" s="3587">
        <f t="shared" si="108"/>
        <v>4.2553191489361808</v>
      </c>
      <c r="D160" s="3587"/>
      <c r="E160" s="3589">
        <f t="shared" si="102"/>
        <v>-34.782608695652172</v>
      </c>
      <c r="F160" s="3639"/>
      <c r="G160" s="3589" t="s">
        <v>620</v>
      </c>
      <c r="H160" s="3639"/>
      <c r="I160" s="3589" t="s">
        <v>620</v>
      </c>
      <c r="J160" s="3639"/>
      <c r="K160" s="3589">
        <f t="shared" si="103"/>
        <v>-17.241379310344826</v>
      </c>
      <c r="L160" s="3639"/>
      <c r="M160" s="3587">
        <f t="shared" si="104"/>
        <v>-15.873015873015873</v>
      </c>
      <c r="N160" s="3587"/>
      <c r="O160" s="3589">
        <f t="shared" si="105"/>
        <v>-14.285714285714292</v>
      </c>
      <c r="P160" s="3639"/>
      <c r="Q160" s="3587">
        <f t="shared" si="106"/>
        <v>23.529411764705884</v>
      </c>
      <c r="R160" s="3587"/>
      <c r="S160" s="3589">
        <f t="shared" si="107"/>
        <v>-26.530612244897952</v>
      </c>
      <c r="T160" s="3637"/>
    </row>
    <row r="161" spans="1:25" ht="13.7" customHeight="1">
      <c r="A161" s="51" t="s">
        <v>663</v>
      </c>
      <c r="B161" s="94">
        <f t="shared" si="108"/>
        <v>2.6548672566371749</v>
      </c>
      <c r="C161" s="3587">
        <f t="shared" si="108"/>
        <v>26.666666666666657</v>
      </c>
      <c r="D161" s="3587"/>
      <c r="E161" s="3589">
        <f t="shared" si="102"/>
        <v>-31.25</v>
      </c>
      <c r="F161" s="3639"/>
      <c r="G161" s="3589">
        <f t="shared" ref="G161:G171" si="109">(G118/G114)*100-100</f>
        <v>-100</v>
      </c>
      <c r="H161" s="3639"/>
      <c r="I161" s="3589">
        <f>(I118/G114)*100-100</f>
        <v>-100</v>
      </c>
      <c r="J161" s="3639"/>
      <c r="K161" s="3589">
        <f t="shared" si="103"/>
        <v>6.25</v>
      </c>
      <c r="L161" s="3639"/>
      <c r="M161" s="3587">
        <f t="shared" si="104"/>
        <v>-30.508474576271183</v>
      </c>
      <c r="N161" s="3587"/>
      <c r="O161" s="3589">
        <f t="shared" si="105"/>
        <v>-4.7619047619047734</v>
      </c>
      <c r="P161" s="3639"/>
      <c r="Q161" s="3587">
        <f t="shared" si="106"/>
        <v>11.111111111111114</v>
      </c>
      <c r="R161" s="3587"/>
      <c r="S161" s="3589">
        <f t="shared" si="107"/>
        <v>45</v>
      </c>
      <c r="T161" s="3637"/>
    </row>
    <row r="162" spans="1:25" ht="13.7" customHeight="1">
      <c r="A162" s="51" t="s">
        <v>676</v>
      </c>
      <c r="B162" s="94">
        <f t="shared" si="108"/>
        <v>-3.3707865168539257</v>
      </c>
      <c r="C162" s="3587">
        <f t="shared" si="108"/>
        <v>105.55555555555554</v>
      </c>
      <c r="D162" s="3587"/>
      <c r="E162" s="3589">
        <f t="shared" si="102"/>
        <v>14.285714285714278</v>
      </c>
      <c r="F162" s="3639"/>
      <c r="G162" s="3589">
        <f t="shared" si="109"/>
        <v>-100</v>
      </c>
      <c r="H162" s="3639"/>
      <c r="I162" s="3589" t="s">
        <v>620</v>
      </c>
      <c r="J162" s="3639"/>
      <c r="K162" s="3589">
        <f t="shared" si="103"/>
        <v>-19.230769230769226</v>
      </c>
      <c r="L162" s="3639"/>
      <c r="M162" s="3587">
        <f t="shared" si="104"/>
        <v>-37.837837837837839</v>
      </c>
      <c r="N162" s="3587"/>
      <c r="O162" s="3589">
        <f t="shared" si="105"/>
        <v>-22.222222222222214</v>
      </c>
      <c r="P162" s="3639"/>
      <c r="Q162" s="3587">
        <f t="shared" si="106"/>
        <v>8</v>
      </c>
      <c r="R162" s="3587"/>
      <c r="S162" s="3589">
        <f t="shared" si="107"/>
        <v>-5.4054054054054035</v>
      </c>
      <c r="T162" s="3637"/>
    </row>
    <row r="163" spans="1:25" ht="13.7" customHeight="1">
      <c r="A163" s="52" t="s">
        <v>677</v>
      </c>
      <c r="B163" s="95">
        <f t="shared" ref="B163:C179" si="110">SUM(B120/B116)*100-100</f>
        <v>-8.0402010050251249</v>
      </c>
      <c r="C163" s="3641">
        <f t="shared" si="110"/>
        <v>-26.08695652173914</v>
      </c>
      <c r="D163" s="3641"/>
      <c r="E163" s="3601">
        <f t="shared" si="102"/>
        <v>0</v>
      </c>
      <c r="F163" s="3640"/>
      <c r="G163" s="3601" t="s">
        <v>620</v>
      </c>
      <c r="H163" s="3640"/>
      <c r="I163" s="3601" t="s">
        <v>620</v>
      </c>
      <c r="J163" s="3640"/>
      <c r="K163" s="3601">
        <f t="shared" si="103"/>
        <v>-51.612903225806448</v>
      </c>
      <c r="L163" s="3640"/>
      <c r="M163" s="3641">
        <f t="shared" si="104"/>
        <v>-10.810810810810807</v>
      </c>
      <c r="N163" s="3641"/>
      <c r="O163" s="3601">
        <f t="shared" si="105"/>
        <v>33.333333333333314</v>
      </c>
      <c r="P163" s="3640"/>
      <c r="Q163" s="3641">
        <f t="shared" si="106"/>
        <v>-20</v>
      </c>
      <c r="R163" s="3641"/>
      <c r="S163" s="3601">
        <f t="shared" si="107"/>
        <v>25</v>
      </c>
      <c r="T163" s="3638"/>
    </row>
    <row r="164" spans="1:25" ht="13.7" customHeight="1">
      <c r="A164" s="51" t="s">
        <v>728</v>
      </c>
      <c r="B164" s="94">
        <f t="shared" si="110"/>
        <v>-9.0277777777777857</v>
      </c>
      <c r="C164" s="3589">
        <f t="shared" si="110"/>
        <v>-38.775510204081634</v>
      </c>
      <c r="D164" s="3639"/>
      <c r="E164" s="3589">
        <f t="shared" si="102"/>
        <v>-6.6666666666666714</v>
      </c>
      <c r="F164" s="3639"/>
      <c r="G164" s="3589" t="s">
        <v>620</v>
      </c>
      <c r="H164" s="3639"/>
      <c r="I164" s="3589" t="s">
        <v>620</v>
      </c>
      <c r="J164" s="3639"/>
      <c r="K164" s="3589">
        <f t="shared" si="103"/>
        <v>-4.1666666666666572</v>
      </c>
      <c r="L164" s="3639"/>
      <c r="M164" s="3587">
        <f t="shared" si="104"/>
        <v>-18.867924528301884</v>
      </c>
      <c r="N164" s="3587"/>
      <c r="O164" s="3589">
        <f t="shared" si="105"/>
        <v>4.1666666666666714</v>
      </c>
      <c r="P164" s="3639"/>
      <c r="Q164" s="3587">
        <f t="shared" si="106"/>
        <v>-26.984126984126988</v>
      </c>
      <c r="R164" s="3587"/>
      <c r="S164" s="3589">
        <f t="shared" si="107"/>
        <v>58.333333333333314</v>
      </c>
      <c r="T164" s="3637"/>
    </row>
    <row r="165" spans="1:25" ht="13.7" customHeight="1">
      <c r="A165" s="92" t="s">
        <v>745</v>
      </c>
      <c r="B165" s="94">
        <f t="shared" si="110"/>
        <v>-0.43103448275861922</v>
      </c>
      <c r="C165" s="3587">
        <f t="shared" si="110"/>
        <v>-31.578947368421055</v>
      </c>
      <c r="D165" s="3587"/>
      <c r="E165" s="3589">
        <f t="shared" si="102"/>
        <v>-18.181818181818173</v>
      </c>
      <c r="F165" s="3639"/>
      <c r="G165" s="3589" t="s">
        <v>620</v>
      </c>
      <c r="H165" s="3639"/>
      <c r="I165" s="3589" t="s">
        <v>620</v>
      </c>
      <c r="J165" s="3639"/>
      <c r="K165" s="3589">
        <f t="shared" si="103"/>
        <v>2.941176470588232</v>
      </c>
      <c r="L165" s="3639"/>
      <c r="M165" s="3589">
        <f t="shared" si="104"/>
        <v>-31.707317073170728</v>
      </c>
      <c r="N165" s="3639"/>
      <c r="O165" s="3589">
        <f t="shared" si="105"/>
        <v>-5</v>
      </c>
      <c r="P165" s="3639"/>
      <c r="Q165" s="3589">
        <f t="shared" si="106"/>
        <v>20</v>
      </c>
      <c r="R165" s="3639"/>
      <c r="S165" s="3589">
        <f t="shared" si="107"/>
        <v>34.482758620689651</v>
      </c>
      <c r="T165" s="3637"/>
    </row>
    <row r="166" spans="1:25" ht="13.7" customHeight="1">
      <c r="A166" s="51" t="s">
        <v>746</v>
      </c>
      <c r="B166" s="94">
        <f t="shared" si="110"/>
        <v>-15.697674418604649</v>
      </c>
      <c r="C166" s="3589">
        <f t="shared" si="110"/>
        <v>-83.783783783783775</v>
      </c>
      <c r="D166" s="3639"/>
      <c r="E166" s="3589">
        <f t="shared" si="102"/>
        <v>-37.5</v>
      </c>
      <c r="F166" s="3639"/>
      <c r="G166" s="3589" t="s">
        <v>620</v>
      </c>
      <c r="H166" s="3639"/>
      <c r="I166" s="3589" t="s">
        <v>620</v>
      </c>
      <c r="J166" s="3639"/>
      <c r="K166" s="3589">
        <f t="shared" si="103"/>
        <v>14.285714285714278</v>
      </c>
      <c r="L166" s="3639"/>
      <c r="M166" s="3587">
        <f t="shared" si="104"/>
        <v>26.08695652173914</v>
      </c>
      <c r="N166" s="3587"/>
      <c r="O166" s="3589">
        <f t="shared" si="105"/>
        <v>-57.142857142857146</v>
      </c>
      <c r="P166" s="3639"/>
      <c r="Q166" s="3587">
        <f t="shared" si="106"/>
        <v>11.111111111111114</v>
      </c>
      <c r="R166" s="3587"/>
      <c r="S166" s="3589">
        <f t="shared" si="107"/>
        <v>17.142857142857153</v>
      </c>
      <c r="T166" s="3637"/>
    </row>
    <row r="167" spans="1:25" ht="13.7" customHeight="1">
      <c r="A167" s="52" t="s">
        <v>747</v>
      </c>
      <c r="B167" s="95">
        <f t="shared" si="110"/>
        <v>-5.4644808743169335</v>
      </c>
      <c r="C167" s="3601">
        <f t="shared" si="110"/>
        <v>-17.64705882352942</v>
      </c>
      <c r="D167" s="3640"/>
      <c r="E167" s="3601">
        <f t="shared" si="102"/>
        <v>-25</v>
      </c>
      <c r="F167" s="3640"/>
      <c r="G167" s="3601">
        <f t="shared" si="109"/>
        <v>0</v>
      </c>
      <c r="H167" s="3640"/>
      <c r="I167" s="3601" t="s">
        <v>620</v>
      </c>
      <c r="J167" s="3640"/>
      <c r="K167" s="3601">
        <f t="shared" si="103"/>
        <v>6.6666666666666714</v>
      </c>
      <c r="L167" s="3640"/>
      <c r="M167" s="3641">
        <f t="shared" si="104"/>
        <v>-15.151515151515156</v>
      </c>
      <c r="N167" s="3641"/>
      <c r="O167" s="3601">
        <f t="shared" si="105"/>
        <v>112.5</v>
      </c>
      <c r="P167" s="3640"/>
      <c r="Q167" s="3641">
        <f t="shared" si="106"/>
        <v>-3.125</v>
      </c>
      <c r="R167" s="3641"/>
      <c r="S167" s="3601">
        <f t="shared" ref="S167:S172" si="111">SUM(S124/S120)*100-100</f>
        <v>-30</v>
      </c>
      <c r="T167" s="3638"/>
    </row>
    <row r="168" spans="1:25" ht="13.7" customHeight="1">
      <c r="A168" s="51" t="s">
        <v>769</v>
      </c>
      <c r="B168" s="94">
        <f t="shared" si="110"/>
        <v>3.4351145038167914</v>
      </c>
      <c r="C168" s="3589">
        <f t="shared" si="110"/>
        <v>83.333333333333314</v>
      </c>
      <c r="D168" s="3639"/>
      <c r="E168" s="3589">
        <f t="shared" si="102"/>
        <v>-21.428571428571431</v>
      </c>
      <c r="F168" s="3639"/>
      <c r="G168" s="3589">
        <f t="shared" si="109"/>
        <v>-100</v>
      </c>
      <c r="H168" s="3639"/>
      <c r="I168" s="3589" t="s">
        <v>620</v>
      </c>
      <c r="J168" s="3639"/>
      <c r="K168" s="3589">
        <f t="shared" ref="K168:K174" si="112">SUM(K125/K121)*100-100</f>
        <v>2.1739130434782652</v>
      </c>
      <c r="L168" s="3639"/>
      <c r="M168" s="3587">
        <f t="shared" si="104"/>
        <v>2.3255813953488484</v>
      </c>
      <c r="N168" s="3587"/>
      <c r="O168" s="3589">
        <f t="shared" si="105"/>
        <v>-24</v>
      </c>
      <c r="P168" s="3639"/>
      <c r="Q168" s="3587">
        <f t="shared" si="106"/>
        <v>13.043478260869563</v>
      </c>
      <c r="R168" s="3587"/>
      <c r="S168" s="3589">
        <f t="shared" si="111"/>
        <v>-24.561403508771932</v>
      </c>
      <c r="T168" s="3637"/>
    </row>
    <row r="169" spans="1:25" ht="13.7" customHeight="1">
      <c r="A169" s="92" t="s">
        <v>770</v>
      </c>
      <c r="B169" s="94">
        <f t="shared" si="110"/>
        <v>-4.7619047619047734</v>
      </c>
      <c r="C169" s="3587">
        <f t="shared" si="110"/>
        <v>3.8461538461538538</v>
      </c>
      <c r="D169" s="3587"/>
      <c r="E169" s="3589">
        <f t="shared" ref="E169:E174" si="113">SUM(E126/E122)*100-100</f>
        <v>-44.444444444444443</v>
      </c>
      <c r="F169" s="3639"/>
      <c r="G169" s="3589" t="s">
        <v>620</v>
      </c>
      <c r="H169" s="3639"/>
      <c r="I169" s="3589" t="s">
        <v>620</v>
      </c>
      <c r="J169" s="3639"/>
      <c r="K169" s="3589">
        <f t="shared" si="112"/>
        <v>8.5714285714285694</v>
      </c>
      <c r="L169" s="3639"/>
      <c r="M169" s="3589">
        <f t="shared" ref="M169:M180" si="114">SUM(M126/M122)*100-100</f>
        <v>-7.1428571428571388</v>
      </c>
      <c r="N169" s="3639"/>
      <c r="O169" s="3589">
        <f t="shared" si="105"/>
        <v>52.631578947368439</v>
      </c>
      <c r="P169" s="3639"/>
      <c r="Q169" s="3589">
        <f t="shared" si="106"/>
        <v>2.7777777777777715</v>
      </c>
      <c r="R169" s="3639"/>
      <c r="S169" s="3589">
        <f t="shared" si="111"/>
        <v>-28.205128205128204</v>
      </c>
      <c r="T169" s="3637"/>
    </row>
    <row r="170" spans="1:25" ht="15" customHeight="1">
      <c r="A170" s="51" t="s">
        <v>771</v>
      </c>
      <c r="B170" s="94">
        <f t="shared" ref="B170:B180" si="115">SUM(B127/B123)*100-100</f>
        <v>-4.1379310344827616</v>
      </c>
      <c r="C170" s="3589">
        <f t="shared" si="110"/>
        <v>0</v>
      </c>
      <c r="D170" s="3639"/>
      <c r="E170" s="3589">
        <f t="shared" si="113"/>
        <v>-20</v>
      </c>
      <c r="F170" s="3639"/>
      <c r="G170" s="3589">
        <f t="shared" si="109"/>
        <v>0</v>
      </c>
      <c r="H170" s="3639"/>
      <c r="I170" s="3589" t="s">
        <v>620</v>
      </c>
      <c r="J170" s="3639"/>
      <c r="K170" s="3589">
        <f t="shared" si="112"/>
        <v>-20.833333333333343</v>
      </c>
      <c r="L170" s="3639"/>
      <c r="M170" s="3587">
        <f t="shared" si="114"/>
        <v>-13.793103448275872</v>
      </c>
      <c r="N170" s="3587"/>
      <c r="O170" s="3589">
        <f t="shared" ref="O170:O180" si="116">SUM(O127/O123)*100-100</f>
        <v>111.11111111111111</v>
      </c>
      <c r="P170" s="3639"/>
      <c r="Q170" s="3587">
        <f t="shared" ref="Q170:Q180" si="117">SUM(Q127/Q123)*100-100</f>
        <v>-6.6666666666666714</v>
      </c>
      <c r="R170" s="3587"/>
      <c r="S170" s="3589">
        <f t="shared" si="111"/>
        <v>-9.7560975609756042</v>
      </c>
      <c r="T170" s="3637"/>
    </row>
    <row r="171" spans="1:25" ht="15" customHeight="1">
      <c r="A171" s="52" t="s">
        <v>772</v>
      </c>
      <c r="B171" s="95">
        <f t="shared" si="115"/>
        <v>-17.919075144508668</v>
      </c>
      <c r="C171" s="3601">
        <f t="shared" si="110"/>
        <v>-35.714285714285708</v>
      </c>
      <c r="D171" s="3640"/>
      <c r="E171" s="3601">
        <f t="shared" si="113"/>
        <v>-33.333333333333343</v>
      </c>
      <c r="F171" s="3640"/>
      <c r="G171" s="3601">
        <f t="shared" si="109"/>
        <v>-100</v>
      </c>
      <c r="H171" s="3640"/>
      <c r="I171" s="3601" t="s">
        <v>620</v>
      </c>
      <c r="J171" s="3640"/>
      <c r="K171" s="3601">
        <f t="shared" si="112"/>
        <v>-12.5</v>
      </c>
      <c r="L171" s="3640"/>
      <c r="M171" s="3641">
        <f t="shared" si="114"/>
        <v>10.714285714285722</v>
      </c>
      <c r="N171" s="3641"/>
      <c r="O171" s="3601">
        <f t="shared" si="116"/>
        <v>-32.35294117647058</v>
      </c>
      <c r="P171" s="3640"/>
      <c r="Q171" s="3641">
        <f t="shared" si="117"/>
        <v>-22.58064516129032</v>
      </c>
      <c r="R171" s="3641"/>
      <c r="S171" s="3601">
        <f t="shared" si="111"/>
        <v>-11.904761904761912</v>
      </c>
      <c r="T171" s="3638"/>
    </row>
    <row r="172" spans="1:25" ht="15" customHeight="1">
      <c r="A172" s="51" t="s">
        <v>837</v>
      </c>
      <c r="B172" s="176">
        <f t="shared" si="115"/>
        <v>-11.808118081180808</v>
      </c>
      <c r="C172" s="3615">
        <f t="shared" si="110"/>
        <v>-50.909090909090907</v>
      </c>
      <c r="D172" s="3615"/>
      <c r="E172" s="3617">
        <f t="shared" si="113"/>
        <v>0</v>
      </c>
      <c r="F172" s="3642"/>
      <c r="G172" s="3615" t="s">
        <v>620</v>
      </c>
      <c r="H172" s="3615"/>
      <c r="I172" s="3617" t="s">
        <v>620</v>
      </c>
      <c r="J172" s="3642"/>
      <c r="K172" s="3617">
        <f t="shared" si="112"/>
        <v>-10.638297872340431</v>
      </c>
      <c r="L172" s="3642"/>
      <c r="M172" s="3617">
        <f t="shared" si="114"/>
        <v>-2.2727272727272663</v>
      </c>
      <c r="N172" s="3642"/>
      <c r="O172" s="3615">
        <f t="shared" si="116"/>
        <v>5.2631578947368354</v>
      </c>
      <c r="P172" s="3615"/>
      <c r="Q172" s="3617">
        <f t="shared" si="117"/>
        <v>-17.307692307692307</v>
      </c>
      <c r="R172" s="3642"/>
      <c r="S172" s="3615">
        <f t="shared" si="111"/>
        <v>18.604651162790702</v>
      </c>
      <c r="T172" s="3644"/>
      <c r="X172" s="20"/>
      <c r="Y172" s="20"/>
    </row>
    <row r="173" spans="1:25" ht="15" customHeight="1">
      <c r="A173" s="92" t="s">
        <v>844</v>
      </c>
      <c r="B173" s="94">
        <f t="shared" si="115"/>
        <v>-11.36363636363636</v>
      </c>
      <c r="C173" s="3589">
        <f t="shared" si="110"/>
        <v>-7.4074074074074048</v>
      </c>
      <c r="D173" s="3639"/>
      <c r="E173" s="3589">
        <f t="shared" si="113"/>
        <v>140</v>
      </c>
      <c r="F173" s="3639"/>
      <c r="G173" s="3589">
        <f t="shared" ref="G173:G179" si="118">SUM(G130/G126)*100-100</f>
        <v>-50</v>
      </c>
      <c r="H173" s="3639"/>
      <c r="I173" s="3589" t="s">
        <v>620</v>
      </c>
      <c r="J173" s="3639"/>
      <c r="K173" s="3587">
        <f t="shared" si="112"/>
        <v>-36.842105263157897</v>
      </c>
      <c r="L173" s="3587"/>
      <c r="M173" s="3589">
        <f t="shared" si="114"/>
        <v>42.307692307692321</v>
      </c>
      <c r="N173" s="3639"/>
      <c r="O173" s="3589">
        <f t="shared" si="116"/>
        <v>-41.379310344827594</v>
      </c>
      <c r="P173" s="3639"/>
      <c r="Q173" s="3589">
        <f t="shared" si="117"/>
        <v>2.7027027027026946</v>
      </c>
      <c r="R173" s="3639"/>
      <c r="S173" s="3589">
        <f t="shared" ref="S173:S180" si="119">SUM(S130/S126)*100-100</f>
        <v>-26.785714285714292</v>
      </c>
      <c r="T173" s="3637"/>
    </row>
    <row r="174" spans="1:25" ht="15" customHeight="1">
      <c r="A174" s="51" t="s">
        <v>824</v>
      </c>
      <c r="B174" s="94">
        <f t="shared" si="115"/>
        <v>20.863309352517987</v>
      </c>
      <c r="C174" s="3589">
        <f t="shared" si="110"/>
        <v>183.33333333333337</v>
      </c>
      <c r="D174" s="3639"/>
      <c r="E174" s="3589">
        <f t="shared" si="113"/>
        <v>0</v>
      </c>
      <c r="F174" s="3639"/>
      <c r="G174" s="3589">
        <f t="shared" si="118"/>
        <v>100</v>
      </c>
      <c r="H174" s="3639"/>
      <c r="I174" s="3589" t="s">
        <v>620</v>
      </c>
      <c r="J174" s="3639"/>
      <c r="K174" s="3587">
        <f t="shared" si="112"/>
        <v>-21.05263157894737</v>
      </c>
      <c r="L174" s="3587"/>
      <c r="M174" s="3589">
        <f t="shared" si="114"/>
        <v>44</v>
      </c>
      <c r="N174" s="3639"/>
      <c r="O174" s="3589">
        <f t="shared" si="116"/>
        <v>-15.789473684210535</v>
      </c>
      <c r="P174" s="3639"/>
      <c r="Q174" s="3589">
        <f t="shared" si="117"/>
        <v>50</v>
      </c>
      <c r="R174" s="3639"/>
      <c r="S174" s="3589">
        <f t="shared" si="119"/>
        <v>-2.7027027027026946</v>
      </c>
      <c r="T174" s="3637"/>
      <c r="U174" s="20"/>
    </row>
    <row r="175" spans="1:25" ht="15" customHeight="1">
      <c r="A175" s="52" t="s">
        <v>845</v>
      </c>
      <c r="B175" s="95">
        <f t="shared" si="115"/>
        <v>13.380281690140848</v>
      </c>
      <c r="C175" s="3601">
        <f t="shared" si="110"/>
        <v>-55.555555555555557</v>
      </c>
      <c r="D175" s="3640"/>
      <c r="E175" s="3601">
        <f t="shared" ref="E175:E180" si="120">SUM(E132/E128)*100-100</f>
        <v>0</v>
      </c>
      <c r="F175" s="3640"/>
      <c r="G175" s="3601">
        <v>0</v>
      </c>
      <c r="H175" s="3640"/>
      <c r="I175" s="3601" t="s">
        <v>620</v>
      </c>
      <c r="J175" s="3640"/>
      <c r="K175" s="3641">
        <f t="shared" ref="K175:K180" si="121">SUM(K132/K128)*100-100</f>
        <v>-14.285714285714292</v>
      </c>
      <c r="L175" s="3641"/>
      <c r="M175" s="3601">
        <f t="shared" si="114"/>
        <v>12.90322580645163</v>
      </c>
      <c r="N175" s="3640"/>
      <c r="O175" s="3601">
        <f t="shared" si="116"/>
        <v>13.043478260869563</v>
      </c>
      <c r="P175" s="3640"/>
      <c r="Q175" s="3601">
        <f t="shared" si="117"/>
        <v>29.166666666666686</v>
      </c>
      <c r="R175" s="3640"/>
      <c r="S175" s="3601">
        <f t="shared" si="119"/>
        <v>35.13513513513513</v>
      </c>
      <c r="T175" s="3638"/>
    </row>
    <row r="176" spans="1:25" ht="15" customHeight="1">
      <c r="A176" s="51" t="s">
        <v>894</v>
      </c>
      <c r="B176" s="94">
        <f t="shared" si="115"/>
        <v>-9.2050209205020934</v>
      </c>
      <c r="C176" s="3617">
        <f>SUM(C133/C129)*100-100</f>
        <v>40.740740740740733</v>
      </c>
      <c r="D176" s="3642"/>
      <c r="E176" s="3589">
        <f t="shared" si="120"/>
        <v>-18.181818181818173</v>
      </c>
      <c r="F176" s="3639"/>
      <c r="G176" s="3589">
        <f t="shared" si="118"/>
        <v>-100</v>
      </c>
      <c r="H176" s="3639"/>
      <c r="I176" s="3589" t="s">
        <v>620</v>
      </c>
      <c r="J176" s="3639"/>
      <c r="K176" s="3587">
        <f t="shared" si="121"/>
        <v>-33.333333333333343</v>
      </c>
      <c r="L176" s="3587"/>
      <c r="M176" s="3617">
        <f t="shared" si="114"/>
        <v>-4.6511627906976685</v>
      </c>
      <c r="N176" s="3642"/>
      <c r="O176" s="3589">
        <f t="shared" si="116"/>
        <v>0</v>
      </c>
      <c r="P176" s="3639"/>
      <c r="Q176" s="3589">
        <f t="shared" si="117"/>
        <v>11.627906976744185</v>
      </c>
      <c r="R176" s="3639"/>
      <c r="S176" s="3589">
        <f t="shared" si="119"/>
        <v>-35.294117647058826</v>
      </c>
      <c r="T176" s="3637"/>
      <c r="V176" s="20"/>
      <c r="X176" s="20"/>
    </row>
    <row r="177" spans="1:28" ht="15" customHeight="1">
      <c r="A177" s="51" t="s">
        <v>900</v>
      </c>
      <c r="B177" s="94">
        <f t="shared" si="115"/>
        <v>-9.2307692307692264</v>
      </c>
      <c r="C177" s="3589">
        <f t="shared" si="110"/>
        <v>-32</v>
      </c>
      <c r="D177" s="3639"/>
      <c r="E177" s="3589">
        <f t="shared" si="120"/>
        <v>-33.333333333333343</v>
      </c>
      <c r="F177" s="3639"/>
      <c r="G177" s="3589">
        <f t="shared" si="118"/>
        <v>0</v>
      </c>
      <c r="H177" s="3639"/>
      <c r="I177" s="3589" t="s">
        <v>620</v>
      </c>
      <c r="J177" s="3639"/>
      <c r="K177" s="3587">
        <f t="shared" si="121"/>
        <v>-16.666666666666657</v>
      </c>
      <c r="L177" s="3587"/>
      <c r="M177" s="3589">
        <f t="shared" si="114"/>
        <v>13.513513513513516</v>
      </c>
      <c r="N177" s="3639"/>
      <c r="O177" s="3589">
        <f t="shared" si="116"/>
        <v>70.588235294117652</v>
      </c>
      <c r="P177" s="3639"/>
      <c r="Q177" s="3589">
        <f t="shared" si="117"/>
        <v>-42.105263157894733</v>
      </c>
      <c r="R177" s="3639"/>
      <c r="S177" s="3589">
        <f t="shared" si="119"/>
        <v>-7.3170731707317032</v>
      </c>
      <c r="T177" s="3637"/>
    </row>
    <row r="178" spans="1:28" ht="15" customHeight="1">
      <c r="A178" s="51" t="s">
        <v>888</v>
      </c>
      <c r="B178" s="94">
        <f t="shared" si="115"/>
        <v>-24.404761904761912</v>
      </c>
      <c r="C178" s="3589">
        <f t="shared" si="110"/>
        <v>-52.941176470588239</v>
      </c>
      <c r="D178" s="3639"/>
      <c r="E178" s="3589">
        <f t="shared" si="120"/>
        <v>25</v>
      </c>
      <c r="F178" s="3639"/>
      <c r="G178" s="3589">
        <f t="shared" si="118"/>
        <v>-100</v>
      </c>
      <c r="H178" s="3639"/>
      <c r="I178" s="3589" t="s">
        <v>620</v>
      </c>
      <c r="J178" s="3639"/>
      <c r="K178" s="3587">
        <f t="shared" si="121"/>
        <v>-6.6666666666666714</v>
      </c>
      <c r="L178" s="3587"/>
      <c r="M178" s="3589">
        <f t="shared" si="114"/>
        <v>-30.555555555555557</v>
      </c>
      <c r="N178" s="3639"/>
      <c r="O178" s="3589">
        <f t="shared" si="116"/>
        <v>25</v>
      </c>
      <c r="P178" s="3639"/>
      <c r="Q178" s="3589">
        <f t="shared" si="117"/>
        <v>-40.476190476190474</v>
      </c>
      <c r="R178" s="3639"/>
      <c r="S178" s="3589">
        <f t="shared" si="119"/>
        <v>-16.666666666666657</v>
      </c>
      <c r="T178" s="3637"/>
    </row>
    <row r="179" spans="1:28" ht="15" customHeight="1">
      <c r="A179" s="52" t="s">
        <v>901</v>
      </c>
      <c r="B179" s="95">
        <f t="shared" si="115"/>
        <v>-1.2422360248447291</v>
      </c>
      <c r="C179" s="3601">
        <f t="shared" si="110"/>
        <v>75</v>
      </c>
      <c r="D179" s="3640"/>
      <c r="E179" s="3601">
        <f t="shared" si="120"/>
        <v>75</v>
      </c>
      <c r="F179" s="3640"/>
      <c r="G179" s="3601">
        <f t="shared" si="118"/>
        <v>-100</v>
      </c>
      <c r="H179" s="3640"/>
      <c r="I179" s="3601" t="s">
        <v>620</v>
      </c>
      <c r="J179" s="3640"/>
      <c r="K179" s="3641">
        <f t="shared" si="121"/>
        <v>0</v>
      </c>
      <c r="L179" s="3641"/>
      <c r="M179" s="3601">
        <f t="shared" si="114"/>
        <v>-14.285714285714292</v>
      </c>
      <c r="N179" s="3640"/>
      <c r="O179" s="3601">
        <f t="shared" si="116"/>
        <v>11.538461538461547</v>
      </c>
      <c r="P179" s="3640"/>
      <c r="Q179" s="3601">
        <f t="shared" si="117"/>
        <v>9.6774193548387046</v>
      </c>
      <c r="R179" s="3640"/>
      <c r="S179" s="3601">
        <f t="shared" si="119"/>
        <v>-20</v>
      </c>
      <c r="T179" s="3638"/>
    </row>
    <row r="180" spans="1:28" ht="15" customHeight="1" thickBot="1">
      <c r="A180" s="3407" t="s">
        <v>939</v>
      </c>
      <c r="B180" s="3427">
        <f t="shared" si="115"/>
        <v>5.0691244239631175</v>
      </c>
      <c r="C180" s="3595">
        <f>SUM(C137/C133)*100-100</f>
        <v>-36.842105263157897</v>
      </c>
      <c r="D180" s="3661"/>
      <c r="E180" s="3595">
        <f t="shared" si="120"/>
        <v>33.333333333333314</v>
      </c>
      <c r="F180" s="3661"/>
      <c r="G180" s="3595">
        <v>0</v>
      </c>
      <c r="H180" s="3661"/>
      <c r="I180" s="3595" t="s">
        <v>620</v>
      </c>
      <c r="J180" s="3661"/>
      <c r="K180" s="3598">
        <f t="shared" si="121"/>
        <v>3.5714285714285836</v>
      </c>
      <c r="L180" s="3598"/>
      <c r="M180" s="3595">
        <f t="shared" si="114"/>
        <v>-4.8780487804878021</v>
      </c>
      <c r="N180" s="3661"/>
      <c r="O180" s="3595">
        <f t="shared" si="116"/>
        <v>10.000000000000014</v>
      </c>
      <c r="P180" s="3661"/>
      <c r="Q180" s="3595">
        <f t="shared" si="117"/>
        <v>-10.416666666666657</v>
      </c>
      <c r="R180" s="3661"/>
      <c r="S180" s="3595">
        <f t="shared" si="119"/>
        <v>78.787878787878782</v>
      </c>
      <c r="T180" s="3675"/>
      <c r="V180" s="20"/>
      <c r="X180" s="20"/>
    </row>
    <row r="181" spans="1:28" s="219" customFormat="1" ht="12.75" customHeight="1">
      <c r="A181" s="56" t="s">
        <v>149</v>
      </c>
      <c r="B181" s="3"/>
      <c r="C181" s="3"/>
      <c r="D181" s="3"/>
      <c r="E181" s="56"/>
      <c r="F181" s="56"/>
      <c r="G181" s="56"/>
      <c r="H181" s="56"/>
      <c r="I181" s="1059"/>
      <c r="J181" s="1059"/>
      <c r="K181" s="525"/>
      <c r="L181" s="1059"/>
      <c r="M181" s="525"/>
      <c r="N181" s="1059"/>
      <c r="O181" s="525"/>
      <c r="P181" s="1059"/>
      <c r="Q181" s="525"/>
      <c r="R181" s="1059"/>
      <c r="S181" s="525"/>
      <c r="T181" s="1059"/>
    </row>
    <row r="182" spans="1:28" s="219" customFormat="1">
      <c r="A182" s="56" t="s">
        <v>643</v>
      </c>
      <c r="B182" s="177"/>
      <c r="C182" s="525"/>
      <c r="D182" s="1059"/>
      <c r="E182" s="525"/>
      <c r="F182" s="1059"/>
      <c r="G182" s="1059"/>
      <c r="H182" s="1059"/>
      <c r="I182" s="1059"/>
      <c r="J182" s="1059"/>
      <c r="K182" s="525"/>
      <c r="L182" s="1059"/>
      <c r="M182" s="525"/>
      <c r="N182" s="1059"/>
      <c r="O182" s="525"/>
      <c r="P182" s="1059"/>
      <c r="Q182" s="525"/>
      <c r="R182" s="1059"/>
      <c r="S182" s="525"/>
      <c r="T182" s="1059"/>
    </row>
    <row r="183" spans="1:28" s="219" customFormat="1" ht="12.75" customHeight="1">
      <c r="A183" s="56"/>
      <c r="B183" s="177"/>
      <c r="C183" s="2269"/>
      <c r="D183" s="1059"/>
      <c r="E183" s="2269"/>
      <c r="F183" s="1059"/>
      <c r="G183" s="1059"/>
      <c r="H183" s="1059"/>
      <c r="I183" s="1059"/>
      <c r="J183" s="1059"/>
      <c r="K183" s="2269"/>
      <c r="L183" s="1059"/>
      <c r="M183" s="2269"/>
      <c r="N183" s="1059"/>
      <c r="O183" s="2269"/>
      <c r="P183" s="1059"/>
      <c r="Q183" s="2269"/>
      <c r="R183" s="1059"/>
      <c r="S183" s="2269"/>
      <c r="T183" s="1059"/>
    </row>
    <row r="184" spans="1:28" ht="33" customHeight="1" thickBot="1">
      <c r="A184" s="143" t="s">
        <v>19</v>
      </c>
      <c r="C184" s="3665" t="s">
        <v>153</v>
      </c>
      <c r="D184" s="3666"/>
      <c r="E184" s="3666"/>
      <c r="F184" s="3666"/>
      <c r="G184" s="3666"/>
      <c r="H184" s="3666"/>
      <c r="I184" s="3666"/>
      <c r="J184" s="3666"/>
      <c r="K184" s="3666"/>
      <c r="L184" s="3666"/>
      <c r="M184" s="3666"/>
      <c r="N184" s="3666"/>
      <c r="O184" s="3666"/>
      <c r="P184" s="3666"/>
      <c r="Q184" s="3666"/>
      <c r="R184" s="3666"/>
      <c r="S184" s="3666"/>
      <c r="T184" s="3667"/>
    </row>
    <row r="185" spans="1:28" ht="15.75" customHeight="1">
      <c r="A185" s="66" t="s">
        <v>102</v>
      </c>
      <c r="B185" s="67"/>
      <c r="C185" s="68"/>
      <c r="D185" s="68"/>
      <c r="E185" s="70" t="s">
        <v>142</v>
      </c>
      <c r="F185" s="70"/>
      <c r="G185" s="70"/>
      <c r="H185" s="70"/>
      <c r="I185" s="70"/>
      <c r="J185" s="70"/>
      <c r="K185" s="71"/>
      <c r="L185" s="71"/>
      <c r="M185" s="72"/>
      <c r="N185" s="72"/>
      <c r="O185" s="72"/>
      <c r="P185" s="72"/>
      <c r="Q185" s="73"/>
      <c r="R185" s="73"/>
      <c r="S185" s="74"/>
      <c r="T185" s="75"/>
    </row>
    <row r="186" spans="1:28" ht="37.5" customHeight="1">
      <c r="A186" s="76" t="s">
        <v>107</v>
      </c>
      <c r="B186" s="26" t="s">
        <v>108</v>
      </c>
      <c r="C186" s="77" t="s">
        <v>143</v>
      </c>
      <c r="D186" s="78" t="s">
        <v>109</v>
      </c>
      <c r="E186" s="79" t="s">
        <v>144</v>
      </c>
      <c r="F186" s="80" t="s">
        <v>109</v>
      </c>
      <c r="G186" s="2741" t="s">
        <v>624</v>
      </c>
      <c r="H186" s="2742" t="s">
        <v>109</v>
      </c>
      <c r="I186" s="978" t="s">
        <v>625</v>
      </c>
      <c r="J186" s="2742" t="s">
        <v>109</v>
      </c>
      <c r="K186" s="81" t="s">
        <v>145</v>
      </c>
      <c r="L186" s="78" t="s">
        <v>109</v>
      </c>
      <c r="M186" s="81" t="s">
        <v>146</v>
      </c>
      <c r="N186" s="78" t="s">
        <v>109</v>
      </c>
      <c r="O186" s="79" t="s">
        <v>62</v>
      </c>
      <c r="P186" s="80" t="s">
        <v>109</v>
      </c>
      <c r="Q186" s="79" t="s">
        <v>147</v>
      </c>
      <c r="R186" s="80" t="s">
        <v>109</v>
      </c>
      <c r="S186" s="2741" t="s">
        <v>148</v>
      </c>
      <c r="T186" s="2743" t="s">
        <v>109</v>
      </c>
    </row>
    <row r="187" spans="1:28" s="219" customFormat="1">
      <c r="A187" s="1054" t="s">
        <v>536</v>
      </c>
      <c r="B187" s="1005">
        <v>996</v>
      </c>
      <c r="C187" s="817">
        <v>231</v>
      </c>
      <c r="D187" s="1057">
        <v>17.560975609756095</v>
      </c>
      <c r="E187" s="817">
        <v>88</v>
      </c>
      <c r="F187" s="855">
        <v>8.8353413654618471</v>
      </c>
      <c r="G187" s="3676">
        <v>1</v>
      </c>
      <c r="H187" s="3677"/>
      <c r="I187" s="3678"/>
      <c r="J187" s="817">
        <v>6.5359477124183009E-3</v>
      </c>
      <c r="K187" s="817">
        <v>152</v>
      </c>
      <c r="L187" s="855">
        <v>15.121951219512194</v>
      </c>
      <c r="M187" s="817">
        <v>236</v>
      </c>
      <c r="N187" s="855">
        <v>22.926829268292686</v>
      </c>
      <c r="O187" s="817">
        <v>71</v>
      </c>
      <c r="P187" s="855">
        <v>7.3170731707317067</v>
      </c>
      <c r="Q187" s="817">
        <v>176</v>
      </c>
      <c r="R187" s="855">
        <v>20.487804878048781</v>
      </c>
      <c r="S187" s="817">
        <v>41</v>
      </c>
      <c r="T187" s="1058">
        <v>6.3414634146341466</v>
      </c>
    </row>
    <row r="188" spans="1:28">
      <c r="A188" s="82" t="s">
        <v>131</v>
      </c>
      <c r="B188" s="879">
        <v>436</v>
      </c>
      <c r="C188" s="2760">
        <v>121</v>
      </c>
      <c r="D188" s="2732">
        <f>SUM(C188/B188)*100</f>
        <v>27.75229357798165</v>
      </c>
      <c r="E188" s="2748">
        <v>44</v>
      </c>
      <c r="F188" s="32">
        <f>SUM(E188/B188)*100</f>
        <v>10.091743119266056</v>
      </c>
      <c r="G188" s="3655">
        <v>0</v>
      </c>
      <c r="H188" s="3656"/>
      <c r="I188" s="3657"/>
      <c r="J188" s="32">
        <f>G188/B188</f>
        <v>0</v>
      </c>
      <c r="K188" s="2748">
        <v>62</v>
      </c>
      <c r="L188" s="32">
        <f>SUM(K188/B188)*100</f>
        <v>14.220183486238533</v>
      </c>
      <c r="M188" s="2748">
        <v>91</v>
      </c>
      <c r="N188" s="32">
        <f>SUM(M188/B188)*100</f>
        <v>20.871559633027523</v>
      </c>
      <c r="O188" s="2748">
        <v>28</v>
      </c>
      <c r="P188" s="32">
        <f t="shared" ref="P188:P210" si="122">SUM(O188/B188)*100</f>
        <v>6.4220183486238538</v>
      </c>
      <c r="Q188" s="2748">
        <v>74</v>
      </c>
      <c r="R188" s="32">
        <f t="shared" ref="R188:R210" si="123">SUM(Q188/B188)*100</f>
        <v>16.972477064220186</v>
      </c>
      <c r="S188" s="2746">
        <v>16</v>
      </c>
      <c r="T188" s="106">
        <f t="shared" ref="T188:T210" si="124">SUM(S188/B188)*100</f>
        <v>3.669724770642202</v>
      </c>
    </row>
    <row r="189" spans="1:28">
      <c r="A189" s="82" t="s">
        <v>132</v>
      </c>
      <c r="B189" s="879">
        <v>135</v>
      </c>
      <c r="C189" s="2760">
        <v>18</v>
      </c>
      <c r="D189" s="2732">
        <f>SUM(C189/B189)*100</f>
        <v>13.333333333333334</v>
      </c>
      <c r="E189" s="2748">
        <v>7</v>
      </c>
      <c r="F189" s="32">
        <f>SUM(E189/B189)*100</f>
        <v>5.1851851851851851</v>
      </c>
      <c r="G189" s="3652">
        <v>0</v>
      </c>
      <c r="H189" s="3653"/>
      <c r="I189" s="3654"/>
      <c r="J189" s="32">
        <f t="shared" ref="J189:J201" si="125">G189/B189</f>
        <v>0</v>
      </c>
      <c r="K189" s="2748">
        <v>22</v>
      </c>
      <c r="L189" s="32">
        <f>SUM(K189/B189)*100</f>
        <v>16.296296296296298</v>
      </c>
      <c r="M189" s="2748">
        <v>39</v>
      </c>
      <c r="N189" s="32">
        <f>SUM(M189/B189)*100</f>
        <v>28.888888888888886</v>
      </c>
      <c r="O189" s="2748">
        <v>16</v>
      </c>
      <c r="P189" s="32">
        <f t="shared" si="122"/>
        <v>11.851851851851853</v>
      </c>
      <c r="Q189" s="2748">
        <v>24</v>
      </c>
      <c r="R189" s="32">
        <f t="shared" si="123"/>
        <v>17.777777777777779</v>
      </c>
      <c r="S189" s="2746">
        <v>9</v>
      </c>
      <c r="T189" s="106">
        <f t="shared" si="124"/>
        <v>6.666666666666667</v>
      </c>
    </row>
    <row r="190" spans="1:28">
      <c r="A190" s="82" t="s">
        <v>133</v>
      </c>
      <c r="B190" s="879">
        <v>170</v>
      </c>
      <c r="C190" s="2760">
        <v>38</v>
      </c>
      <c r="D190" s="2732">
        <f>SUM(C190/B190)*100</f>
        <v>22.352941176470591</v>
      </c>
      <c r="E190" s="2748">
        <v>16</v>
      </c>
      <c r="F190" s="32">
        <f>SUM(E190/B190)*100</f>
        <v>9.4117647058823533</v>
      </c>
      <c r="G190" s="3652">
        <v>0</v>
      </c>
      <c r="H190" s="3653"/>
      <c r="I190" s="3654"/>
      <c r="J190" s="32">
        <f t="shared" si="125"/>
        <v>0</v>
      </c>
      <c r="K190" s="2748">
        <v>23</v>
      </c>
      <c r="L190" s="32">
        <f>SUM(K190/B190)*100</f>
        <v>13.529411764705882</v>
      </c>
      <c r="M190" s="2748">
        <v>36</v>
      </c>
      <c r="N190" s="32">
        <f>SUM(M190/B190)*100</f>
        <v>21.176470588235293</v>
      </c>
      <c r="O190" s="2748">
        <v>10</v>
      </c>
      <c r="P190" s="32">
        <f t="shared" si="122"/>
        <v>5.8823529411764701</v>
      </c>
      <c r="Q190" s="2748">
        <v>42</v>
      </c>
      <c r="R190" s="32">
        <f t="shared" si="123"/>
        <v>24.705882352941178</v>
      </c>
      <c r="S190" s="2746">
        <v>5</v>
      </c>
      <c r="T190" s="106">
        <f t="shared" si="124"/>
        <v>2.9411764705882351</v>
      </c>
    </row>
    <row r="191" spans="1:28">
      <c r="A191" s="89" t="s">
        <v>419</v>
      </c>
      <c r="B191" s="880">
        <v>207</v>
      </c>
      <c r="C191" s="2763">
        <v>30</v>
      </c>
      <c r="D191" s="2730">
        <f>SUM(C191/B191)*100</f>
        <v>14.492753623188406</v>
      </c>
      <c r="E191" s="2700">
        <v>17</v>
      </c>
      <c r="F191" s="42">
        <f>SUM(E191/B191)*100</f>
        <v>8.2125603864734309</v>
      </c>
      <c r="G191" s="3649">
        <v>0</v>
      </c>
      <c r="H191" s="3650"/>
      <c r="I191" s="3651"/>
      <c r="J191" s="42">
        <f t="shared" si="125"/>
        <v>0</v>
      </c>
      <c r="K191" s="2700">
        <v>27</v>
      </c>
      <c r="L191" s="42">
        <f>SUM(K191/B191)*100</f>
        <v>13.043478260869565</v>
      </c>
      <c r="M191" s="2700">
        <v>53</v>
      </c>
      <c r="N191" s="42">
        <f>SUM(M191/B191)*100</f>
        <v>25.60386473429952</v>
      </c>
      <c r="O191" s="2700">
        <v>23</v>
      </c>
      <c r="P191" s="42">
        <f t="shared" si="122"/>
        <v>11.111111111111111</v>
      </c>
      <c r="Q191" s="2700">
        <v>48</v>
      </c>
      <c r="R191" s="42">
        <f t="shared" si="123"/>
        <v>23.188405797101449</v>
      </c>
      <c r="S191" s="2798">
        <v>9</v>
      </c>
      <c r="T191" s="48">
        <f t="shared" si="124"/>
        <v>4.3478260869565215</v>
      </c>
    </row>
    <row r="192" spans="1:28">
      <c r="A192" s="82" t="s">
        <v>439</v>
      </c>
      <c r="B192" s="879">
        <v>456</v>
      </c>
      <c r="C192" s="2760">
        <v>108</v>
      </c>
      <c r="D192" s="2732">
        <f>SUM(C192/B192)*100</f>
        <v>23.684210526315788</v>
      </c>
      <c r="E192" s="2748">
        <v>38</v>
      </c>
      <c r="F192" s="32">
        <f>SUM(E192/B192)*100</f>
        <v>8.3333333333333321</v>
      </c>
      <c r="G192" s="3655">
        <v>0</v>
      </c>
      <c r="H192" s="3656"/>
      <c r="I192" s="3657"/>
      <c r="J192" s="2732">
        <f t="shared" si="125"/>
        <v>0</v>
      </c>
      <c r="K192" s="2748">
        <v>78</v>
      </c>
      <c r="L192" s="32">
        <f>SUM(K192/B192)*100</f>
        <v>17.105263157894736</v>
      </c>
      <c r="M192" s="2748">
        <v>94</v>
      </c>
      <c r="N192" s="32">
        <f>SUM(M192/B192)*100</f>
        <v>20.614035087719298</v>
      </c>
      <c r="O192" s="2748">
        <v>34</v>
      </c>
      <c r="P192" s="32">
        <f t="shared" si="122"/>
        <v>7.4561403508771926</v>
      </c>
      <c r="Q192" s="2748">
        <v>85</v>
      </c>
      <c r="R192" s="32">
        <f t="shared" si="123"/>
        <v>18.640350877192983</v>
      </c>
      <c r="S192" s="2746">
        <v>19</v>
      </c>
      <c r="T192" s="106">
        <f t="shared" si="124"/>
        <v>4.1666666666666661</v>
      </c>
      <c r="U192" s="240"/>
      <c r="V192" s="240"/>
      <c r="W192" s="240"/>
      <c r="X192" s="240"/>
      <c r="Y192" s="240"/>
      <c r="Z192" s="240"/>
      <c r="AA192" s="240"/>
      <c r="AB192" s="240"/>
    </row>
    <row r="193" spans="1:30">
      <c r="A193" s="82" t="s">
        <v>593</v>
      </c>
      <c r="B193" s="879">
        <v>201</v>
      </c>
      <c r="C193" s="2760">
        <v>38</v>
      </c>
      <c r="D193" s="2732">
        <f t="shared" ref="D193:D210" si="126">SUM(C193/B193)*100</f>
        <v>18.905472636815919</v>
      </c>
      <c r="E193" s="2748">
        <v>8</v>
      </c>
      <c r="F193" s="32">
        <f t="shared" ref="F193:F210" si="127">SUM(E193/B193)*100</f>
        <v>3.9800995024875623</v>
      </c>
      <c r="G193" s="3652">
        <v>1</v>
      </c>
      <c r="H193" s="3653"/>
      <c r="I193" s="3654"/>
      <c r="J193" s="2732">
        <f t="shared" si="125"/>
        <v>4.9751243781094526E-3</v>
      </c>
      <c r="K193" s="2748">
        <v>32</v>
      </c>
      <c r="L193" s="32">
        <f t="shared" ref="L193:L210" si="128">SUM(K193/B193)*100</f>
        <v>15.920398009950249</v>
      </c>
      <c r="M193" s="2748">
        <v>56</v>
      </c>
      <c r="N193" s="32">
        <f t="shared" ref="N193:N210" si="129">SUM(M193/B193)*100</f>
        <v>27.860696517412936</v>
      </c>
      <c r="O193" s="2748">
        <v>20</v>
      </c>
      <c r="P193" s="32">
        <f t="shared" si="122"/>
        <v>9.9502487562189064</v>
      </c>
      <c r="Q193" s="2748">
        <v>37</v>
      </c>
      <c r="R193" s="32">
        <f t="shared" si="123"/>
        <v>18.407960199004975</v>
      </c>
      <c r="S193" s="2746">
        <v>9</v>
      </c>
      <c r="T193" s="106">
        <f t="shared" si="124"/>
        <v>4.4776119402985071</v>
      </c>
      <c r="U193" s="240"/>
      <c r="V193" s="240"/>
      <c r="W193" s="240"/>
      <c r="X193" s="240"/>
      <c r="Y193" s="240"/>
      <c r="Z193" s="240"/>
      <c r="AA193" s="240"/>
      <c r="AB193" s="240"/>
    </row>
    <row r="194" spans="1:30">
      <c r="A194" s="92" t="s">
        <v>440</v>
      </c>
      <c r="B194" s="879">
        <v>172</v>
      </c>
      <c r="C194" s="2760">
        <v>24</v>
      </c>
      <c r="D194" s="2732">
        <f t="shared" si="126"/>
        <v>13.953488372093023</v>
      </c>
      <c r="E194" s="2748">
        <v>19</v>
      </c>
      <c r="F194" s="32">
        <f t="shared" si="127"/>
        <v>11.046511627906977</v>
      </c>
      <c r="G194" s="3652">
        <v>0</v>
      </c>
      <c r="H194" s="3653"/>
      <c r="I194" s="3654"/>
      <c r="J194" s="2732">
        <f t="shared" si="125"/>
        <v>0</v>
      </c>
      <c r="K194" s="2748">
        <v>41</v>
      </c>
      <c r="L194" s="32">
        <f t="shared" si="128"/>
        <v>23.837209302325583</v>
      </c>
      <c r="M194" s="2748">
        <v>27</v>
      </c>
      <c r="N194" s="32">
        <f t="shared" si="129"/>
        <v>15.697674418604651</v>
      </c>
      <c r="O194" s="2748">
        <v>11</v>
      </c>
      <c r="P194" s="32">
        <f t="shared" si="122"/>
        <v>6.395348837209303</v>
      </c>
      <c r="Q194" s="2748">
        <v>36</v>
      </c>
      <c r="R194" s="32">
        <f t="shared" si="123"/>
        <v>20.930232558139537</v>
      </c>
      <c r="S194" s="2746">
        <v>14</v>
      </c>
      <c r="T194" s="106">
        <f t="shared" si="124"/>
        <v>8.1395348837209305</v>
      </c>
      <c r="U194" s="240"/>
      <c r="V194" s="240"/>
      <c r="W194" s="240"/>
      <c r="X194" s="240"/>
      <c r="Y194" s="240"/>
      <c r="Z194" s="240"/>
      <c r="AA194" s="240"/>
      <c r="AB194" s="240"/>
    </row>
    <row r="195" spans="1:30">
      <c r="A195" s="91" t="s">
        <v>496</v>
      </c>
      <c r="B195" s="880">
        <v>243</v>
      </c>
      <c r="C195" s="2763">
        <v>49</v>
      </c>
      <c r="D195" s="2730">
        <f t="shared" si="126"/>
        <v>20.164609053497941</v>
      </c>
      <c r="E195" s="2700">
        <v>15</v>
      </c>
      <c r="F195" s="42">
        <f t="shared" si="127"/>
        <v>6.1728395061728394</v>
      </c>
      <c r="G195" s="3649">
        <v>0</v>
      </c>
      <c r="H195" s="3650"/>
      <c r="I195" s="3651"/>
      <c r="J195" s="2732">
        <f t="shared" si="125"/>
        <v>0</v>
      </c>
      <c r="K195" s="2700">
        <v>33</v>
      </c>
      <c r="L195" s="42">
        <f t="shared" si="128"/>
        <v>13.580246913580247</v>
      </c>
      <c r="M195" s="2700">
        <v>61</v>
      </c>
      <c r="N195" s="42">
        <f t="shared" si="129"/>
        <v>25.102880658436217</v>
      </c>
      <c r="O195" s="2700">
        <v>25</v>
      </c>
      <c r="P195" s="42">
        <f t="shared" si="122"/>
        <v>10.2880658436214</v>
      </c>
      <c r="Q195" s="2700">
        <v>46</v>
      </c>
      <c r="R195" s="42">
        <f t="shared" si="123"/>
        <v>18.930041152263374</v>
      </c>
      <c r="S195" s="2798">
        <v>14</v>
      </c>
      <c r="T195" s="48">
        <f t="shared" si="124"/>
        <v>5.761316872427984</v>
      </c>
      <c r="U195" s="240"/>
      <c r="V195" s="240"/>
      <c r="W195" s="240"/>
      <c r="X195" s="240"/>
      <c r="Y195" s="240"/>
      <c r="Z195" s="240"/>
      <c r="AA195" s="240"/>
      <c r="AB195" s="240"/>
    </row>
    <row r="196" spans="1:30">
      <c r="A196" s="82" t="s">
        <v>544</v>
      </c>
      <c r="B196" s="879">
        <v>516</v>
      </c>
      <c r="C196" s="626">
        <v>130</v>
      </c>
      <c r="D196" s="2732">
        <f t="shared" si="126"/>
        <v>25.193798449612402</v>
      </c>
      <c r="E196" s="2748">
        <v>32</v>
      </c>
      <c r="F196" s="32">
        <f t="shared" si="127"/>
        <v>6.2015503875968996</v>
      </c>
      <c r="G196" s="3655">
        <v>0</v>
      </c>
      <c r="H196" s="3656"/>
      <c r="I196" s="3657"/>
      <c r="J196" s="162">
        <f t="shared" si="125"/>
        <v>0</v>
      </c>
      <c r="K196" s="2748">
        <v>117</v>
      </c>
      <c r="L196" s="32">
        <f t="shared" si="128"/>
        <v>22.674418604651162</v>
      </c>
      <c r="M196" s="2748">
        <v>80</v>
      </c>
      <c r="N196" s="32">
        <f t="shared" si="129"/>
        <v>15.503875968992247</v>
      </c>
      <c r="O196" s="2748">
        <v>38</v>
      </c>
      <c r="P196" s="32">
        <f t="shared" si="122"/>
        <v>7.3643410852713185</v>
      </c>
      <c r="Q196" s="2748">
        <v>104</v>
      </c>
      <c r="R196" s="32">
        <f t="shared" si="123"/>
        <v>20.155038759689923</v>
      </c>
      <c r="S196" s="2746">
        <v>15</v>
      </c>
      <c r="T196" s="106">
        <f t="shared" si="124"/>
        <v>2.9069767441860463</v>
      </c>
      <c r="U196" s="240"/>
      <c r="V196" s="240"/>
      <c r="W196" s="240"/>
      <c r="X196" s="240"/>
      <c r="Y196" s="240"/>
      <c r="Z196" s="240"/>
      <c r="AA196" s="240"/>
      <c r="AB196" s="240"/>
    </row>
    <row r="197" spans="1:30">
      <c r="A197" s="92" t="s">
        <v>501</v>
      </c>
      <c r="B197" s="879">
        <v>192</v>
      </c>
      <c r="C197" s="626">
        <v>34</v>
      </c>
      <c r="D197" s="2732">
        <f t="shared" si="126"/>
        <v>17.708333333333336</v>
      </c>
      <c r="E197" s="2748">
        <v>15</v>
      </c>
      <c r="F197" s="32">
        <f t="shared" si="127"/>
        <v>7.8125</v>
      </c>
      <c r="G197" s="3652">
        <v>1</v>
      </c>
      <c r="H197" s="3653"/>
      <c r="I197" s="3654"/>
      <c r="J197" s="32">
        <f t="shared" si="125"/>
        <v>5.208333333333333E-3</v>
      </c>
      <c r="K197" s="2748">
        <v>32</v>
      </c>
      <c r="L197" s="32">
        <f t="shared" si="128"/>
        <v>16.666666666666664</v>
      </c>
      <c r="M197" s="2748">
        <v>40</v>
      </c>
      <c r="N197" s="32">
        <f t="shared" si="129"/>
        <v>20.833333333333336</v>
      </c>
      <c r="O197" s="2748">
        <v>22</v>
      </c>
      <c r="P197" s="32">
        <f t="shared" si="122"/>
        <v>11.458333333333332</v>
      </c>
      <c r="Q197" s="2748">
        <v>41</v>
      </c>
      <c r="R197" s="32">
        <f t="shared" si="123"/>
        <v>21.354166666666664</v>
      </c>
      <c r="S197" s="2746">
        <v>7</v>
      </c>
      <c r="T197" s="106">
        <f t="shared" si="124"/>
        <v>3.6458333333333335</v>
      </c>
      <c r="U197" s="240"/>
      <c r="V197" s="240"/>
      <c r="W197" s="240"/>
      <c r="X197" s="240"/>
      <c r="Y197" s="240"/>
      <c r="Z197" s="240"/>
      <c r="AA197" s="240"/>
      <c r="AB197" s="240"/>
    </row>
    <row r="198" spans="1:30" ht="13.5" thickBot="1">
      <c r="A198" s="92" t="s">
        <v>516</v>
      </c>
      <c r="B198" s="879">
        <v>154</v>
      </c>
      <c r="C198" s="626">
        <v>26</v>
      </c>
      <c r="D198" s="2732">
        <f t="shared" si="126"/>
        <v>16.883116883116884</v>
      </c>
      <c r="E198" s="2748">
        <v>6</v>
      </c>
      <c r="F198" s="32">
        <f t="shared" si="127"/>
        <v>3.8961038961038961</v>
      </c>
      <c r="G198" s="3652">
        <v>0</v>
      </c>
      <c r="H198" s="3653"/>
      <c r="I198" s="3654"/>
      <c r="J198" s="32">
        <f t="shared" si="125"/>
        <v>0</v>
      </c>
      <c r="K198" s="2748">
        <v>33</v>
      </c>
      <c r="L198" s="32">
        <f t="shared" si="128"/>
        <v>21.428571428571427</v>
      </c>
      <c r="M198" s="2748">
        <v>33</v>
      </c>
      <c r="N198" s="32">
        <f t="shared" si="129"/>
        <v>21.428571428571427</v>
      </c>
      <c r="O198" s="2748">
        <v>12</v>
      </c>
      <c r="P198" s="32">
        <f t="shared" si="122"/>
        <v>7.7922077922077921</v>
      </c>
      <c r="Q198" s="2748">
        <v>33</v>
      </c>
      <c r="R198" s="32">
        <f t="shared" si="123"/>
        <v>21.428571428571427</v>
      </c>
      <c r="S198" s="2746">
        <v>11</v>
      </c>
      <c r="T198" s="106">
        <f t="shared" si="124"/>
        <v>7.1428571428571423</v>
      </c>
      <c r="U198" s="240"/>
      <c r="V198" s="240"/>
      <c r="W198" s="240"/>
      <c r="X198" s="240"/>
      <c r="Y198" s="240"/>
      <c r="Z198" s="240"/>
      <c r="AA198" s="240"/>
      <c r="AB198" s="240"/>
    </row>
    <row r="199" spans="1:30" ht="13.5" thickBot="1">
      <c r="A199" s="91" t="s">
        <v>444</v>
      </c>
      <c r="B199" s="880">
        <v>244</v>
      </c>
      <c r="C199" s="630">
        <v>48</v>
      </c>
      <c r="D199" s="2730">
        <f t="shared" si="126"/>
        <v>19.672131147540984</v>
      </c>
      <c r="E199" s="2700">
        <v>16</v>
      </c>
      <c r="F199" s="42">
        <f t="shared" si="127"/>
        <v>6.557377049180328</v>
      </c>
      <c r="G199" s="3649">
        <v>0</v>
      </c>
      <c r="H199" s="3650"/>
      <c r="I199" s="3651"/>
      <c r="J199" s="42">
        <f t="shared" si="125"/>
        <v>0</v>
      </c>
      <c r="K199" s="2700">
        <v>34</v>
      </c>
      <c r="L199" s="42">
        <f t="shared" si="128"/>
        <v>13.934426229508196</v>
      </c>
      <c r="M199" s="2700">
        <v>43</v>
      </c>
      <c r="N199" s="42">
        <f t="shared" si="129"/>
        <v>17.622950819672131</v>
      </c>
      <c r="O199" s="2700">
        <v>34</v>
      </c>
      <c r="P199" s="42">
        <f t="shared" si="122"/>
        <v>13.934426229508196</v>
      </c>
      <c r="Q199" s="2700">
        <v>56</v>
      </c>
      <c r="R199" s="42">
        <f t="shared" si="123"/>
        <v>22.950819672131146</v>
      </c>
      <c r="S199" s="2798">
        <v>13</v>
      </c>
      <c r="T199" s="48">
        <f t="shared" si="124"/>
        <v>5.3278688524590159</v>
      </c>
      <c r="U199" s="240"/>
      <c r="V199" s="240"/>
      <c r="W199" s="240"/>
      <c r="X199" s="240"/>
      <c r="Y199" s="240"/>
      <c r="Z199" s="240"/>
      <c r="AA199" s="240"/>
      <c r="AB199" s="240"/>
      <c r="AD199" s="1837"/>
    </row>
    <row r="200" spans="1:30">
      <c r="A200" s="82" t="s">
        <v>430</v>
      </c>
      <c r="B200" s="879">
        <v>527</v>
      </c>
      <c r="C200" s="626">
        <v>133</v>
      </c>
      <c r="D200" s="2732">
        <f t="shared" si="126"/>
        <v>25.237191650853891</v>
      </c>
      <c r="E200" s="2748">
        <v>46</v>
      </c>
      <c r="F200" s="32">
        <f t="shared" si="127"/>
        <v>8.7286527514231498</v>
      </c>
      <c r="G200" s="3655">
        <v>0</v>
      </c>
      <c r="H200" s="3656"/>
      <c r="I200" s="3657"/>
      <c r="J200" s="2732">
        <f t="shared" si="125"/>
        <v>0</v>
      </c>
      <c r="K200" s="2748">
        <v>93</v>
      </c>
      <c r="L200" s="32">
        <f t="shared" si="128"/>
        <v>17.647058823529413</v>
      </c>
      <c r="M200" s="2748">
        <v>102</v>
      </c>
      <c r="N200" s="32">
        <f t="shared" si="129"/>
        <v>19.35483870967742</v>
      </c>
      <c r="O200" s="2748">
        <v>38</v>
      </c>
      <c r="P200" s="32">
        <f t="shared" si="122"/>
        <v>7.2106261859582546</v>
      </c>
      <c r="Q200" s="2748">
        <v>99</v>
      </c>
      <c r="R200" s="32">
        <f t="shared" si="123"/>
        <v>18.785578747628083</v>
      </c>
      <c r="S200" s="2746">
        <v>16</v>
      </c>
      <c r="T200" s="106">
        <f t="shared" si="124"/>
        <v>3.0360531309297913</v>
      </c>
      <c r="U200" s="240"/>
      <c r="V200" s="240"/>
      <c r="W200" s="240"/>
      <c r="X200" s="240"/>
      <c r="Y200" s="240"/>
      <c r="Z200" s="240"/>
      <c r="AA200" s="240"/>
      <c r="AB200" s="240"/>
    </row>
    <row r="201" spans="1:30" ht="12.2" customHeight="1">
      <c r="A201" s="82" t="s">
        <v>213</v>
      </c>
      <c r="B201" s="879">
        <v>168</v>
      </c>
      <c r="C201" s="626">
        <v>23</v>
      </c>
      <c r="D201" s="2732">
        <f t="shared" si="126"/>
        <v>13.690476190476192</v>
      </c>
      <c r="E201" s="2748">
        <v>12</v>
      </c>
      <c r="F201" s="2726">
        <f t="shared" si="127"/>
        <v>7.1428571428571423</v>
      </c>
      <c r="G201" s="3652">
        <v>0</v>
      </c>
      <c r="H201" s="3653"/>
      <c r="I201" s="3654"/>
      <c r="J201" s="2732">
        <f t="shared" si="125"/>
        <v>0</v>
      </c>
      <c r="K201" s="2748">
        <v>37</v>
      </c>
      <c r="L201" s="32">
        <f t="shared" si="128"/>
        <v>22.023809523809522</v>
      </c>
      <c r="M201" s="2748">
        <v>40</v>
      </c>
      <c r="N201" s="32">
        <f t="shared" si="129"/>
        <v>23.809523809523807</v>
      </c>
      <c r="O201" s="2748">
        <v>15</v>
      </c>
      <c r="P201" s="32">
        <f t="shared" si="122"/>
        <v>8.9285714285714288</v>
      </c>
      <c r="Q201" s="2748">
        <v>34</v>
      </c>
      <c r="R201" s="32">
        <f t="shared" si="123"/>
        <v>20.238095238095237</v>
      </c>
      <c r="S201" s="2746">
        <v>7</v>
      </c>
      <c r="T201" s="106">
        <f t="shared" si="124"/>
        <v>4.1666666666666661</v>
      </c>
      <c r="U201" s="240"/>
      <c r="V201" s="240"/>
      <c r="W201" s="240"/>
      <c r="X201" s="240"/>
      <c r="Y201" s="240"/>
      <c r="Z201" s="240"/>
      <c r="AA201" s="240"/>
      <c r="AB201" s="240"/>
    </row>
    <row r="202" spans="1:30" ht="12.2" customHeight="1">
      <c r="A202" s="51" t="s">
        <v>64</v>
      </c>
      <c r="B202" s="879">
        <v>145</v>
      </c>
      <c r="C202" s="626">
        <v>30</v>
      </c>
      <c r="D202" s="2732">
        <f t="shared" si="126"/>
        <v>20.689655172413794</v>
      </c>
      <c r="E202" s="2748">
        <v>10</v>
      </c>
      <c r="F202" s="2726">
        <f t="shared" si="127"/>
        <v>6.8965517241379306</v>
      </c>
      <c r="G202" s="2747">
        <v>0</v>
      </c>
      <c r="H202" s="2726">
        <f t="shared" ref="H202:H210" si="130">G202/B202</f>
        <v>0</v>
      </c>
      <c r="I202" s="31">
        <v>1</v>
      </c>
      <c r="J202" s="2732">
        <f t="shared" ref="J202:J210" si="131">I202/B202</f>
        <v>6.8965517241379309E-3</v>
      </c>
      <c r="K202" s="2748">
        <v>30</v>
      </c>
      <c r="L202" s="32">
        <f t="shared" si="128"/>
        <v>20.689655172413794</v>
      </c>
      <c r="M202" s="2748">
        <v>37</v>
      </c>
      <c r="N202" s="32">
        <f t="shared" si="129"/>
        <v>25.517241379310345</v>
      </c>
      <c r="O202" s="2748">
        <v>14</v>
      </c>
      <c r="P202" s="32">
        <f t="shared" si="122"/>
        <v>9.6551724137931032</v>
      </c>
      <c r="Q202" s="2748">
        <v>20</v>
      </c>
      <c r="R202" s="32">
        <f t="shared" si="123"/>
        <v>13.793103448275861</v>
      </c>
      <c r="S202" s="2746">
        <v>3</v>
      </c>
      <c r="T202" s="106">
        <f t="shared" si="124"/>
        <v>2.0689655172413794</v>
      </c>
      <c r="U202" s="240"/>
      <c r="V202" s="240"/>
      <c r="W202" s="240"/>
      <c r="X202" s="240"/>
      <c r="Y202" s="240"/>
      <c r="Z202" s="240"/>
      <c r="AA202" s="240"/>
      <c r="AB202" s="240"/>
    </row>
    <row r="203" spans="1:30" ht="12.2" customHeight="1">
      <c r="A203" s="51" t="s">
        <v>569</v>
      </c>
      <c r="B203" s="879">
        <v>224</v>
      </c>
      <c r="C203" s="626">
        <v>40</v>
      </c>
      <c r="D203" s="2732">
        <f t="shared" si="126"/>
        <v>17.857142857142858</v>
      </c>
      <c r="E203" s="2748">
        <v>23</v>
      </c>
      <c r="F203" s="32">
        <f t="shared" si="127"/>
        <v>10.267857142857142</v>
      </c>
      <c r="G203" s="2747">
        <v>0</v>
      </c>
      <c r="H203" s="2726">
        <f t="shared" si="130"/>
        <v>0</v>
      </c>
      <c r="I203" s="31">
        <v>0</v>
      </c>
      <c r="J203" s="2732">
        <f t="shared" si="131"/>
        <v>0</v>
      </c>
      <c r="K203" s="2748">
        <v>38</v>
      </c>
      <c r="L203" s="32">
        <f t="shared" si="128"/>
        <v>16.964285714285715</v>
      </c>
      <c r="M203" s="2748">
        <v>43</v>
      </c>
      <c r="N203" s="32">
        <f t="shared" si="129"/>
        <v>19.196428571428573</v>
      </c>
      <c r="O203" s="2748">
        <v>29</v>
      </c>
      <c r="P203" s="32">
        <f t="shared" si="122"/>
        <v>12.946428571428573</v>
      </c>
      <c r="Q203" s="2748">
        <v>45</v>
      </c>
      <c r="R203" s="32">
        <f t="shared" si="123"/>
        <v>20.089285714285715</v>
      </c>
      <c r="S203" s="2746">
        <v>6</v>
      </c>
      <c r="T203" s="106">
        <f t="shared" si="124"/>
        <v>2.6785714285714284</v>
      </c>
      <c r="U203" s="240"/>
      <c r="V203" s="240"/>
      <c r="W203" s="240"/>
      <c r="X203" s="240"/>
      <c r="Y203" s="240"/>
      <c r="Z203" s="240"/>
      <c r="AA203" s="240"/>
      <c r="AB203" s="240"/>
      <c r="AC203" s="240"/>
    </row>
    <row r="204" spans="1:30" ht="12.2" customHeight="1">
      <c r="A204" s="800" t="s">
        <v>623</v>
      </c>
      <c r="B204" s="881">
        <v>426</v>
      </c>
      <c r="C204" s="1141">
        <v>126</v>
      </c>
      <c r="D204" s="162">
        <f t="shared" si="126"/>
        <v>29.577464788732392</v>
      </c>
      <c r="E204" s="108">
        <v>25</v>
      </c>
      <c r="F204" s="2729">
        <f t="shared" si="127"/>
        <v>5.868544600938967</v>
      </c>
      <c r="G204" s="108">
        <v>0</v>
      </c>
      <c r="H204" s="2729">
        <f t="shared" si="130"/>
        <v>0</v>
      </c>
      <c r="I204" s="108">
        <v>0</v>
      </c>
      <c r="J204" s="2729">
        <f t="shared" si="131"/>
        <v>0</v>
      </c>
      <c r="K204" s="108">
        <v>81</v>
      </c>
      <c r="L204" s="2729">
        <f t="shared" si="128"/>
        <v>19.014084507042252</v>
      </c>
      <c r="M204" s="108">
        <v>92</v>
      </c>
      <c r="N204" s="2729">
        <f t="shared" si="129"/>
        <v>21.5962441314554</v>
      </c>
      <c r="O204" s="108">
        <v>31</v>
      </c>
      <c r="P204" s="2729">
        <f t="shared" si="122"/>
        <v>7.276995305164319</v>
      </c>
      <c r="Q204" s="108">
        <v>62</v>
      </c>
      <c r="R204" s="2729">
        <f t="shared" si="123"/>
        <v>14.553990610328638</v>
      </c>
      <c r="S204" s="122">
        <v>9</v>
      </c>
      <c r="T204" s="798">
        <f t="shared" si="124"/>
        <v>2.112676056338028</v>
      </c>
      <c r="U204" s="240"/>
      <c r="V204" s="240"/>
      <c r="W204" s="240"/>
      <c r="X204" s="240"/>
      <c r="Y204" s="240"/>
      <c r="Z204" s="240"/>
      <c r="AA204" s="240"/>
      <c r="AB204" s="240"/>
      <c r="AC204" s="240"/>
    </row>
    <row r="205" spans="1:30" ht="12.2" customHeight="1">
      <c r="A205" s="51" t="s">
        <v>663</v>
      </c>
      <c r="B205" s="879">
        <v>158</v>
      </c>
      <c r="C205" s="402">
        <v>20</v>
      </c>
      <c r="D205" s="32">
        <f t="shared" si="126"/>
        <v>12.658227848101266</v>
      </c>
      <c r="E205" s="31">
        <v>15</v>
      </c>
      <c r="F205" s="2727">
        <f t="shared" si="127"/>
        <v>9.4936708860759502</v>
      </c>
      <c r="G205" s="31">
        <v>1</v>
      </c>
      <c r="H205" s="2727">
        <f t="shared" si="130"/>
        <v>6.3291139240506328E-3</v>
      </c>
      <c r="I205" s="31">
        <v>0</v>
      </c>
      <c r="J205" s="2727">
        <f t="shared" si="131"/>
        <v>0</v>
      </c>
      <c r="K205" s="31">
        <v>34</v>
      </c>
      <c r="L205" s="2727">
        <f t="shared" si="128"/>
        <v>21.518987341772153</v>
      </c>
      <c r="M205" s="31">
        <v>35</v>
      </c>
      <c r="N205" s="2727">
        <f t="shared" si="129"/>
        <v>22.151898734177212</v>
      </c>
      <c r="O205" s="31">
        <v>23</v>
      </c>
      <c r="P205" s="2727">
        <f t="shared" si="122"/>
        <v>14.556962025316455</v>
      </c>
      <c r="Q205" s="31">
        <v>30</v>
      </c>
      <c r="R205" s="2727">
        <f t="shared" si="123"/>
        <v>18.9873417721519</v>
      </c>
      <c r="S205" s="85">
        <v>0</v>
      </c>
      <c r="T205" s="2751">
        <f t="shared" si="124"/>
        <v>0</v>
      </c>
      <c r="U205" s="240"/>
      <c r="V205" s="240"/>
      <c r="W205" s="240"/>
      <c r="X205" s="240"/>
      <c r="Y205" s="240"/>
      <c r="Z205" s="240"/>
      <c r="AA205" s="240"/>
      <c r="AB205" s="240"/>
      <c r="AC205" s="240"/>
    </row>
    <row r="206" spans="1:30" ht="12.2" customHeight="1">
      <c r="A206" s="51" t="s">
        <v>676</v>
      </c>
      <c r="B206" s="879">
        <v>141</v>
      </c>
      <c r="C206" s="402">
        <v>13</v>
      </c>
      <c r="D206" s="32">
        <f t="shared" si="126"/>
        <v>9.2198581560283674</v>
      </c>
      <c r="E206" s="31">
        <v>14</v>
      </c>
      <c r="F206" s="2727">
        <f t="shared" si="127"/>
        <v>9.9290780141843982</v>
      </c>
      <c r="G206" s="31">
        <v>0</v>
      </c>
      <c r="H206" s="2727">
        <f t="shared" si="130"/>
        <v>0</v>
      </c>
      <c r="I206" s="31">
        <v>0</v>
      </c>
      <c r="J206" s="2727">
        <f t="shared" si="131"/>
        <v>0</v>
      </c>
      <c r="K206" s="31">
        <v>22</v>
      </c>
      <c r="L206" s="2727">
        <f t="shared" si="128"/>
        <v>15.602836879432624</v>
      </c>
      <c r="M206" s="31">
        <v>39</v>
      </c>
      <c r="N206" s="2727">
        <f t="shared" si="129"/>
        <v>27.659574468085108</v>
      </c>
      <c r="O206" s="31">
        <v>20</v>
      </c>
      <c r="P206" s="2727">
        <f t="shared" si="122"/>
        <v>14.184397163120568</v>
      </c>
      <c r="Q206" s="31">
        <v>28</v>
      </c>
      <c r="R206" s="2727">
        <f t="shared" si="123"/>
        <v>19.858156028368796</v>
      </c>
      <c r="S206" s="85">
        <v>5</v>
      </c>
      <c r="T206" s="2751">
        <f t="shared" si="124"/>
        <v>3.5460992907801421</v>
      </c>
      <c r="U206" s="240"/>
      <c r="V206" s="240"/>
      <c r="W206" s="240"/>
      <c r="X206" s="240"/>
      <c r="Y206" s="240"/>
      <c r="Z206" s="240"/>
      <c r="AA206" s="240"/>
      <c r="AB206" s="240"/>
      <c r="AC206" s="240" t="s">
        <v>102</v>
      </c>
    </row>
    <row r="207" spans="1:30" ht="12.2" customHeight="1">
      <c r="A207" s="52" t="s">
        <v>677</v>
      </c>
      <c r="B207" s="880">
        <v>228</v>
      </c>
      <c r="C207" s="2799">
        <v>39</v>
      </c>
      <c r="D207" s="42">
        <f t="shared" si="126"/>
        <v>17.105263157894736</v>
      </c>
      <c r="E207" s="41">
        <v>8</v>
      </c>
      <c r="F207" s="2688">
        <f t="shared" si="127"/>
        <v>3.5087719298245612</v>
      </c>
      <c r="G207" s="41">
        <v>2</v>
      </c>
      <c r="H207" s="2688">
        <f t="shared" si="130"/>
        <v>8.771929824561403E-3</v>
      </c>
      <c r="I207" s="41">
        <v>2</v>
      </c>
      <c r="J207" s="2688">
        <f t="shared" si="131"/>
        <v>8.771929824561403E-3</v>
      </c>
      <c r="K207" s="41">
        <v>29</v>
      </c>
      <c r="L207" s="2688">
        <f t="shared" si="128"/>
        <v>12.719298245614036</v>
      </c>
      <c r="M207" s="41">
        <v>46</v>
      </c>
      <c r="N207" s="2688">
        <f t="shared" si="129"/>
        <v>20.175438596491226</v>
      </c>
      <c r="O207" s="41">
        <v>37</v>
      </c>
      <c r="P207" s="2688">
        <f t="shared" si="122"/>
        <v>16.228070175438596</v>
      </c>
      <c r="Q207" s="41">
        <v>51</v>
      </c>
      <c r="R207" s="2688">
        <f t="shared" si="123"/>
        <v>22.368421052631579</v>
      </c>
      <c r="S207" s="87">
        <v>14</v>
      </c>
      <c r="T207" s="2752">
        <f t="shared" si="124"/>
        <v>6.140350877192982</v>
      </c>
      <c r="U207" s="240"/>
      <c r="V207" s="240"/>
      <c r="W207" s="240"/>
      <c r="X207" s="240"/>
      <c r="Y207" s="240"/>
      <c r="Z207" s="240"/>
      <c r="AA207" s="240"/>
      <c r="AB207" s="240"/>
      <c r="AC207" s="240"/>
    </row>
    <row r="208" spans="1:30" ht="12.2" customHeight="1">
      <c r="A208" s="801" t="s">
        <v>728</v>
      </c>
      <c r="B208" s="881">
        <v>432</v>
      </c>
      <c r="C208" s="1661">
        <v>132</v>
      </c>
      <c r="D208" s="162">
        <f t="shared" si="126"/>
        <v>30.555555555555557</v>
      </c>
      <c r="E208" s="108">
        <v>25</v>
      </c>
      <c r="F208" s="2729">
        <f t="shared" si="127"/>
        <v>5.7870370370370372</v>
      </c>
      <c r="G208" s="108">
        <v>0</v>
      </c>
      <c r="H208" s="2729">
        <f t="shared" si="130"/>
        <v>0</v>
      </c>
      <c r="I208" s="108">
        <v>0</v>
      </c>
      <c r="J208" s="2729">
        <f t="shared" si="131"/>
        <v>0</v>
      </c>
      <c r="K208" s="108">
        <v>97</v>
      </c>
      <c r="L208" s="2729">
        <f t="shared" si="128"/>
        <v>22.453703703703702</v>
      </c>
      <c r="M208" s="108">
        <v>82</v>
      </c>
      <c r="N208" s="2729">
        <f t="shared" si="129"/>
        <v>18.981481481481481</v>
      </c>
      <c r="O208" s="108">
        <v>24</v>
      </c>
      <c r="P208" s="162">
        <f t="shared" si="122"/>
        <v>5.5555555555555554</v>
      </c>
      <c r="Q208" s="108">
        <v>60</v>
      </c>
      <c r="R208" s="162">
        <f t="shared" si="123"/>
        <v>13.888888888888889</v>
      </c>
      <c r="S208" s="122">
        <v>12</v>
      </c>
      <c r="T208" s="798">
        <f t="shared" si="124"/>
        <v>2.7777777777777777</v>
      </c>
      <c r="U208" s="240"/>
      <c r="V208" s="240"/>
      <c r="W208" s="240"/>
      <c r="X208" s="240"/>
      <c r="Y208" s="240"/>
      <c r="Z208" s="240"/>
      <c r="AA208" s="240"/>
      <c r="AB208" s="240"/>
      <c r="AC208" s="241"/>
    </row>
    <row r="209" spans="1:30" ht="12.2" customHeight="1">
      <c r="A209" s="51" t="s">
        <v>745</v>
      </c>
      <c r="B209" s="879">
        <v>150</v>
      </c>
      <c r="C209" s="402">
        <v>13</v>
      </c>
      <c r="D209" s="32">
        <f t="shared" si="126"/>
        <v>8.6666666666666679</v>
      </c>
      <c r="E209" s="31">
        <v>9</v>
      </c>
      <c r="F209" s="32">
        <f t="shared" si="127"/>
        <v>6</v>
      </c>
      <c r="G209" s="31">
        <v>0</v>
      </c>
      <c r="H209" s="32">
        <f t="shared" si="130"/>
        <v>0</v>
      </c>
      <c r="I209" s="31">
        <v>0</v>
      </c>
      <c r="J209" s="32">
        <f t="shared" si="131"/>
        <v>0</v>
      </c>
      <c r="K209" s="31">
        <v>28</v>
      </c>
      <c r="L209" s="32">
        <f t="shared" si="128"/>
        <v>18.666666666666668</v>
      </c>
      <c r="M209" s="31">
        <v>37</v>
      </c>
      <c r="N209" s="32">
        <f t="shared" si="129"/>
        <v>24.666666666666668</v>
      </c>
      <c r="O209" s="31">
        <v>24</v>
      </c>
      <c r="P209" s="2727">
        <f t="shared" si="122"/>
        <v>16</v>
      </c>
      <c r="Q209" s="31">
        <v>32</v>
      </c>
      <c r="R209" s="2727">
        <f t="shared" si="123"/>
        <v>21.333333333333336</v>
      </c>
      <c r="S209" s="85">
        <v>7</v>
      </c>
      <c r="T209" s="106">
        <f t="shared" si="124"/>
        <v>4.666666666666667</v>
      </c>
      <c r="U209" s="240"/>
      <c r="V209" s="240"/>
      <c r="W209" s="240"/>
      <c r="X209" s="240"/>
      <c r="Y209" s="240"/>
      <c r="Z209" s="240"/>
      <c r="AA209" s="240"/>
      <c r="AB209" s="240"/>
      <c r="AC209" s="240"/>
    </row>
    <row r="210" spans="1:30" ht="12.2" customHeight="1">
      <c r="A210" s="51" t="s">
        <v>746</v>
      </c>
      <c r="B210" s="879">
        <v>135</v>
      </c>
      <c r="C210" s="402">
        <v>22</v>
      </c>
      <c r="D210" s="32">
        <f t="shared" si="126"/>
        <v>16.296296296296298</v>
      </c>
      <c r="E210" s="31">
        <v>10</v>
      </c>
      <c r="F210" s="2727">
        <f t="shared" si="127"/>
        <v>7.4074074074074066</v>
      </c>
      <c r="G210" s="31">
        <v>1</v>
      </c>
      <c r="H210" s="2727">
        <f t="shared" si="130"/>
        <v>7.4074074074074077E-3</v>
      </c>
      <c r="I210" s="31">
        <v>0</v>
      </c>
      <c r="J210" s="2727">
        <f t="shared" si="131"/>
        <v>0</v>
      </c>
      <c r="K210" s="31">
        <v>26</v>
      </c>
      <c r="L210" s="2727">
        <f t="shared" si="128"/>
        <v>19.25925925925926</v>
      </c>
      <c r="M210" s="31">
        <v>29</v>
      </c>
      <c r="N210" s="2727">
        <f t="shared" si="129"/>
        <v>21.481481481481481</v>
      </c>
      <c r="O210" s="31">
        <v>13</v>
      </c>
      <c r="P210" s="2727">
        <f t="shared" si="122"/>
        <v>9.6296296296296298</v>
      </c>
      <c r="Q210" s="31">
        <v>25</v>
      </c>
      <c r="R210" s="2727">
        <f t="shared" si="123"/>
        <v>18.518518518518519</v>
      </c>
      <c r="S210" s="85">
        <v>9</v>
      </c>
      <c r="T210" s="2751">
        <f t="shared" si="124"/>
        <v>6.666666666666667</v>
      </c>
      <c r="U210" s="240"/>
      <c r="V210" s="240"/>
      <c r="W210" s="240"/>
      <c r="X210" s="240"/>
      <c r="Y210" s="240"/>
      <c r="Z210" s="240"/>
      <c r="AA210" s="240"/>
      <c r="AB210" s="240"/>
      <c r="AC210" s="240"/>
    </row>
    <row r="211" spans="1:30" ht="12.2" customHeight="1">
      <c r="A211" s="52" t="s">
        <v>747</v>
      </c>
      <c r="B211" s="880">
        <v>236</v>
      </c>
      <c r="C211" s="2799">
        <v>37</v>
      </c>
      <c r="D211" s="42">
        <f t="shared" ref="D211:D223" si="132">SUM(C211/B211)*100</f>
        <v>15.677966101694915</v>
      </c>
      <c r="E211" s="41">
        <v>13</v>
      </c>
      <c r="F211" s="2688">
        <f t="shared" ref="F211:F223" si="133">SUM(E211/B211)*100</f>
        <v>5.508474576271186</v>
      </c>
      <c r="G211" s="41">
        <v>2</v>
      </c>
      <c r="H211" s="2688">
        <f t="shared" ref="H211:H223" si="134">G211/B211</f>
        <v>8.4745762711864406E-3</v>
      </c>
      <c r="I211" s="41">
        <v>0</v>
      </c>
      <c r="J211" s="2688">
        <f t="shared" ref="J211:J223" si="135">I211/B211</f>
        <v>0</v>
      </c>
      <c r="K211" s="41">
        <v>39</v>
      </c>
      <c r="L211" s="2688">
        <f t="shared" ref="L211:L223" si="136">SUM(K211/B211)*100</f>
        <v>16.525423728813561</v>
      </c>
      <c r="M211" s="41">
        <v>48</v>
      </c>
      <c r="N211" s="2688">
        <f t="shared" ref="N211:N223" si="137">SUM(M211/B211)*100</f>
        <v>20.33898305084746</v>
      </c>
      <c r="O211" s="41">
        <v>38</v>
      </c>
      <c r="P211" s="2688">
        <f t="shared" ref="P211:P223" si="138">SUM(O211/B211)*100</f>
        <v>16.101694915254235</v>
      </c>
      <c r="Q211" s="41">
        <v>45</v>
      </c>
      <c r="R211" s="2688">
        <f t="shared" ref="R211:R223" si="139">SUM(Q211/B211)*100</f>
        <v>19.067796610169491</v>
      </c>
      <c r="S211" s="87">
        <v>14</v>
      </c>
      <c r="T211" s="2752">
        <f t="shared" ref="T211:T223" si="140">SUM(S211/B211)*100</f>
        <v>5.9322033898305087</v>
      </c>
      <c r="U211" s="240"/>
      <c r="V211" s="240"/>
      <c r="W211" s="240"/>
      <c r="X211" s="240"/>
      <c r="Y211" s="240"/>
      <c r="Z211" s="240"/>
      <c r="AA211" s="240"/>
      <c r="AB211" s="240"/>
      <c r="AC211" s="240"/>
    </row>
    <row r="212" spans="1:30" ht="12.2" customHeight="1">
      <c r="A212" s="801" t="s">
        <v>769</v>
      </c>
      <c r="B212" s="881">
        <v>427</v>
      </c>
      <c r="C212" s="1661">
        <v>106</v>
      </c>
      <c r="D212" s="162">
        <f t="shared" si="132"/>
        <v>24.824355971896956</v>
      </c>
      <c r="E212" s="108">
        <v>29</v>
      </c>
      <c r="F212" s="2729">
        <f t="shared" si="133"/>
        <v>6.7915690866510543</v>
      </c>
      <c r="G212" s="108">
        <v>1</v>
      </c>
      <c r="H212" s="2729">
        <f t="shared" si="134"/>
        <v>2.34192037470726E-3</v>
      </c>
      <c r="I212" s="108">
        <v>0</v>
      </c>
      <c r="J212" s="2729">
        <f t="shared" si="135"/>
        <v>0</v>
      </c>
      <c r="K212" s="108">
        <v>86</v>
      </c>
      <c r="L212" s="2729">
        <f t="shared" si="136"/>
        <v>20.140515222482435</v>
      </c>
      <c r="M212" s="108">
        <v>83</v>
      </c>
      <c r="N212" s="2729">
        <f t="shared" si="137"/>
        <v>19.437939110070257</v>
      </c>
      <c r="O212" s="108">
        <v>28</v>
      </c>
      <c r="P212" s="162">
        <f t="shared" si="138"/>
        <v>6.557377049180328</v>
      </c>
      <c r="Q212" s="108">
        <v>86</v>
      </c>
      <c r="R212" s="162">
        <f t="shared" si="139"/>
        <v>20.140515222482435</v>
      </c>
      <c r="S212" s="122">
        <v>8</v>
      </c>
      <c r="T212" s="798">
        <f t="shared" si="140"/>
        <v>1.873536299765808</v>
      </c>
      <c r="U212" s="240"/>
      <c r="V212" s="240"/>
      <c r="W212" s="240"/>
      <c r="X212" s="240"/>
      <c r="Y212" s="240"/>
      <c r="Z212" s="240"/>
      <c r="AA212" s="240"/>
      <c r="AB212" s="240"/>
      <c r="AC212" s="240"/>
    </row>
    <row r="213" spans="1:30" ht="12.2" customHeight="1">
      <c r="A213" s="51" t="s">
        <v>770</v>
      </c>
      <c r="B213" s="879">
        <v>155</v>
      </c>
      <c r="C213" s="402">
        <v>11</v>
      </c>
      <c r="D213" s="32">
        <f t="shared" si="132"/>
        <v>7.096774193548387</v>
      </c>
      <c r="E213" s="31">
        <v>11</v>
      </c>
      <c r="F213" s="32">
        <f t="shared" si="133"/>
        <v>7.096774193548387</v>
      </c>
      <c r="G213" s="31">
        <v>0</v>
      </c>
      <c r="H213" s="32">
        <f t="shared" si="134"/>
        <v>0</v>
      </c>
      <c r="I213" s="31">
        <v>1</v>
      </c>
      <c r="J213" s="32">
        <f t="shared" si="135"/>
        <v>6.4516129032258064E-3</v>
      </c>
      <c r="K213" s="31">
        <v>39</v>
      </c>
      <c r="L213" s="32">
        <f t="shared" si="136"/>
        <v>25.161290322580644</v>
      </c>
      <c r="M213" s="31">
        <v>35</v>
      </c>
      <c r="N213" s="32">
        <f t="shared" si="137"/>
        <v>22.58064516129032</v>
      </c>
      <c r="O213" s="31">
        <v>16</v>
      </c>
      <c r="P213" s="2727">
        <f t="shared" si="138"/>
        <v>10.32258064516129</v>
      </c>
      <c r="Q213" s="31">
        <v>34</v>
      </c>
      <c r="R213" s="2727">
        <f t="shared" si="139"/>
        <v>21.935483870967744</v>
      </c>
      <c r="S213" s="85">
        <v>9</v>
      </c>
      <c r="T213" s="106">
        <f t="shared" si="140"/>
        <v>5.806451612903226</v>
      </c>
      <c r="U213" s="240"/>
      <c r="V213" s="240"/>
      <c r="W213" s="240"/>
      <c r="X213" s="240"/>
      <c r="Y213" s="240"/>
      <c r="Z213" s="240"/>
      <c r="AA213" s="240"/>
      <c r="AB213" s="240"/>
      <c r="AC213" s="240">
        <f t="shared" ref="AC213:AC223" si="141">SUM(I213,G213,S213,O213,M213,K213,E213,C213)-B213</f>
        <v>-33</v>
      </c>
    </row>
    <row r="214" spans="1:30" ht="13.5" customHeight="1">
      <c r="A214" s="51" t="s">
        <v>771</v>
      </c>
      <c r="B214" s="879">
        <v>145</v>
      </c>
      <c r="C214" s="402">
        <v>15</v>
      </c>
      <c r="D214" s="32">
        <f t="shared" si="132"/>
        <v>10.344827586206897</v>
      </c>
      <c r="E214" s="31">
        <v>8</v>
      </c>
      <c r="F214" s="2727">
        <f t="shared" si="133"/>
        <v>5.5172413793103452</v>
      </c>
      <c r="G214" s="31">
        <v>0</v>
      </c>
      <c r="H214" s="2727">
        <f t="shared" si="134"/>
        <v>0</v>
      </c>
      <c r="I214" s="31">
        <v>0</v>
      </c>
      <c r="J214" s="2727">
        <f t="shared" si="135"/>
        <v>0</v>
      </c>
      <c r="K214" s="31">
        <v>28</v>
      </c>
      <c r="L214" s="2727">
        <f t="shared" si="136"/>
        <v>19.310344827586206</v>
      </c>
      <c r="M214" s="31">
        <v>38</v>
      </c>
      <c r="N214" s="2727">
        <f t="shared" si="137"/>
        <v>26.206896551724139</v>
      </c>
      <c r="O214" s="31">
        <v>27</v>
      </c>
      <c r="P214" s="2727">
        <f t="shared" si="138"/>
        <v>18.620689655172416</v>
      </c>
      <c r="Q214" s="31">
        <v>26</v>
      </c>
      <c r="R214" s="2727">
        <f t="shared" si="139"/>
        <v>17.931034482758619</v>
      </c>
      <c r="S214" s="85">
        <v>3</v>
      </c>
      <c r="T214" s="2751">
        <f t="shared" si="140"/>
        <v>2.0689655172413794</v>
      </c>
      <c r="X214" s="240"/>
      <c r="AC214" s="240">
        <f t="shared" si="141"/>
        <v>-26</v>
      </c>
      <c r="AD214" s="240"/>
    </row>
    <row r="215" spans="1:30" ht="13.5" customHeight="1">
      <c r="A215" s="52" t="s">
        <v>772</v>
      </c>
      <c r="B215" s="880">
        <v>239</v>
      </c>
      <c r="C215" s="2799">
        <v>20</v>
      </c>
      <c r="D215" s="42">
        <f t="shared" si="132"/>
        <v>8.3682008368200833</v>
      </c>
      <c r="E215" s="41">
        <v>22</v>
      </c>
      <c r="F215" s="2688">
        <f t="shared" si="133"/>
        <v>9.2050209205020916</v>
      </c>
      <c r="G215" s="41">
        <v>0</v>
      </c>
      <c r="H215" s="2688">
        <f t="shared" si="134"/>
        <v>0</v>
      </c>
      <c r="I215" s="41">
        <v>0</v>
      </c>
      <c r="J215" s="2688">
        <f t="shared" si="135"/>
        <v>0</v>
      </c>
      <c r="K215" s="41">
        <v>48</v>
      </c>
      <c r="L215" s="2688">
        <f t="shared" si="136"/>
        <v>20.0836820083682</v>
      </c>
      <c r="M215" s="41">
        <v>60</v>
      </c>
      <c r="N215" s="2688">
        <f t="shared" si="137"/>
        <v>25.10460251046025</v>
      </c>
      <c r="O215" s="41">
        <v>36</v>
      </c>
      <c r="P215" s="2688">
        <f t="shared" si="138"/>
        <v>15.062761506276152</v>
      </c>
      <c r="Q215" s="41">
        <v>48</v>
      </c>
      <c r="R215" s="2688">
        <f t="shared" si="139"/>
        <v>20.0836820083682</v>
      </c>
      <c r="S215" s="87">
        <v>5</v>
      </c>
      <c r="T215" s="2752">
        <f t="shared" si="140"/>
        <v>2.0920502092050208</v>
      </c>
      <c r="AC215" s="240">
        <f t="shared" si="141"/>
        <v>-48</v>
      </c>
      <c r="AD215" s="240"/>
    </row>
    <row r="216" spans="1:30" ht="13.5" customHeight="1">
      <c r="A216" s="801" t="s">
        <v>837</v>
      </c>
      <c r="B216" s="879">
        <v>425</v>
      </c>
      <c r="C216" s="402">
        <v>125</v>
      </c>
      <c r="D216" s="32">
        <f t="shared" si="132"/>
        <v>29.411764705882355</v>
      </c>
      <c r="E216" s="31">
        <v>33</v>
      </c>
      <c r="F216" s="2727">
        <f t="shared" si="133"/>
        <v>7.764705882352942</v>
      </c>
      <c r="G216" s="31">
        <v>1</v>
      </c>
      <c r="H216" s="2727">
        <f t="shared" si="134"/>
        <v>2.352941176470588E-3</v>
      </c>
      <c r="I216" s="31">
        <v>0</v>
      </c>
      <c r="J216" s="2727">
        <f t="shared" si="135"/>
        <v>0</v>
      </c>
      <c r="K216" s="31">
        <v>83</v>
      </c>
      <c r="L216" s="2727">
        <f t="shared" si="136"/>
        <v>19.52941176470588</v>
      </c>
      <c r="M216" s="31">
        <v>74</v>
      </c>
      <c r="N216" s="2727">
        <f t="shared" si="137"/>
        <v>17.411764705882351</v>
      </c>
      <c r="O216" s="31">
        <v>32</v>
      </c>
      <c r="P216" s="2727">
        <f t="shared" si="138"/>
        <v>7.5294117647058814</v>
      </c>
      <c r="Q216" s="31">
        <v>69</v>
      </c>
      <c r="R216" s="2727">
        <f t="shared" si="139"/>
        <v>16.235294117647058</v>
      </c>
      <c r="S216" s="85">
        <v>8</v>
      </c>
      <c r="T216" s="2751">
        <f t="shared" si="140"/>
        <v>1.8823529411764703</v>
      </c>
      <c r="AC216" s="240">
        <f t="shared" si="141"/>
        <v>-69</v>
      </c>
      <c r="AD216" s="240"/>
    </row>
    <row r="217" spans="1:30" ht="13.5" customHeight="1">
      <c r="A217" s="51" t="s">
        <v>844</v>
      </c>
      <c r="B217" s="879">
        <v>202</v>
      </c>
      <c r="C217" s="402">
        <v>63</v>
      </c>
      <c r="D217" s="32">
        <f t="shared" si="132"/>
        <v>31.188118811881189</v>
      </c>
      <c r="E217" s="31">
        <v>8</v>
      </c>
      <c r="F217" s="2727">
        <f t="shared" si="133"/>
        <v>3.9603960396039604</v>
      </c>
      <c r="G217" s="31">
        <v>0</v>
      </c>
      <c r="H217" s="2727">
        <f t="shared" si="134"/>
        <v>0</v>
      </c>
      <c r="I217" s="31">
        <v>0</v>
      </c>
      <c r="J217" s="2727">
        <f t="shared" si="135"/>
        <v>0</v>
      </c>
      <c r="K217" s="31">
        <v>30</v>
      </c>
      <c r="L217" s="2727">
        <f t="shared" si="136"/>
        <v>14.85148514851485</v>
      </c>
      <c r="M217" s="31">
        <v>34</v>
      </c>
      <c r="N217" s="2727">
        <f t="shared" si="137"/>
        <v>16.831683168316832</v>
      </c>
      <c r="O217" s="31">
        <v>22</v>
      </c>
      <c r="P217" s="2727">
        <f t="shared" si="138"/>
        <v>10.891089108910892</v>
      </c>
      <c r="Q217" s="31">
        <v>40</v>
      </c>
      <c r="R217" s="2727">
        <f t="shared" si="139"/>
        <v>19.801980198019802</v>
      </c>
      <c r="S217" s="85">
        <v>5</v>
      </c>
      <c r="T217" s="2751">
        <f t="shared" si="140"/>
        <v>2.4752475247524752</v>
      </c>
      <c r="AC217" s="240">
        <f t="shared" si="141"/>
        <v>-40</v>
      </c>
      <c r="AD217" s="240"/>
    </row>
    <row r="218" spans="1:30" ht="13.5" customHeight="1">
      <c r="A218" s="51" t="s">
        <v>824</v>
      </c>
      <c r="B218" s="879">
        <v>144</v>
      </c>
      <c r="C218" s="402">
        <v>41</v>
      </c>
      <c r="D218" s="32">
        <f t="shared" si="132"/>
        <v>28.472222222222221</v>
      </c>
      <c r="E218" s="31">
        <v>5</v>
      </c>
      <c r="F218" s="2727">
        <f t="shared" si="133"/>
        <v>3.4722222222222223</v>
      </c>
      <c r="G218" s="31">
        <v>0</v>
      </c>
      <c r="H218" s="2727">
        <f t="shared" si="134"/>
        <v>0</v>
      </c>
      <c r="I218" s="31">
        <v>0</v>
      </c>
      <c r="J218" s="2727">
        <f t="shared" si="135"/>
        <v>0</v>
      </c>
      <c r="K218" s="31">
        <v>21</v>
      </c>
      <c r="L218" s="2727">
        <f t="shared" si="136"/>
        <v>14.583333333333334</v>
      </c>
      <c r="M218" s="31">
        <v>28</v>
      </c>
      <c r="N218" s="2727">
        <f t="shared" si="137"/>
        <v>19.444444444444446</v>
      </c>
      <c r="O218" s="31">
        <v>20</v>
      </c>
      <c r="P218" s="2727">
        <f t="shared" si="138"/>
        <v>13.888888888888889</v>
      </c>
      <c r="Q218" s="31">
        <v>27</v>
      </c>
      <c r="R218" s="2727">
        <f t="shared" si="139"/>
        <v>18.75</v>
      </c>
      <c r="S218" s="85">
        <v>2</v>
      </c>
      <c r="T218" s="2751">
        <f t="shared" si="140"/>
        <v>1.3888888888888888</v>
      </c>
      <c r="AC218" s="240">
        <f t="shared" si="141"/>
        <v>-27</v>
      </c>
      <c r="AD218" s="240"/>
    </row>
    <row r="219" spans="1:30" ht="13.5" customHeight="1">
      <c r="A219" s="52" t="s">
        <v>845</v>
      </c>
      <c r="B219" s="880">
        <v>237</v>
      </c>
      <c r="C219" s="2799">
        <v>12</v>
      </c>
      <c r="D219" s="42">
        <f t="shared" si="132"/>
        <v>5.0632911392405067</v>
      </c>
      <c r="E219" s="41">
        <v>21</v>
      </c>
      <c r="F219" s="2688">
        <f t="shared" si="133"/>
        <v>8.8607594936708853</v>
      </c>
      <c r="G219" s="41">
        <v>1</v>
      </c>
      <c r="H219" s="2688">
        <f t="shared" si="134"/>
        <v>4.2194092827004216E-3</v>
      </c>
      <c r="I219" s="41">
        <v>0</v>
      </c>
      <c r="J219" s="2688">
        <f t="shared" si="135"/>
        <v>0</v>
      </c>
      <c r="K219" s="41">
        <v>36</v>
      </c>
      <c r="L219" s="2688">
        <f t="shared" si="136"/>
        <v>15.18987341772152</v>
      </c>
      <c r="M219" s="41">
        <v>53</v>
      </c>
      <c r="N219" s="2688">
        <f t="shared" si="137"/>
        <v>22.362869198312236</v>
      </c>
      <c r="O219" s="41">
        <v>37</v>
      </c>
      <c r="P219" s="2688">
        <f t="shared" si="138"/>
        <v>15.611814345991561</v>
      </c>
      <c r="Q219" s="41">
        <v>63</v>
      </c>
      <c r="R219" s="2688">
        <f t="shared" si="139"/>
        <v>26.582278481012654</v>
      </c>
      <c r="S219" s="87">
        <v>14</v>
      </c>
      <c r="T219" s="2752">
        <f t="shared" si="140"/>
        <v>5.9071729957805905</v>
      </c>
      <c r="AC219" s="240">
        <f t="shared" si="141"/>
        <v>-63</v>
      </c>
      <c r="AD219" s="240"/>
    </row>
    <row r="220" spans="1:30" ht="13.5" customHeight="1">
      <c r="A220" s="51" t="s">
        <v>894</v>
      </c>
      <c r="B220" s="879">
        <v>391</v>
      </c>
      <c r="C220" s="402">
        <v>107</v>
      </c>
      <c r="D220" s="32">
        <f t="shared" si="132"/>
        <v>27.365728900255753</v>
      </c>
      <c r="E220" s="31">
        <v>24</v>
      </c>
      <c r="F220" s="2727">
        <f t="shared" si="133"/>
        <v>6.1381074168797953</v>
      </c>
      <c r="G220" s="31">
        <v>0</v>
      </c>
      <c r="H220" s="2727">
        <f t="shared" si="134"/>
        <v>0</v>
      </c>
      <c r="I220" s="31">
        <v>0</v>
      </c>
      <c r="J220" s="2727">
        <f t="shared" si="135"/>
        <v>0</v>
      </c>
      <c r="K220" s="31">
        <v>70</v>
      </c>
      <c r="L220" s="2727">
        <f t="shared" si="136"/>
        <v>17.902813299232736</v>
      </c>
      <c r="M220" s="31">
        <v>78</v>
      </c>
      <c r="N220" s="2727">
        <f t="shared" si="137"/>
        <v>19.948849104859335</v>
      </c>
      <c r="O220" s="31">
        <v>32</v>
      </c>
      <c r="P220" s="2727">
        <f t="shared" si="138"/>
        <v>8.1841432225063944</v>
      </c>
      <c r="Q220" s="31">
        <v>72</v>
      </c>
      <c r="R220" s="2727">
        <f t="shared" si="139"/>
        <v>18.414322250639387</v>
      </c>
      <c r="S220" s="85">
        <v>8</v>
      </c>
      <c r="T220" s="2751">
        <f t="shared" si="140"/>
        <v>2.0460358056265986</v>
      </c>
      <c r="AC220" s="240">
        <f t="shared" si="141"/>
        <v>-72</v>
      </c>
      <c r="AD220" s="240"/>
    </row>
    <row r="221" spans="1:30" ht="13.5" customHeight="1">
      <c r="A221" s="51" t="s">
        <v>900</v>
      </c>
      <c r="B221" s="879">
        <v>121</v>
      </c>
      <c r="C221" s="402">
        <v>10</v>
      </c>
      <c r="D221" s="32">
        <f t="shared" si="132"/>
        <v>8.2644628099173563</v>
      </c>
      <c r="E221" s="31">
        <v>8</v>
      </c>
      <c r="F221" s="2727">
        <f t="shared" si="133"/>
        <v>6.6115702479338845</v>
      </c>
      <c r="G221" s="31">
        <v>0</v>
      </c>
      <c r="H221" s="2727">
        <f t="shared" si="134"/>
        <v>0</v>
      </c>
      <c r="I221" s="31">
        <v>0</v>
      </c>
      <c r="J221" s="2727">
        <f t="shared" si="135"/>
        <v>0</v>
      </c>
      <c r="K221" s="31">
        <v>27</v>
      </c>
      <c r="L221" s="2727">
        <f t="shared" si="136"/>
        <v>22.314049586776861</v>
      </c>
      <c r="M221" s="31">
        <v>27</v>
      </c>
      <c r="N221" s="2727">
        <f t="shared" si="137"/>
        <v>22.314049586776861</v>
      </c>
      <c r="O221" s="31">
        <v>21</v>
      </c>
      <c r="P221" s="2727">
        <f t="shared" si="138"/>
        <v>17.355371900826448</v>
      </c>
      <c r="Q221" s="31">
        <v>22</v>
      </c>
      <c r="R221" s="2727">
        <f t="shared" si="139"/>
        <v>18.181818181818183</v>
      </c>
      <c r="S221" s="85">
        <v>6</v>
      </c>
      <c r="T221" s="2751">
        <f t="shared" si="140"/>
        <v>4.9586776859504136</v>
      </c>
      <c r="AC221" s="240">
        <f t="shared" si="141"/>
        <v>-22</v>
      </c>
      <c r="AD221" s="240"/>
    </row>
    <row r="222" spans="1:30" ht="13.5" customHeight="1">
      <c r="A222" s="51" t="s">
        <v>888</v>
      </c>
      <c r="B222" s="879">
        <v>144</v>
      </c>
      <c r="C222" s="402">
        <v>17</v>
      </c>
      <c r="D222" s="32">
        <f t="shared" si="132"/>
        <v>11.805555555555555</v>
      </c>
      <c r="E222" s="31">
        <v>14</v>
      </c>
      <c r="F222" s="2727">
        <f t="shared" si="133"/>
        <v>9.7222222222222232</v>
      </c>
      <c r="G222" s="31">
        <v>0</v>
      </c>
      <c r="H222" s="2727">
        <f t="shared" si="134"/>
        <v>0</v>
      </c>
      <c r="I222" s="31">
        <v>1</v>
      </c>
      <c r="J222" s="2727">
        <f t="shared" si="135"/>
        <v>6.9444444444444441E-3</v>
      </c>
      <c r="K222" s="31">
        <v>26</v>
      </c>
      <c r="L222" s="2727">
        <f t="shared" si="136"/>
        <v>18.055555555555554</v>
      </c>
      <c r="M222" s="31">
        <v>32</v>
      </c>
      <c r="N222" s="2727">
        <f t="shared" si="137"/>
        <v>22.222222222222221</v>
      </c>
      <c r="O222" s="31">
        <v>20</v>
      </c>
      <c r="P222" s="2727">
        <f t="shared" si="138"/>
        <v>13.888888888888889</v>
      </c>
      <c r="Q222" s="31">
        <v>30</v>
      </c>
      <c r="R222" s="2727">
        <f t="shared" si="139"/>
        <v>20.833333333333336</v>
      </c>
      <c r="S222" s="85">
        <v>4</v>
      </c>
      <c r="T222" s="2751">
        <f t="shared" si="140"/>
        <v>2.7777777777777777</v>
      </c>
      <c r="AC222" s="240">
        <f t="shared" si="141"/>
        <v>-30</v>
      </c>
      <c r="AD222" s="240"/>
    </row>
    <row r="223" spans="1:30" ht="13.5" customHeight="1">
      <c r="A223" s="52" t="s">
        <v>901</v>
      </c>
      <c r="B223" s="880">
        <v>316</v>
      </c>
      <c r="C223" s="2799">
        <v>29</v>
      </c>
      <c r="D223" s="42">
        <f t="shared" si="132"/>
        <v>9.1772151898734187</v>
      </c>
      <c r="E223" s="41">
        <v>19</v>
      </c>
      <c r="F223" s="2913">
        <f t="shared" si="133"/>
        <v>6.0126582278481013</v>
      </c>
      <c r="G223" s="41">
        <v>1</v>
      </c>
      <c r="H223" s="2913">
        <f t="shared" si="134"/>
        <v>3.1645569620253164E-3</v>
      </c>
      <c r="I223" s="41">
        <v>0</v>
      </c>
      <c r="J223" s="2913">
        <f t="shared" si="135"/>
        <v>0</v>
      </c>
      <c r="K223" s="41">
        <v>46</v>
      </c>
      <c r="L223" s="2913">
        <f t="shared" si="136"/>
        <v>14.556962025316455</v>
      </c>
      <c r="M223" s="41">
        <v>82</v>
      </c>
      <c r="N223" s="2913">
        <f t="shared" si="137"/>
        <v>25.949367088607595</v>
      </c>
      <c r="O223" s="41">
        <v>64</v>
      </c>
      <c r="P223" s="2913">
        <f t="shared" si="138"/>
        <v>20.253164556962027</v>
      </c>
      <c r="Q223" s="41">
        <v>64</v>
      </c>
      <c r="R223" s="2913">
        <f t="shared" si="139"/>
        <v>20.253164556962027</v>
      </c>
      <c r="S223" s="87">
        <v>11</v>
      </c>
      <c r="T223" s="2919">
        <f t="shared" si="140"/>
        <v>3.481012658227848</v>
      </c>
      <c r="AC223" s="240">
        <f t="shared" si="141"/>
        <v>-64</v>
      </c>
      <c r="AD223" s="240"/>
    </row>
    <row r="224" spans="1:30" ht="13.5" customHeight="1" thickBot="1">
      <c r="A224" s="3407" t="s">
        <v>939</v>
      </c>
      <c r="B224" s="3428">
        <v>335</v>
      </c>
      <c r="C224" s="3414">
        <v>94</v>
      </c>
      <c r="D224" s="1838">
        <f t="shared" ref="D224" si="142">SUM(C224/B224)*100</f>
        <v>28.059701492537314</v>
      </c>
      <c r="E224" s="1839">
        <v>24</v>
      </c>
      <c r="F224" s="3410">
        <f t="shared" ref="F224" si="143">SUM(E224/B224)*100</f>
        <v>7.1641791044776122</v>
      </c>
      <c r="G224" s="1839">
        <v>0</v>
      </c>
      <c r="H224" s="3410">
        <f t="shared" ref="H224" si="144">G224/B224</f>
        <v>0</v>
      </c>
      <c r="I224" s="1839">
        <v>1</v>
      </c>
      <c r="J224" s="3410">
        <f t="shared" ref="J224" si="145">I224/B224</f>
        <v>2.9850746268656717E-3</v>
      </c>
      <c r="K224" s="1839">
        <v>53</v>
      </c>
      <c r="L224" s="3410">
        <f t="shared" ref="L224" si="146">SUM(K224/B224)*100</f>
        <v>15.82089552238806</v>
      </c>
      <c r="M224" s="1839">
        <v>70</v>
      </c>
      <c r="N224" s="3410">
        <f t="shared" ref="N224" si="147">SUM(M224/B224)*100</f>
        <v>20.8955223880597</v>
      </c>
      <c r="O224" s="1839">
        <v>33</v>
      </c>
      <c r="P224" s="3410">
        <f t="shared" ref="P224" si="148">SUM(O224/B224)*100</f>
        <v>9.8507462686567173</v>
      </c>
      <c r="Q224" s="1839">
        <v>56</v>
      </c>
      <c r="R224" s="3410">
        <f t="shared" ref="R224" si="149">SUM(Q224/B224)*100</f>
        <v>16.716417910447763</v>
      </c>
      <c r="S224" s="3425">
        <v>4</v>
      </c>
      <c r="T224" s="3426">
        <f t="shared" ref="T224" si="150">SUM(S224/B224)*100</f>
        <v>1.1940298507462688</v>
      </c>
      <c r="AC224" s="240">
        <f t="shared" ref="AC224" si="151">SUM(I224,G224,S224,O224,M224,K224,E224,C224)-B224</f>
        <v>-56</v>
      </c>
      <c r="AD224" s="240"/>
    </row>
    <row r="225" spans="1:28" ht="12.2" customHeight="1">
      <c r="A225" s="50" t="s">
        <v>149</v>
      </c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20"/>
      <c r="T225" s="20"/>
    </row>
    <row r="226" spans="1:28" ht="13.7" customHeight="1">
      <c r="A226" s="3" t="s">
        <v>549</v>
      </c>
      <c r="N226" s="240"/>
      <c r="S226" s="20"/>
      <c r="T226" s="20"/>
    </row>
    <row r="228" spans="1:28">
      <c r="L228"/>
      <c r="R228" s="3"/>
      <c r="S228" s="3"/>
    </row>
    <row r="229" spans="1:28" ht="18.75" customHeight="1">
      <c r="A229" s="143" t="s">
        <v>20</v>
      </c>
      <c r="C229" s="3662" t="s">
        <v>154</v>
      </c>
      <c r="D229" s="3663"/>
      <c r="E229" s="3663"/>
      <c r="F229" s="3663"/>
      <c r="G229" s="3663"/>
      <c r="H229" s="3663"/>
      <c r="I229" s="3663"/>
      <c r="J229" s="3663"/>
      <c r="K229" s="3663"/>
      <c r="L229" s="3663"/>
      <c r="M229" s="3663"/>
      <c r="N229" s="3663"/>
      <c r="O229" s="3663"/>
      <c r="P229" s="3663"/>
      <c r="Q229" s="3663"/>
      <c r="R229" s="3663"/>
      <c r="S229" s="3663"/>
      <c r="T229" s="3664"/>
    </row>
    <row r="230" spans="1:28" ht="17.45" customHeight="1" thickBot="1">
      <c r="C230" s="3648" t="s">
        <v>150</v>
      </c>
      <c r="D230" s="3624"/>
      <c r="E230" s="3624"/>
      <c r="F230" s="3624"/>
      <c r="G230" s="3624"/>
      <c r="H230" s="3624"/>
      <c r="I230" s="3624"/>
      <c r="J230" s="3624"/>
      <c r="K230" s="3624"/>
      <c r="L230" s="3624"/>
      <c r="M230" s="3624"/>
      <c r="N230" s="3624"/>
      <c r="O230" s="3624"/>
      <c r="P230" s="3624"/>
      <c r="Q230" s="3624"/>
      <c r="R230" s="3624"/>
      <c r="S230" s="3624"/>
      <c r="T230" s="3625"/>
    </row>
    <row r="231" spans="1:28">
      <c r="A231" s="66" t="s">
        <v>102</v>
      </c>
      <c r="B231" s="67"/>
      <c r="C231" s="68"/>
      <c r="D231" s="68"/>
      <c r="E231" s="69" t="s">
        <v>142</v>
      </c>
      <c r="F231" s="70"/>
      <c r="G231" s="70"/>
      <c r="H231" s="70"/>
      <c r="I231" s="70"/>
      <c r="J231" s="70"/>
      <c r="K231" s="71"/>
      <c r="L231" s="71"/>
      <c r="M231" s="72"/>
      <c r="N231" s="72"/>
      <c r="O231" s="72"/>
      <c r="P231" s="72"/>
      <c r="Q231" s="73"/>
      <c r="R231" s="73"/>
      <c r="S231" s="74"/>
      <c r="T231" s="75"/>
    </row>
    <row r="232" spans="1:28" ht="30.2" customHeight="1">
      <c r="A232" s="76" t="s">
        <v>107</v>
      </c>
      <c r="B232" s="26" t="s">
        <v>108</v>
      </c>
      <c r="C232" s="3658" t="s">
        <v>143</v>
      </c>
      <c r="D232" s="3659"/>
      <c r="E232" s="3645" t="s">
        <v>144</v>
      </c>
      <c r="F232" s="3646"/>
      <c r="G232" s="3645" t="s">
        <v>624</v>
      </c>
      <c r="H232" s="3646"/>
      <c r="I232" s="3645" t="s">
        <v>625</v>
      </c>
      <c r="J232" s="3646"/>
      <c r="K232" s="3645" t="s">
        <v>145</v>
      </c>
      <c r="L232" s="3646"/>
      <c r="M232" s="3645" t="s">
        <v>146</v>
      </c>
      <c r="N232" s="3646"/>
      <c r="O232" s="3645" t="s">
        <v>62</v>
      </c>
      <c r="P232" s="3646"/>
      <c r="Q232" s="3645" t="s">
        <v>147</v>
      </c>
      <c r="R232" s="3646"/>
      <c r="S232" s="3645" t="s">
        <v>148</v>
      </c>
      <c r="T232" s="3660"/>
    </row>
    <row r="233" spans="1:28" ht="12.2" customHeight="1">
      <c r="A233" s="51" t="s">
        <v>131</v>
      </c>
      <c r="B233" s="96">
        <v>-10.472279260780297</v>
      </c>
      <c r="C233" s="3617">
        <v>-8.3333333333333428</v>
      </c>
      <c r="D233" s="3642"/>
      <c r="E233" s="3617">
        <v>-2.2222222222222285</v>
      </c>
      <c r="F233" s="3642"/>
      <c r="G233" s="3643" t="s">
        <v>620</v>
      </c>
      <c r="H233" s="3621"/>
      <c r="I233" s="3621"/>
      <c r="J233" s="3636"/>
      <c r="K233" s="3617">
        <v>-24.390243902439025</v>
      </c>
      <c r="L233" s="3642"/>
      <c r="M233" s="3617">
        <v>-11.650485436893206</v>
      </c>
      <c r="N233" s="3642"/>
      <c r="O233" s="3617">
        <v>21.739130434782624</v>
      </c>
      <c r="P233" s="3642"/>
      <c r="Q233" s="3617">
        <v>-10.843373493975903</v>
      </c>
      <c r="R233" s="3642"/>
      <c r="S233" s="3617">
        <v>-15.789473684210535</v>
      </c>
      <c r="T233" s="3644"/>
    </row>
    <row r="234" spans="1:28" ht="12.2" customHeight="1">
      <c r="A234" s="51" t="s">
        <v>155</v>
      </c>
      <c r="B234" s="94">
        <v>-11.764705882352942</v>
      </c>
      <c r="C234" s="3589">
        <v>-30.769230769230774</v>
      </c>
      <c r="D234" s="3639"/>
      <c r="E234" s="3589">
        <v>-46.153846153846153</v>
      </c>
      <c r="F234" s="3639"/>
      <c r="G234" s="3647">
        <v>-100</v>
      </c>
      <c r="H234" s="3608"/>
      <c r="I234" s="3608"/>
      <c r="J234" s="3590"/>
      <c r="K234" s="3589">
        <v>10.000000000000014</v>
      </c>
      <c r="L234" s="3639"/>
      <c r="M234" s="3589">
        <v>-2.5</v>
      </c>
      <c r="N234" s="3639"/>
      <c r="O234" s="3589">
        <v>-5.8823529411764781</v>
      </c>
      <c r="P234" s="3639"/>
      <c r="Q234" s="3589">
        <v>-22.58064516129032</v>
      </c>
      <c r="R234" s="3639"/>
      <c r="S234" s="3589">
        <v>80</v>
      </c>
      <c r="T234" s="3637"/>
    </row>
    <row r="235" spans="1:28" ht="12.2" customHeight="1">
      <c r="A235" s="51" t="s">
        <v>133</v>
      </c>
      <c r="B235" s="94">
        <v>12.58278145695364</v>
      </c>
      <c r="C235" s="3589">
        <v>2.7027027027026946</v>
      </c>
      <c r="D235" s="3639"/>
      <c r="E235" s="3589">
        <v>77.777777777777771</v>
      </c>
      <c r="F235" s="3639"/>
      <c r="G235" s="3647" t="s">
        <v>620</v>
      </c>
      <c r="H235" s="3608"/>
      <c r="I235" s="3608"/>
      <c r="J235" s="3590"/>
      <c r="K235" s="3589">
        <v>21.05263157894737</v>
      </c>
      <c r="L235" s="3639"/>
      <c r="M235" s="3589">
        <v>-21.739130434782609</v>
      </c>
      <c r="N235" s="3639"/>
      <c r="O235" s="3589">
        <v>-37.5</v>
      </c>
      <c r="P235" s="3639"/>
      <c r="Q235" s="3589">
        <v>110</v>
      </c>
      <c r="R235" s="3639"/>
      <c r="S235" s="3589">
        <v>25</v>
      </c>
      <c r="T235" s="3637"/>
    </row>
    <row r="236" spans="1:28" ht="12.2" customHeight="1">
      <c r="A236" s="52" t="s">
        <v>419</v>
      </c>
      <c r="B236" s="95">
        <v>0.97560975609755474</v>
      </c>
      <c r="C236" s="3601">
        <v>-16.666666666666657</v>
      </c>
      <c r="D236" s="3640"/>
      <c r="E236" s="3601">
        <v>-19.047619047619051</v>
      </c>
      <c r="F236" s="3640"/>
      <c r="G236" s="3668" t="s">
        <v>620</v>
      </c>
      <c r="H236" s="3669"/>
      <c r="I236" s="3669"/>
      <c r="J236" s="3622"/>
      <c r="K236" s="3601">
        <v>-12.903225806451616</v>
      </c>
      <c r="L236" s="3640"/>
      <c r="M236" s="3601">
        <v>12.7659574468085</v>
      </c>
      <c r="N236" s="3640"/>
      <c r="O236" s="3601">
        <v>53.333333333333343</v>
      </c>
      <c r="P236" s="3640"/>
      <c r="Q236" s="3601">
        <v>14.285714285714278</v>
      </c>
      <c r="R236" s="3640"/>
      <c r="S236" s="3601">
        <v>-30.769230769230774</v>
      </c>
      <c r="T236" s="3638"/>
    </row>
    <row r="237" spans="1:28" ht="12.2" customHeight="1">
      <c r="A237" s="51" t="s">
        <v>439</v>
      </c>
      <c r="B237" s="94">
        <v>4.5871559633027488</v>
      </c>
      <c r="C237" s="3617">
        <v>-10.743801652892557</v>
      </c>
      <c r="D237" s="3642"/>
      <c r="E237" s="3617">
        <v>-13.63636363636364</v>
      </c>
      <c r="F237" s="3642"/>
      <c r="G237" s="3643" t="s">
        <v>620</v>
      </c>
      <c r="H237" s="3621"/>
      <c r="I237" s="3621"/>
      <c r="J237" s="3636"/>
      <c r="K237" s="3617">
        <v>25.806451612903231</v>
      </c>
      <c r="L237" s="3642"/>
      <c r="M237" s="3617">
        <v>3.2967032967033134</v>
      </c>
      <c r="N237" s="3642"/>
      <c r="O237" s="3617">
        <v>21.428571428571416</v>
      </c>
      <c r="P237" s="3642"/>
      <c r="Q237" s="3617">
        <v>14.86486486486487</v>
      </c>
      <c r="R237" s="3642"/>
      <c r="S237" s="3617">
        <v>18.75</v>
      </c>
      <c r="T237" s="3644"/>
    </row>
    <row r="238" spans="1:28" ht="12.2" customHeight="1">
      <c r="A238" s="51" t="s">
        <v>593</v>
      </c>
      <c r="B238" s="94">
        <v>48.888888888888886</v>
      </c>
      <c r="C238" s="3589">
        <v>111.11111111111111</v>
      </c>
      <c r="D238" s="3639"/>
      <c r="E238" s="3589">
        <v>14.285714285714278</v>
      </c>
      <c r="F238" s="3639"/>
      <c r="G238" s="3647" t="s">
        <v>620</v>
      </c>
      <c r="H238" s="3608"/>
      <c r="I238" s="3608"/>
      <c r="J238" s="3590"/>
      <c r="K238" s="3589">
        <v>45.454545454545467</v>
      </c>
      <c r="L238" s="3639"/>
      <c r="M238" s="3589">
        <v>43.589743589743591</v>
      </c>
      <c r="N238" s="3639"/>
      <c r="O238" s="3589">
        <v>25</v>
      </c>
      <c r="P238" s="3639"/>
      <c r="Q238" s="3589">
        <v>54.166666666666686</v>
      </c>
      <c r="R238" s="3639"/>
      <c r="S238" s="3589">
        <v>0</v>
      </c>
      <c r="T238" s="3637"/>
    </row>
    <row r="239" spans="1:28" ht="12.2" customHeight="1">
      <c r="A239" s="92" t="s">
        <v>440</v>
      </c>
      <c r="B239" s="94">
        <v>1.1764705882352899</v>
      </c>
      <c r="C239" s="3589">
        <v>-36.842105263157897</v>
      </c>
      <c r="D239" s="3639"/>
      <c r="E239" s="3589">
        <v>18.75</v>
      </c>
      <c r="F239" s="3639"/>
      <c r="G239" s="3647" t="s">
        <v>620</v>
      </c>
      <c r="H239" s="3608"/>
      <c r="I239" s="3608"/>
      <c r="J239" s="3590"/>
      <c r="K239" s="3589">
        <v>78.260869565217376</v>
      </c>
      <c r="L239" s="3639"/>
      <c r="M239" s="3589">
        <v>-25</v>
      </c>
      <c r="N239" s="3639"/>
      <c r="O239" s="3589">
        <v>10.000000000000014</v>
      </c>
      <c r="P239" s="3639"/>
      <c r="Q239" s="3589">
        <v>-14.285714285714292</v>
      </c>
      <c r="R239" s="3639"/>
      <c r="S239" s="3589">
        <v>180</v>
      </c>
      <c r="T239" s="3637"/>
    </row>
    <row r="240" spans="1:28" ht="12.2" customHeight="1">
      <c r="A240" s="52" t="s">
        <v>538</v>
      </c>
      <c r="B240" s="95">
        <v>17.391304347826093</v>
      </c>
      <c r="C240" s="3601">
        <v>63.333333333333343</v>
      </c>
      <c r="D240" s="3640"/>
      <c r="E240" s="3601">
        <v>-11.764705882352942</v>
      </c>
      <c r="F240" s="3640"/>
      <c r="G240" s="3668" t="s">
        <v>620</v>
      </c>
      <c r="H240" s="3669"/>
      <c r="I240" s="3669"/>
      <c r="J240" s="3622"/>
      <c r="K240" s="3601">
        <v>22.222222222222229</v>
      </c>
      <c r="L240" s="3640"/>
      <c r="M240" s="3601">
        <v>15.094339622641513</v>
      </c>
      <c r="N240" s="3640"/>
      <c r="O240" s="3601">
        <v>8.6956521739130324</v>
      </c>
      <c r="P240" s="3640"/>
      <c r="Q240" s="3601">
        <v>-4.1666666666666572</v>
      </c>
      <c r="R240" s="3640"/>
      <c r="S240" s="3601">
        <v>55.555555555555571</v>
      </c>
      <c r="T240" s="3638"/>
      <c r="U240" s="20"/>
      <c r="V240" s="20"/>
      <c r="W240" s="20"/>
      <c r="X240" s="20"/>
      <c r="Y240" s="20"/>
      <c r="Z240" s="20"/>
      <c r="AA240" s="20"/>
      <c r="AB240" s="20"/>
    </row>
    <row r="241" spans="1:28" ht="12.2" customHeight="1">
      <c r="A241" s="51" t="s">
        <v>544</v>
      </c>
      <c r="B241" s="94">
        <f t="shared" ref="B241:C257" si="152">SUM(B196/B192)*100-100</f>
        <v>13.157894736842096</v>
      </c>
      <c r="C241" s="3617">
        <f t="shared" si="152"/>
        <v>20.370370370370367</v>
      </c>
      <c r="D241" s="3642"/>
      <c r="E241" s="3617">
        <f t="shared" ref="E241:E251" si="153">SUM(E196/E192)*100-100</f>
        <v>-15.789473684210535</v>
      </c>
      <c r="F241" s="3642"/>
      <c r="G241" s="3643" t="s">
        <v>620</v>
      </c>
      <c r="H241" s="3621"/>
      <c r="I241" s="3621"/>
      <c r="J241" s="3636"/>
      <c r="K241" s="3617">
        <f t="shared" ref="K241:K251" si="154">SUM(K196/K192)*100-100</f>
        <v>50</v>
      </c>
      <c r="L241" s="3642"/>
      <c r="M241" s="3617">
        <f t="shared" ref="M241:M261" si="155">SUM(M196/M192)*100-100</f>
        <v>-14.893617021276597</v>
      </c>
      <c r="N241" s="3642"/>
      <c r="O241" s="3617">
        <f t="shared" ref="O241:O260" si="156">SUM(O196/O192)*100-100</f>
        <v>11.764705882352942</v>
      </c>
      <c r="P241" s="3642"/>
      <c r="Q241" s="3617">
        <f t="shared" ref="Q241:Q258" si="157">SUM(Q196/Q192)*100-100</f>
        <v>22.352941176470594</v>
      </c>
      <c r="R241" s="3642"/>
      <c r="S241" s="3617">
        <f t="shared" ref="S241:S251" si="158">SUM(S196/S192)*100-100</f>
        <v>-21.05263157894737</v>
      </c>
      <c r="T241" s="3644"/>
      <c r="U241" s="20"/>
      <c r="V241" s="20"/>
      <c r="W241" s="20"/>
      <c r="X241" s="20"/>
      <c r="Y241" s="20"/>
      <c r="Z241" s="20"/>
      <c r="AA241" s="20"/>
      <c r="AB241" s="20"/>
    </row>
    <row r="242" spans="1:28" ht="12.2" customHeight="1">
      <c r="A242" s="92" t="s">
        <v>501</v>
      </c>
      <c r="B242" s="94">
        <f t="shared" si="152"/>
        <v>-4.4776119402985159</v>
      </c>
      <c r="C242" s="3589">
        <f t="shared" si="152"/>
        <v>-10.526315789473685</v>
      </c>
      <c r="D242" s="3639"/>
      <c r="E242" s="3589">
        <f t="shared" si="153"/>
        <v>87.5</v>
      </c>
      <c r="F242" s="3639"/>
      <c r="G242" s="3647">
        <f>(G197/G193)*100-100</f>
        <v>0</v>
      </c>
      <c r="H242" s="3608"/>
      <c r="I242" s="3608"/>
      <c r="J242" s="3590"/>
      <c r="K242" s="3589">
        <f t="shared" si="154"/>
        <v>0</v>
      </c>
      <c r="L242" s="3639"/>
      <c r="M242" s="3589">
        <f t="shared" si="155"/>
        <v>-28.571428571428569</v>
      </c>
      <c r="N242" s="3639"/>
      <c r="O242" s="3589">
        <f t="shared" si="156"/>
        <v>10.000000000000014</v>
      </c>
      <c r="P242" s="3639"/>
      <c r="Q242" s="3589">
        <f t="shared" si="157"/>
        <v>10.810810810810807</v>
      </c>
      <c r="R242" s="3639"/>
      <c r="S242" s="3589">
        <f t="shared" si="158"/>
        <v>-22.222222222222214</v>
      </c>
      <c r="T242" s="3637"/>
      <c r="U242" s="20"/>
      <c r="V242" s="20"/>
      <c r="W242" s="20"/>
      <c r="X242" s="20"/>
      <c r="Y242" s="20"/>
      <c r="Z242" s="20"/>
      <c r="AA242" s="20"/>
      <c r="AB242" s="20"/>
    </row>
    <row r="243" spans="1:28" ht="12.2" customHeight="1">
      <c r="A243" s="51" t="s">
        <v>516</v>
      </c>
      <c r="B243" s="94">
        <f t="shared" si="152"/>
        <v>-10.465116279069761</v>
      </c>
      <c r="C243" s="3589">
        <f t="shared" si="152"/>
        <v>8.3333333333333286</v>
      </c>
      <c r="D243" s="3639"/>
      <c r="E243" s="3589">
        <f t="shared" si="153"/>
        <v>-68.421052631578945</v>
      </c>
      <c r="F243" s="3639"/>
      <c r="G243" s="3647" t="s">
        <v>620</v>
      </c>
      <c r="H243" s="3608"/>
      <c r="I243" s="3608"/>
      <c r="J243" s="3590"/>
      <c r="K243" s="3589">
        <f t="shared" si="154"/>
        <v>-19.512195121951208</v>
      </c>
      <c r="L243" s="3639"/>
      <c r="M243" s="3589">
        <f t="shared" si="155"/>
        <v>22.222222222222229</v>
      </c>
      <c r="N243" s="3639"/>
      <c r="O243" s="3589">
        <f t="shared" si="156"/>
        <v>9.0909090909090793</v>
      </c>
      <c r="P243" s="3639"/>
      <c r="Q243" s="3589">
        <f t="shared" si="157"/>
        <v>-8.3333333333333428</v>
      </c>
      <c r="R243" s="3639"/>
      <c r="S243" s="3589">
        <f t="shared" si="158"/>
        <v>-21.428571428571431</v>
      </c>
      <c r="T243" s="3637"/>
      <c r="U243" s="20"/>
      <c r="V243" s="20"/>
      <c r="W243" s="20"/>
      <c r="X243" s="20"/>
      <c r="Y243" s="20"/>
      <c r="Z243" s="20"/>
      <c r="AA243" s="20"/>
      <c r="AB243" s="20"/>
    </row>
    <row r="244" spans="1:28" ht="12.2" customHeight="1">
      <c r="A244" s="52" t="s">
        <v>444</v>
      </c>
      <c r="B244" s="95">
        <f t="shared" si="152"/>
        <v>0.41152263374486608</v>
      </c>
      <c r="C244" s="3601">
        <f t="shared" si="152"/>
        <v>-2.0408163265306172</v>
      </c>
      <c r="D244" s="3640"/>
      <c r="E244" s="3601">
        <f t="shared" si="153"/>
        <v>6.6666666666666714</v>
      </c>
      <c r="F244" s="3640"/>
      <c r="G244" s="3668" t="s">
        <v>620</v>
      </c>
      <c r="H244" s="3669"/>
      <c r="I244" s="3669"/>
      <c r="J244" s="3622"/>
      <c r="K244" s="3601">
        <f t="shared" si="154"/>
        <v>3.0303030303030312</v>
      </c>
      <c r="L244" s="3640"/>
      <c r="M244" s="3601">
        <f t="shared" si="155"/>
        <v>-29.508196721311478</v>
      </c>
      <c r="N244" s="3640"/>
      <c r="O244" s="3601">
        <f t="shared" si="156"/>
        <v>36</v>
      </c>
      <c r="P244" s="3640"/>
      <c r="Q244" s="3601">
        <f t="shared" si="157"/>
        <v>21.739130434782624</v>
      </c>
      <c r="R244" s="3640"/>
      <c r="S244" s="3601">
        <f t="shared" si="158"/>
        <v>-7.1428571428571388</v>
      </c>
      <c r="T244" s="3638"/>
      <c r="U244" s="20"/>
      <c r="V244" s="20"/>
      <c r="W244" s="20"/>
      <c r="X244" s="20"/>
      <c r="Y244" s="20"/>
      <c r="Z244" s="20"/>
      <c r="AA244" s="20"/>
      <c r="AB244" s="20"/>
    </row>
    <row r="245" spans="1:28" ht="12.2" customHeight="1">
      <c r="A245" s="51" t="s">
        <v>430</v>
      </c>
      <c r="B245" s="176">
        <f t="shared" si="152"/>
        <v>2.1317829457364326</v>
      </c>
      <c r="C245" s="3615">
        <f t="shared" si="152"/>
        <v>2.3076923076922924</v>
      </c>
      <c r="D245" s="3615"/>
      <c r="E245" s="3617">
        <f t="shared" si="153"/>
        <v>43.75</v>
      </c>
      <c r="F245" s="3642"/>
      <c r="G245" s="3621" t="s">
        <v>620</v>
      </c>
      <c r="H245" s="3621"/>
      <c r="I245" s="3621"/>
      <c r="J245" s="3621"/>
      <c r="K245" s="3617">
        <f t="shared" si="154"/>
        <v>-20.512820512820511</v>
      </c>
      <c r="L245" s="3642"/>
      <c r="M245" s="3615">
        <f t="shared" si="155"/>
        <v>27.499999999999986</v>
      </c>
      <c r="N245" s="3615"/>
      <c r="O245" s="3617">
        <f t="shared" si="156"/>
        <v>0</v>
      </c>
      <c r="P245" s="3642"/>
      <c r="Q245" s="3615">
        <f t="shared" si="157"/>
        <v>-4.8076923076923066</v>
      </c>
      <c r="R245" s="3615"/>
      <c r="S245" s="3617">
        <f t="shared" si="158"/>
        <v>6.6666666666666714</v>
      </c>
      <c r="T245" s="3644"/>
      <c r="U245" s="20"/>
      <c r="V245" s="20"/>
      <c r="W245" s="20"/>
      <c r="X245" s="20"/>
      <c r="Y245" s="20"/>
      <c r="Z245" s="20"/>
      <c r="AA245" s="20"/>
      <c r="AB245" s="20"/>
    </row>
    <row r="246" spans="1:28" ht="12.2" customHeight="1">
      <c r="A246" s="51" t="s">
        <v>213</v>
      </c>
      <c r="B246" s="94">
        <f t="shared" si="152"/>
        <v>-12.5</v>
      </c>
      <c r="C246" s="3587">
        <f t="shared" si="152"/>
        <v>-32.35294117647058</v>
      </c>
      <c r="D246" s="3587"/>
      <c r="E246" s="3589">
        <f t="shared" si="153"/>
        <v>-20</v>
      </c>
      <c r="F246" s="3639"/>
      <c r="G246" s="3608">
        <f>(G201/G197)*100-100</f>
        <v>-100</v>
      </c>
      <c r="H246" s="3608"/>
      <c r="I246" s="3608"/>
      <c r="J246" s="3608"/>
      <c r="K246" s="3589">
        <f t="shared" si="154"/>
        <v>15.625</v>
      </c>
      <c r="L246" s="3639"/>
      <c r="M246" s="3587">
        <f t="shared" si="155"/>
        <v>0</v>
      </c>
      <c r="N246" s="3587"/>
      <c r="O246" s="3589">
        <f t="shared" si="156"/>
        <v>-31.818181818181827</v>
      </c>
      <c r="P246" s="3639"/>
      <c r="Q246" s="3587">
        <f t="shared" si="157"/>
        <v>-17.073170731707322</v>
      </c>
      <c r="R246" s="3587"/>
      <c r="S246" s="3589">
        <f t="shared" si="158"/>
        <v>0</v>
      </c>
      <c r="T246" s="3637"/>
      <c r="U246" s="20"/>
      <c r="V246" s="20"/>
      <c r="W246" s="20"/>
      <c r="X246" s="20"/>
      <c r="Y246" s="20"/>
      <c r="Z246" s="20"/>
      <c r="AA246" s="20"/>
      <c r="AB246" s="20"/>
    </row>
    <row r="247" spans="1:28" ht="12.2" customHeight="1">
      <c r="A247" s="51" t="s">
        <v>64</v>
      </c>
      <c r="B247" s="94">
        <f t="shared" si="152"/>
        <v>-5.8441558441558357</v>
      </c>
      <c r="C247" s="3587">
        <f t="shared" si="152"/>
        <v>15.384615384615373</v>
      </c>
      <c r="D247" s="3587"/>
      <c r="E247" s="3589">
        <f t="shared" si="153"/>
        <v>66.666666666666686</v>
      </c>
      <c r="F247" s="3639"/>
      <c r="G247" s="3587" t="s">
        <v>620</v>
      </c>
      <c r="H247" s="3587"/>
      <c r="I247" s="3589" t="s">
        <v>620</v>
      </c>
      <c r="J247" s="3639"/>
      <c r="K247" s="3589">
        <f t="shared" si="154"/>
        <v>-9.0909090909090935</v>
      </c>
      <c r="L247" s="3639"/>
      <c r="M247" s="3587">
        <f t="shared" si="155"/>
        <v>12.12121212121211</v>
      </c>
      <c r="N247" s="3587"/>
      <c r="O247" s="3589">
        <f t="shared" si="156"/>
        <v>16.666666666666671</v>
      </c>
      <c r="P247" s="3639"/>
      <c r="Q247" s="3587">
        <f t="shared" si="157"/>
        <v>-39.393939393939391</v>
      </c>
      <c r="R247" s="3587"/>
      <c r="S247" s="3589">
        <f t="shared" si="158"/>
        <v>-72.727272727272734</v>
      </c>
      <c r="T247" s="3637"/>
      <c r="U247" s="20"/>
      <c r="V247" s="20"/>
      <c r="W247" s="20"/>
      <c r="X247" s="20"/>
      <c r="Y247" s="20"/>
      <c r="Z247" s="20"/>
      <c r="AA247" s="20"/>
      <c r="AB247" s="20"/>
    </row>
    <row r="248" spans="1:28" ht="12.2" customHeight="1">
      <c r="A248" s="52" t="s">
        <v>569</v>
      </c>
      <c r="B248" s="95">
        <f t="shared" si="152"/>
        <v>-8.1967213114754145</v>
      </c>
      <c r="C248" s="3641">
        <f t="shared" si="152"/>
        <v>-16.666666666666657</v>
      </c>
      <c r="D248" s="3641"/>
      <c r="E248" s="3601">
        <f t="shared" si="153"/>
        <v>43.75</v>
      </c>
      <c r="F248" s="3640"/>
      <c r="G248" s="3641" t="s">
        <v>620</v>
      </c>
      <c r="H248" s="3641"/>
      <c r="I248" s="3601" t="s">
        <v>620</v>
      </c>
      <c r="J248" s="3640"/>
      <c r="K248" s="3601">
        <f t="shared" si="154"/>
        <v>11.764705882352942</v>
      </c>
      <c r="L248" s="3640"/>
      <c r="M248" s="3641">
        <f t="shared" si="155"/>
        <v>0</v>
      </c>
      <c r="N248" s="3641"/>
      <c r="O248" s="3601">
        <f t="shared" si="156"/>
        <v>-14.705882352941174</v>
      </c>
      <c r="P248" s="3640"/>
      <c r="Q248" s="3641">
        <f t="shared" si="157"/>
        <v>-19.642857142857139</v>
      </c>
      <c r="R248" s="3641"/>
      <c r="S248" s="3601">
        <f t="shared" si="158"/>
        <v>-53.846153846153847</v>
      </c>
      <c r="T248" s="3638"/>
      <c r="U248" s="20"/>
      <c r="V248" s="20"/>
      <c r="W248" s="20"/>
      <c r="X248" s="20"/>
      <c r="Y248" s="20"/>
      <c r="Z248" s="20"/>
      <c r="AA248" s="20"/>
      <c r="AB248" s="20"/>
    </row>
    <row r="249" spans="1:28" ht="12.2" customHeight="1">
      <c r="A249" s="51" t="s">
        <v>623</v>
      </c>
      <c r="B249" s="94">
        <f t="shared" si="152"/>
        <v>-19.165085388994314</v>
      </c>
      <c r="C249" s="3587">
        <f t="shared" si="152"/>
        <v>-5.2631578947368496</v>
      </c>
      <c r="D249" s="3587"/>
      <c r="E249" s="3589">
        <f t="shared" si="153"/>
        <v>-45.652173913043484</v>
      </c>
      <c r="F249" s="3639"/>
      <c r="G249" s="3587" t="s">
        <v>620</v>
      </c>
      <c r="H249" s="3587"/>
      <c r="I249" s="3589" t="s">
        <v>620</v>
      </c>
      <c r="J249" s="3639"/>
      <c r="K249" s="3589">
        <f t="shared" si="154"/>
        <v>-12.903225806451616</v>
      </c>
      <c r="L249" s="3639"/>
      <c r="M249" s="3587">
        <f t="shared" si="155"/>
        <v>-9.8039215686274446</v>
      </c>
      <c r="N249" s="3587"/>
      <c r="O249" s="3589">
        <f t="shared" si="156"/>
        <v>-18.421052631578945</v>
      </c>
      <c r="P249" s="3639"/>
      <c r="Q249" s="3587">
        <f t="shared" si="157"/>
        <v>-37.37373737373737</v>
      </c>
      <c r="R249" s="3587"/>
      <c r="S249" s="3589">
        <f t="shared" si="158"/>
        <v>-43.75</v>
      </c>
      <c r="T249" s="3637"/>
      <c r="U249" s="20"/>
      <c r="V249" s="20"/>
      <c r="W249" s="20"/>
      <c r="X249" s="20"/>
      <c r="Y249" s="20"/>
      <c r="Z249" s="20"/>
      <c r="AA249" s="20"/>
      <c r="AB249" s="20"/>
    </row>
    <row r="250" spans="1:28" ht="12.2" customHeight="1">
      <c r="A250" s="51" t="s">
        <v>663</v>
      </c>
      <c r="B250" s="94">
        <f t="shared" si="152"/>
        <v>-5.952380952380949</v>
      </c>
      <c r="C250" s="3587">
        <f t="shared" si="152"/>
        <v>-13.043478260869563</v>
      </c>
      <c r="D250" s="3587"/>
      <c r="E250" s="3589">
        <f t="shared" si="153"/>
        <v>25</v>
      </c>
      <c r="F250" s="3639"/>
      <c r="G250" s="3587" t="s">
        <v>620</v>
      </c>
      <c r="H250" s="3587"/>
      <c r="I250" s="3589" t="s">
        <v>620</v>
      </c>
      <c r="J250" s="3639"/>
      <c r="K250" s="3589">
        <f t="shared" si="154"/>
        <v>-8.1081081081080981</v>
      </c>
      <c r="L250" s="3639"/>
      <c r="M250" s="3587">
        <f t="shared" si="155"/>
        <v>-12.5</v>
      </c>
      <c r="N250" s="3587"/>
      <c r="O250" s="3589">
        <f t="shared" si="156"/>
        <v>53.333333333333343</v>
      </c>
      <c r="P250" s="3639"/>
      <c r="Q250" s="3587">
        <f t="shared" si="157"/>
        <v>-11.764705882352942</v>
      </c>
      <c r="R250" s="3587"/>
      <c r="S250" s="3589">
        <f t="shared" si="158"/>
        <v>-100</v>
      </c>
      <c r="T250" s="3637"/>
      <c r="U250" s="20"/>
      <c r="V250" s="20"/>
      <c r="W250" s="20"/>
      <c r="X250" s="20"/>
      <c r="Y250" s="20"/>
      <c r="Z250" s="20"/>
      <c r="AA250" s="20"/>
      <c r="AB250" s="20"/>
    </row>
    <row r="251" spans="1:28" ht="12.2" customHeight="1">
      <c r="A251" s="51" t="s">
        <v>676</v>
      </c>
      <c r="B251" s="94">
        <f t="shared" si="152"/>
        <v>-2.7586206896551744</v>
      </c>
      <c r="C251" s="3587">
        <f t="shared" si="152"/>
        <v>-56.666666666666664</v>
      </c>
      <c r="D251" s="3587"/>
      <c r="E251" s="3589">
        <f t="shared" si="153"/>
        <v>40</v>
      </c>
      <c r="F251" s="3639"/>
      <c r="G251" s="3587" t="s">
        <v>620</v>
      </c>
      <c r="H251" s="3587"/>
      <c r="I251" s="3589" t="s">
        <v>620</v>
      </c>
      <c r="J251" s="3639"/>
      <c r="K251" s="3589">
        <f t="shared" si="154"/>
        <v>-26.666666666666671</v>
      </c>
      <c r="L251" s="3639"/>
      <c r="M251" s="3587">
        <f t="shared" si="155"/>
        <v>5.4054054054053893</v>
      </c>
      <c r="N251" s="3587"/>
      <c r="O251" s="3589">
        <f t="shared" si="156"/>
        <v>42.857142857142861</v>
      </c>
      <c r="P251" s="3639"/>
      <c r="Q251" s="3587">
        <f t="shared" si="157"/>
        <v>40</v>
      </c>
      <c r="R251" s="3587"/>
      <c r="S251" s="3589">
        <f t="shared" si="158"/>
        <v>66.666666666666686</v>
      </c>
      <c r="T251" s="3637"/>
      <c r="U251" s="20"/>
      <c r="V251" s="20"/>
      <c r="W251" s="20"/>
      <c r="X251" s="20"/>
      <c r="Y251" s="20"/>
      <c r="Z251" s="20"/>
      <c r="AA251" s="20"/>
      <c r="AB251" s="20"/>
    </row>
    <row r="252" spans="1:28" ht="12.2" customHeight="1">
      <c r="A252" s="52" t="s">
        <v>677</v>
      </c>
      <c r="B252" s="95">
        <f>SUM(B207/B203)*100-100</f>
        <v>1.7857142857142776</v>
      </c>
      <c r="C252" s="3641">
        <f t="shared" si="152"/>
        <v>-2.5</v>
      </c>
      <c r="D252" s="3641"/>
      <c r="E252" s="3601">
        <f t="shared" ref="E252:E261" si="159">SUM(E207/E203)*100-100</f>
        <v>-65.217391304347828</v>
      </c>
      <c r="F252" s="3640"/>
      <c r="G252" s="3641" t="s">
        <v>620</v>
      </c>
      <c r="H252" s="3641"/>
      <c r="I252" s="3601" t="s">
        <v>620</v>
      </c>
      <c r="J252" s="3640"/>
      <c r="K252" s="3601">
        <f t="shared" ref="K252:K260" si="160">SUM(K207/K203)*100-100</f>
        <v>-23.68421052631578</v>
      </c>
      <c r="L252" s="3640"/>
      <c r="M252" s="3641">
        <f t="shared" si="155"/>
        <v>6.9767441860465027</v>
      </c>
      <c r="N252" s="3641"/>
      <c r="O252" s="3601">
        <f t="shared" si="156"/>
        <v>27.58620689655173</v>
      </c>
      <c r="P252" s="3640"/>
      <c r="Q252" s="3641">
        <f t="shared" si="157"/>
        <v>13.333333333333329</v>
      </c>
      <c r="R252" s="3641"/>
      <c r="S252" s="3601">
        <f>SUM(S207/S203)*100-100</f>
        <v>133.33333333333334</v>
      </c>
      <c r="T252" s="3638"/>
      <c r="U252" s="20"/>
      <c r="V252" s="20"/>
      <c r="W252" s="20"/>
      <c r="X252" s="20"/>
      <c r="Y252" s="20"/>
      <c r="Z252" s="20"/>
      <c r="AA252" s="20"/>
      <c r="AB252" s="20"/>
    </row>
    <row r="253" spans="1:28" ht="12.2" customHeight="1">
      <c r="A253" s="801" t="s">
        <v>728</v>
      </c>
      <c r="B253" s="176">
        <f>SUM(B208/B204)*100-100</f>
        <v>1.4084507042253449</v>
      </c>
      <c r="C253" s="3617">
        <f t="shared" si="152"/>
        <v>4.7619047619047734</v>
      </c>
      <c r="D253" s="3642"/>
      <c r="E253" s="3617">
        <f t="shared" si="159"/>
        <v>0</v>
      </c>
      <c r="F253" s="3642"/>
      <c r="G253" s="3617" t="s">
        <v>620</v>
      </c>
      <c r="H253" s="3642"/>
      <c r="I253" s="3617" t="s">
        <v>620</v>
      </c>
      <c r="J253" s="3642"/>
      <c r="K253" s="3589">
        <f t="shared" si="160"/>
        <v>19.753086419753089</v>
      </c>
      <c r="L253" s="3639"/>
      <c r="M253" s="3617">
        <f t="shared" si="155"/>
        <v>-10.869565217391312</v>
      </c>
      <c r="N253" s="3642"/>
      <c r="O253" s="3589">
        <f t="shared" si="156"/>
        <v>-22.58064516129032</v>
      </c>
      <c r="P253" s="3639"/>
      <c r="Q253" s="3617">
        <f t="shared" si="157"/>
        <v>-3.2258064516128968</v>
      </c>
      <c r="R253" s="3642"/>
      <c r="S253" s="3589">
        <f>SUM(S208/S204)*100-100</f>
        <v>33.333333333333314</v>
      </c>
      <c r="T253" s="3637"/>
      <c r="U253" s="20"/>
      <c r="V253" s="20"/>
      <c r="W253" s="20"/>
      <c r="X253" s="20"/>
      <c r="Y253" s="20"/>
      <c r="Z253" s="20"/>
      <c r="AA253" s="20"/>
      <c r="AB253" s="20"/>
    </row>
    <row r="254" spans="1:28" ht="12.2" customHeight="1">
      <c r="A254" s="51" t="s">
        <v>745</v>
      </c>
      <c r="B254" s="94">
        <f t="shared" si="152"/>
        <v>-5.0632911392405049</v>
      </c>
      <c r="C254" s="3587">
        <f t="shared" si="152"/>
        <v>-35</v>
      </c>
      <c r="D254" s="3587"/>
      <c r="E254" s="3589">
        <f t="shared" si="159"/>
        <v>-40</v>
      </c>
      <c r="F254" s="3639"/>
      <c r="G254" s="3587" t="s">
        <v>620</v>
      </c>
      <c r="H254" s="3587"/>
      <c r="I254" s="3589" t="s">
        <v>620</v>
      </c>
      <c r="J254" s="3639"/>
      <c r="K254" s="3589">
        <f t="shared" si="160"/>
        <v>-17.64705882352942</v>
      </c>
      <c r="L254" s="3639"/>
      <c r="M254" s="3587">
        <f t="shared" si="155"/>
        <v>5.7142857142857224</v>
      </c>
      <c r="N254" s="3587"/>
      <c r="O254" s="3589">
        <f t="shared" si="156"/>
        <v>4.3478260869565162</v>
      </c>
      <c r="P254" s="3639"/>
      <c r="Q254" s="3589">
        <f t="shared" si="157"/>
        <v>6.6666666666666714</v>
      </c>
      <c r="R254" s="3639"/>
      <c r="S254" s="3587" t="s">
        <v>620</v>
      </c>
      <c r="T254" s="3637"/>
      <c r="U254" s="20"/>
      <c r="V254" s="20"/>
      <c r="W254" s="20"/>
      <c r="X254" s="20"/>
      <c r="Y254" s="20"/>
      <c r="Z254" s="20"/>
      <c r="AA254" s="20"/>
      <c r="AB254" s="20"/>
    </row>
    <row r="255" spans="1:28" ht="12.2" customHeight="1">
      <c r="A255" s="51" t="s">
        <v>746</v>
      </c>
      <c r="B255" s="94">
        <f t="shared" ref="B255:B269" si="161">SUM(B210/B206)*100-100</f>
        <v>-4.2553191489361666</v>
      </c>
      <c r="C255" s="3589">
        <f t="shared" si="152"/>
        <v>69.230769230769226</v>
      </c>
      <c r="D255" s="3639"/>
      <c r="E255" s="3589">
        <f t="shared" si="159"/>
        <v>-28.571428571428569</v>
      </c>
      <c r="F255" s="3639"/>
      <c r="G255" s="3589" t="s">
        <v>620</v>
      </c>
      <c r="H255" s="3639"/>
      <c r="I255" s="3589" t="s">
        <v>620</v>
      </c>
      <c r="J255" s="3639"/>
      <c r="K255" s="3589">
        <f t="shared" si="160"/>
        <v>18.181818181818187</v>
      </c>
      <c r="L255" s="3639"/>
      <c r="M255" s="3589">
        <f t="shared" si="155"/>
        <v>-25.641025641025635</v>
      </c>
      <c r="N255" s="3639"/>
      <c r="O255" s="3589">
        <f t="shared" si="156"/>
        <v>-35</v>
      </c>
      <c r="P255" s="3639"/>
      <c r="Q255" s="3589">
        <f t="shared" si="157"/>
        <v>-10.714285714285708</v>
      </c>
      <c r="R255" s="3639"/>
      <c r="S255" s="3589">
        <f t="shared" ref="S255:S260" si="162">SUM(S210/S206)*100-100</f>
        <v>80</v>
      </c>
      <c r="T255" s="3637"/>
      <c r="U255" s="20"/>
      <c r="V255" s="20"/>
      <c r="W255" s="20"/>
      <c r="X255" s="20"/>
      <c r="Y255" s="20"/>
      <c r="Z255" s="20"/>
      <c r="AA255" s="20"/>
      <c r="AB255" s="20"/>
    </row>
    <row r="256" spans="1:28" ht="12.2" customHeight="1">
      <c r="A256" s="52" t="s">
        <v>747</v>
      </c>
      <c r="B256" s="95">
        <f t="shared" si="161"/>
        <v>3.5087719298245759</v>
      </c>
      <c r="C256" s="3601">
        <f t="shared" si="152"/>
        <v>-5.1282051282051384</v>
      </c>
      <c r="D256" s="3640"/>
      <c r="E256" s="3601">
        <f>SUM(E211/E207)*100-100</f>
        <v>62.5</v>
      </c>
      <c r="F256" s="3640"/>
      <c r="G256" s="3601">
        <f>SUM(G211/G207)*100-100</f>
        <v>0</v>
      </c>
      <c r="H256" s="3640"/>
      <c r="I256" s="3601">
        <f>SUM(I211/I207)*100-100</f>
        <v>-100</v>
      </c>
      <c r="J256" s="3640"/>
      <c r="K256" s="3601">
        <f t="shared" si="160"/>
        <v>34.482758620689651</v>
      </c>
      <c r="L256" s="3640"/>
      <c r="M256" s="3601">
        <f t="shared" si="155"/>
        <v>4.3478260869565162</v>
      </c>
      <c r="N256" s="3640"/>
      <c r="O256" s="3601">
        <f t="shared" si="156"/>
        <v>2.7027027027026946</v>
      </c>
      <c r="P256" s="3640"/>
      <c r="Q256" s="3601">
        <f t="shared" si="157"/>
        <v>-11.764705882352942</v>
      </c>
      <c r="R256" s="3640"/>
      <c r="S256" s="3601">
        <f t="shared" si="162"/>
        <v>0</v>
      </c>
      <c r="T256" s="3638"/>
      <c r="U256" s="20"/>
      <c r="V256" s="20"/>
      <c r="W256" s="20"/>
      <c r="X256" s="20"/>
      <c r="Y256" s="20"/>
      <c r="Z256" s="20"/>
      <c r="AA256" s="20"/>
      <c r="AB256" s="20"/>
    </row>
    <row r="257" spans="1:28" ht="12.2" customHeight="1">
      <c r="A257" s="801" t="s">
        <v>769</v>
      </c>
      <c r="B257" s="176">
        <f t="shared" si="161"/>
        <v>-1.1574074074074048</v>
      </c>
      <c r="C257" s="3617">
        <f t="shared" si="152"/>
        <v>-19.696969696969703</v>
      </c>
      <c r="D257" s="3642"/>
      <c r="E257" s="3617">
        <f t="shared" si="159"/>
        <v>15.999999999999986</v>
      </c>
      <c r="F257" s="3642"/>
      <c r="G257" s="3617" t="s">
        <v>620</v>
      </c>
      <c r="H257" s="3642"/>
      <c r="I257" s="3617" t="s">
        <v>620</v>
      </c>
      <c r="J257" s="3642"/>
      <c r="K257" s="3589">
        <f t="shared" si="160"/>
        <v>-11.340206185567013</v>
      </c>
      <c r="L257" s="3639"/>
      <c r="M257" s="3617">
        <f t="shared" si="155"/>
        <v>1.2195121951219505</v>
      </c>
      <c r="N257" s="3642"/>
      <c r="O257" s="3589">
        <f t="shared" si="156"/>
        <v>16.666666666666671</v>
      </c>
      <c r="P257" s="3639"/>
      <c r="Q257" s="3617">
        <f t="shared" si="157"/>
        <v>43.333333333333343</v>
      </c>
      <c r="R257" s="3642"/>
      <c r="S257" s="3589">
        <f t="shared" si="162"/>
        <v>-33.333333333333343</v>
      </c>
      <c r="T257" s="3637"/>
      <c r="U257" s="20"/>
      <c r="V257" s="20"/>
      <c r="W257" s="20"/>
      <c r="X257" s="20"/>
      <c r="Y257" s="20"/>
      <c r="Z257" s="20"/>
      <c r="AA257" s="20"/>
      <c r="AB257" s="20"/>
    </row>
    <row r="258" spans="1:28" ht="12.2" customHeight="1">
      <c r="A258" s="51" t="s">
        <v>770</v>
      </c>
      <c r="B258" s="94">
        <f t="shared" si="161"/>
        <v>3.3333333333333428</v>
      </c>
      <c r="C258" s="3587">
        <f t="shared" ref="C258:C263" si="163">SUM(C213/C209)*100-100</f>
        <v>-15.384615384615387</v>
      </c>
      <c r="D258" s="3587"/>
      <c r="E258" s="3589">
        <f t="shared" si="159"/>
        <v>22.222222222222229</v>
      </c>
      <c r="F258" s="3639"/>
      <c r="G258" s="3587" t="s">
        <v>620</v>
      </c>
      <c r="H258" s="3587"/>
      <c r="I258" s="3589" t="s">
        <v>620</v>
      </c>
      <c r="J258" s="3639"/>
      <c r="K258" s="3589">
        <f t="shared" si="160"/>
        <v>39.285714285714278</v>
      </c>
      <c r="L258" s="3639"/>
      <c r="M258" s="3587">
        <f t="shared" si="155"/>
        <v>-5.4054054054054035</v>
      </c>
      <c r="N258" s="3587"/>
      <c r="O258" s="3589">
        <f t="shared" si="156"/>
        <v>-33.333333333333343</v>
      </c>
      <c r="P258" s="3639"/>
      <c r="Q258" s="3589">
        <f t="shared" si="157"/>
        <v>6.25</v>
      </c>
      <c r="R258" s="3639"/>
      <c r="S258" s="3587">
        <f t="shared" si="162"/>
        <v>28.571428571428584</v>
      </c>
      <c r="T258" s="3637"/>
      <c r="U258" s="20"/>
      <c r="V258" s="20"/>
      <c r="W258" s="20"/>
      <c r="X258" s="20"/>
      <c r="Y258" s="20"/>
      <c r="Z258" s="20"/>
      <c r="AA258" s="20"/>
      <c r="AB258" s="20"/>
    </row>
    <row r="259" spans="1:28" ht="13.5" customHeight="1">
      <c r="A259" s="51" t="s">
        <v>771</v>
      </c>
      <c r="B259" s="94">
        <f t="shared" si="161"/>
        <v>7.407407407407419</v>
      </c>
      <c r="C259" s="3589">
        <f t="shared" si="163"/>
        <v>-31.818181818181827</v>
      </c>
      <c r="D259" s="3639"/>
      <c r="E259" s="3589">
        <f t="shared" si="159"/>
        <v>-20</v>
      </c>
      <c r="F259" s="3639"/>
      <c r="G259" s="3589">
        <f t="shared" ref="G259:G261" si="164">SUM(G214/G210)*100-100</f>
        <v>-100</v>
      </c>
      <c r="H259" s="3639"/>
      <c r="I259" s="3589" t="s">
        <v>620</v>
      </c>
      <c r="J259" s="3639"/>
      <c r="K259" s="3589">
        <f t="shared" si="160"/>
        <v>7.6923076923076934</v>
      </c>
      <c r="L259" s="3639"/>
      <c r="M259" s="3589">
        <f t="shared" si="155"/>
        <v>31.034482758620697</v>
      </c>
      <c r="N259" s="3639"/>
      <c r="O259" s="3589">
        <f t="shared" si="156"/>
        <v>107.69230769230771</v>
      </c>
      <c r="P259" s="3639"/>
      <c r="Q259" s="3589">
        <f t="shared" ref="Q259:Q269" si="165">SUM(Q214/Q210)*100-100</f>
        <v>4</v>
      </c>
      <c r="R259" s="3639"/>
      <c r="S259" s="3589">
        <f t="shared" si="162"/>
        <v>-66.666666666666671</v>
      </c>
      <c r="T259" s="3637"/>
      <c r="U259" s="20"/>
      <c r="V259" s="20"/>
      <c r="W259" s="20"/>
      <c r="X259" s="20"/>
      <c r="Y259" s="20"/>
      <c r="Z259" s="20"/>
      <c r="AA259" s="20"/>
      <c r="AB259" s="20"/>
    </row>
    <row r="260" spans="1:28" ht="13.5" customHeight="1">
      <c r="A260" s="52" t="s">
        <v>772</v>
      </c>
      <c r="B260" s="95">
        <f t="shared" si="161"/>
        <v>1.2711864406779654</v>
      </c>
      <c r="C260" s="3601">
        <f t="shared" si="163"/>
        <v>-45.945945945945944</v>
      </c>
      <c r="D260" s="3640"/>
      <c r="E260" s="3601">
        <f t="shared" si="159"/>
        <v>69.230769230769226</v>
      </c>
      <c r="F260" s="3640"/>
      <c r="G260" s="3601">
        <f t="shared" si="164"/>
        <v>-100</v>
      </c>
      <c r="H260" s="3640"/>
      <c r="I260" s="3601" t="s">
        <v>620</v>
      </c>
      <c r="J260" s="3640"/>
      <c r="K260" s="3601">
        <f t="shared" si="160"/>
        <v>23.07692307692308</v>
      </c>
      <c r="L260" s="3640"/>
      <c r="M260" s="3601">
        <f t="shared" si="155"/>
        <v>25</v>
      </c>
      <c r="N260" s="3640"/>
      <c r="O260" s="3601">
        <f t="shared" si="156"/>
        <v>-5.2631578947368496</v>
      </c>
      <c r="P260" s="3640"/>
      <c r="Q260" s="3601">
        <f t="shared" si="165"/>
        <v>6.6666666666666714</v>
      </c>
      <c r="R260" s="3640"/>
      <c r="S260" s="3601">
        <f t="shared" si="162"/>
        <v>-64.285714285714278</v>
      </c>
      <c r="T260" s="3638"/>
      <c r="U260" s="20"/>
      <c r="V260" s="20"/>
      <c r="W260" s="20"/>
      <c r="X260" s="20"/>
      <c r="Y260" s="20"/>
      <c r="Z260" s="20"/>
      <c r="AA260" s="20"/>
      <c r="AB260" s="20"/>
    </row>
    <row r="261" spans="1:28" ht="13.5" customHeight="1">
      <c r="A261" s="801" t="s">
        <v>837</v>
      </c>
      <c r="B261" s="176">
        <f t="shared" si="161"/>
        <v>-0.46838407494145429</v>
      </c>
      <c r="C261" s="3615">
        <f t="shared" si="163"/>
        <v>17.924528301886795</v>
      </c>
      <c r="D261" s="3615"/>
      <c r="E261" s="3617">
        <f t="shared" si="159"/>
        <v>13.793103448275872</v>
      </c>
      <c r="F261" s="3642"/>
      <c r="G261" s="3615">
        <f t="shared" si="164"/>
        <v>0</v>
      </c>
      <c r="H261" s="3615"/>
      <c r="I261" s="3617" t="s">
        <v>620</v>
      </c>
      <c r="J261" s="3642"/>
      <c r="K261" s="3617">
        <f t="shared" ref="K261:K269" si="166">SUM(K216/K212)*100-100</f>
        <v>-3.4883720930232442</v>
      </c>
      <c r="L261" s="3642"/>
      <c r="M261" s="3617">
        <f t="shared" si="155"/>
        <v>-10.843373493975903</v>
      </c>
      <c r="N261" s="3642"/>
      <c r="O261" s="3615">
        <f t="shared" ref="O261:O269" si="167">SUM(O216/O212)*100-100</f>
        <v>14.285714285714278</v>
      </c>
      <c r="P261" s="3615"/>
      <c r="Q261" s="3617">
        <f t="shared" si="165"/>
        <v>-19.767441860465112</v>
      </c>
      <c r="R261" s="3642"/>
      <c r="S261" s="3615">
        <f t="shared" ref="S261:S269" si="168">SUM(S216/S212)*100-100</f>
        <v>0</v>
      </c>
      <c r="T261" s="3644"/>
      <c r="U261" s="20"/>
      <c r="V261" s="20"/>
      <c r="W261" s="20"/>
      <c r="X261" s="20"/>
      <c r="Y261" s="20"/>
      <c r="Z261" s="20"/>
      <c r="AA261" s="20"/>
      <c r="AB261" s="20"/>
    </row>
    <row r="262" spans="1:28" ht="13.5" customHeight="1">
      <c r="A262" s="51" t="s">
        <v>844</v>
      </c>
      <c r="B262" s="94">
        <f t="shared" si="161"/>
        <v>30.322580645161281</v>
      </c>
      <c r="C262" s="3589">
        <f t="shared" si="163"/>
        <v>472.72727272727275</v>
      </c>
      <c r="D262" s="3639"/>
      <c r="E262" s="3589">
        <f t="shared" ref="E262:E269" si="169">SUM(E217/E213)*100-100</f>
        <v>-27.272727272727266</v>
      </c>
      <c r="F262" s="3639"/>
      <c r="G262" s="3589" t="s">
        <v>620</v>
      </c>
      <c r="H262" s="3639"/>
      <c r="I262" s="3589" t="s">
        <v>620</v>
      </c>
      <c r="J262" s="3639"/>
      <c r="K262" s="3587">
        <f t="shared" si="166"/>
        <v>-23.076923076923066</v>
      </c>
      <c r="L262" s="3587"/>
      <c r="M262" s="3589">
        <f t="shared" ref="M262:M269" si="170">SUM(M217/M213)*100-100</f>
        <v>-2.8571428571428612</v>
      </c>
      <c r="N262" s="3639"/>
      <c r="O262" s="3589">
        <f t="shared" si="167"/>
        <v>37.5</v>
      </c>
      <c r="P262" s="3639"/>
      <c r="Q262" s="3589">
        <f t="shared" si="165"/>
        <v>17.64705882352942</v>
      </c>
      <c r="R262" s="3639"/>
      <c r="S262" s="3589">
        <f t="shared" si="168"/>
        <v>-44.444444444444443</v>
      </c>
      <c r="T262" s="3637"/>
      <c r="U262" s="20"/>
      <c r="V262" s="20"/>
      <c r="W262" s="20"/>
      <c r="X262" s="20"/>
      <c r="Y262" s="20"/>
      <c r="Z262" s="20"/>
      <c r="AA262" s="20"/>
      <c r="AB262" s="20"/>
    </row>
    <row r="263" spans="1:28" ht="13.5" customHeight="1">
      <c r="A263" s="51" t="s">
        <v>824</v>
      </c>
      <c r="B263" s="94">
        <f t="shared" si="161"/>
        <v>-0.68965517241379359</v>
      </c>
      <c r="C263" s="3589">
        <f t="shared" si="163"/>
        <v>173.33333333333331</v>
      </c>
      <c r="D263" s="3639"/>
      <c r="E263" s="3589">
        <f t="shared" si="169"/>
        <v>-37.5</v>
      </c>
      <c r="F263" s="3639"/>
      <c r="G263" s="3589" t="s">
        <v>620</v>
      </c>
      <c r="H263" s="3639"/>
      <c r="I263" s="3589" t="s">
        <v>620</v>
      </c>
      <c r="J263" s="3639"/>
      <c r="K263" s="3587">
        <f t="shared" si="166"/>
        <v>-25</v>
      </c>
      <c r="L263" s="3587"/>
      <c r="M263" s="3589">
        <f t="shared" si="170"/>
        <v>-26.31578947368422</v>
      </c>
      <c r="N263" s="3639"/>
      <c r="O263" s="3589">
        <f t="shared" si="167"/>
        <v>-25.925925925925924</v>
      </c>
      <c r="P263" s="3639"/>
      <c r="Q263" s="3589">
        <f t="shared" si="165"/>
        <v>3.8461538461538538</v>
      </c>
      <c r="R263" s="3639"/>
      <c r="S263" s="3589">
        <f t="shared" si="168"/>
        <v>-33.333333333333343</v>
      </c>
      <c r="T263" s="3637"/>
      <c r="U263" s="20"/>
      <c r="V263" s="20"/>
      <c r="W263" s="20"/>
      <c r="X263" s="20"/>
      <c r="Y263" s="20"/>
      <c r="Z263" s="20"/>
      <c r="AA263" s="20"/>
      <c r="AB263" s="20"/>
    </row>
    <row r="264" spans="1:28" ht="13.5" customHeight="1">
      <c r="A264" s="52" t="s">
        <v>845</v>
      </c>
      <c r="B264" s="95">
        <f t="shared" si="161"/>
        <v>-0.83682008368201366</v>
      </c>
      <c r="C264" s="3601">
        <f t="shared" ref="C264:C269" si="171">SUM(C219/C215)*100-100</f>
        <v>-40</v>
      </c>
      <c r="D264" s="3640"/>
      <c r="E264" s="3601">
        <f t="shared" si="169"/>
        <v>-4.5454545454545467</v>
      </c>
      <c r="F264" s="3640"/>
      <c r="G264" s="3601">
        <v>0</v>
      </c>
      <c r="H264" s="3640"/>
      <c r="I264" s="3601">
        <v>0</v>
      </c>
      <c r="J264" s="3640"/>
      <c r="K264" s="3641">
        <f t="shared" si="166"/>
        <v>-25</v>
      </c>
      <c r="L264" s="3641"/>
      <c r="M264" s="3601">
        <f t="shared" si="170"/>
        <v>-11.666666666666671</v>
      </c>
      <c r="N264" s="3640"/>
      <c r="O264" s="3601">
        <f t="shared" si="167"/>
        <v>2.7777777777777715</v>
      </c>
      <c r="P264" s="3640"/>
      <c r="Q264" s="3601">
        <f t="shared" si="165"/>
        <v>31.25</v>
      </c>
      <c r="R264" s="3640"/>
      <c r="S264" s="3601">
        <f t="shared" si="168"/>
        <v>180</v>
      </c>
      <c r="T264" s="3638"/>
      <c r="U264" s="20"/>
      <c r="V264" s="20"/>
      <c r="W264" s="20"/>
      <c r="X264" s="20"/>
      <c r="Y264" s="20"/>
      <c r="Z264" s="20"/>
      <c r="AA264" s="20"/>
      <c r="AB264" s="20"/>
    </row>
    <row r="265" spans="1:28" ht="13.5" customHeight="1">
      <c r="A265" s="51" t="s">
        <v>894</v>
      </c>
      <c r="B265" s="94">
        <f t="shared" si="161"/>
        <v>-8</v>
      </c>
      <c r="C265" s="3589">
        <f t="shared" si="171"/>
        <v>-14.400000000000006</v>
      </c>
      <c r="D265" s="3639"/>
      <c r="E265" s="3589">
        <f t="shared" si="169"/>
        <v>-27.272727272727266</v>
      </c>
      <c r="F265" s="3639"/>
      <c r="G265" s="3589">
        <v>0</v>
      </c>
      <c r="H265" s="3639"/>
      <c r="I265" s="3589">
        <v>0</v>
      </c>
      <c r="J265" s="3639"/>
      <c r="K265" s="3587">
        <f t="shared" si="166"/>
        <v>-15.662650602409627</v>
      </c>
      <c r="L265" s="3587"/>
      <c r="M265" s="3589">
        <f t="shared" si="170"/>
        <v>5.4054054054053893</v>
      </c>
      <c r="N265" s="3639"/>
      <c r="O265" s="3589">
        <f t="shared" si="167"/>
        <v>0</v>
      </c>
      <c r="P265" s="3639"/>
      <c r="Q265" s="3589">
        <f t="shared" si="165"/>
        <v>4.3478260869565162</v>
      </c>
      <c r="R265" s="3639"/>
      <c r="S265" s="3589">
        <f t="shared" si="168"/>
        <v>0</v>
      </c>
      <c r="T265" s="3637"/>
      <c r="U265" s="20"/>
      <c r="V265" s="20"/>
      <c r="W265" s="20"/>
      <c r="X265" s="20"/>
      <c r="Y265" s="20"/>
      <c r="Z265" s="20"/>
      <c r="AA265" s="20"/>
      <c r="AB265" s="20"/>
    </row>
    <row r="266" spans="1:28" ht="13.5" customHeight="1">
      <c r="A266" s="51" t="s">
        <v>900</v>
      </c>
      <c r="B266" s="94">
        <f t="shared" si="161"/>
        <v>-40.099009900990104</v>
      </c>
      <c r="C266" s="3589">
        <f t="shared" si="171"/>
        <v>-84.126984126984127</v>
      </c>
      <c r="D266" s="3639"/>
      <c r="E266" s="3589">
        <f t="shared" si="169"/>
        <v>0</v>
      </c>
      <c r="F266" s="3639"/>
      <c r="G266" s="3589" t="s">
        <v>620</v>
      </c>
      <c r="H266" s="3639"/>
      <c r="I266" s="3589" t="s">
        <v>620</v>
      </c>
      <c r="J266" s="3639"/>
      <c r="K266" s="3587">
        <f t="shared" si="166"/>
        <v>-10</v>
      </c>
      <c r="L266" s="3587"/>
      <c r="M266" s="3589">
        <f t="shared" si="170"/>
        <v>-20.588235294117652</v>
      </c>
      <c r="N266" s="3639"/>
      <c r="O266" s="3589">
        <f t="shared" si="167"/>
        <v>-4.5454545454545467</v>
      </c>
      <c r="P266" s="3639"/>
      <c r="Q266" s="3589">
        <f t="shared" si="165"/>
        <v>-44.999999999999993</v>
      </c>
      <c r="R266" s="3639"/>
      <c r="S266" s="3589">
        <f t="shared" si="168"/>
        <v>20</v>
      </c>
      <c r="T266" s="3637"/>
      <c r="U266" s="20"/>
      <c r="V266" s="20"/>
      <c r="W266" s="20"/>
      <c r="X266" s="20"/>
      <c r="Y266" s="20"/>
      <c r="Z266" s="20"/>
      <c r="AA266" s="20"/>
      <c r="AB266" s="20"/>
    </row>
    <row r="267" spans="1:28" ht="13.5" customHeight="1">
      <c r="A267" s="51" t="s">
        <v>888</v>
      </c>
      <c r="B267" s="94">
        <f t="shared" si="161"/>
        <v>0</v>
      </c>
      <c r="C267" s="3589">
        <f t="shared" si="171"/>
        <v>-58.536585365853661</v>
      </c>
      <c r="D267" s="3639"/>
      <c r="E267" s="3589">
        <f t="shared" si="169"/>
        <v>180</v>
      </c>
      <c r="F267" s="3639"/>
      <c r="G267" s="3589" t="s">
        <v>620</v>
      </c>
      <c r="H267" s="3639"/>
      <c r="I267" s="3589" t="s">
        <v>620</v>
      </c>
      <c r="J267" s="3639"/>
      <c r="K267" s="3587">
        <f t="shared" si="166"/>
        <v>23.80952380952381</v>
      </c>
      <c r="L267" s="3587"/>
      <c r="M267" s="3589">
        <f t="shared" si="170"/>
        <v>14.285714285714278</v>
      </c>
      <c r="N267" s="3639"/>
      <c r="O267" s="3589">
        <f t="shared" si="167"/>
        <v>0</v>
      </c>
      <c r="P267" s="3639"/>
      <c r="Q267" s="3589">
        <f t="shared" si="165"/>
        <v>11.111111111111114</v>
      </c>
      <c r="R267" s="3639"/>
      <c r="S267" s="3589">
        <f t="shared" si="168"/>
        <v>100</v>
      </c>
      <c r="T267" s="3637"/>
      <c r="U267" s="20"/>
      <c r="V267" s="20"/>
      <c r="W267" s="20"/>
      <c r="X267" s="20"/>
      <c r="Y267" s="20"/>
      <c r="Z267" s="20"/>
      <c r="AA267" s="20"/>
      <c r="AB267" s="20"/>
    </row>
    <row r="268" spans="1:28" ht="13.5" customHeight="1">
      <c r="A268" s="52" t="s">
        <v>901</v>
      </c>
      <c r="B268" s="95">
        <f t="shared" si="161"/>
        <v>33.333333333333314</v>
      </c>
      <c r="C268" s="3601">
        <f t="shared" si="171"/>
        <v>141.66666666666666</v>
      </c>
      <c r="D268" s="3640"/>
      <c r="E268" s="3601">
        <f t="shared" si="169"/>
        <v>-9.5238095238095184</v>
      </c>
      <c r="F268" s="3640"/>
      <c r="G268" s="3601">
        <f t="shared" ref="G268" si="172">SUM(G223/G219)*100-100</f>
        <v>0</v>
      </c>
      <c r="H268" s="3640"/>
      <c r="I268" s="3601">
        <v>0</v>
      </c>
      <c r="J268" s="3640"/>
      <c r="K268" s="3641">
        <f t="shared" si="166"/>
        <v>27.777777777777771</v>
      </c>
      <c r="L268" s="3641"/>
      <c r="M268" s="3601">
        <f t="shared" si="170"/>
        <v>54.716981132075489</v>
      </c>
      <c r="N268" s="3640"/>
      <c r="O268" s="3601">
        <f t="shared" si="167"/>
        <v>72.972972972972968</v>
      </c>
      <c r="P268" s="3640"/>
      <c r="Q268" s="3601">
        <f t="shared" si="165"/>
        <v>1.5873015873015817</v>
      </c>
      <c r="R268" s="3640"/>
      <c r="S268" s="3601">
        <f t="shared" si="168"/>
        <v>-21.428571428571431</v>
      </c>
      <c r="T268" s="3638"/>
      <c r="U268" s="20"/>
      <c r="V268" s="20"/>
      <c r="W268" s="20"/>
      <c r="X268" s="20"/>
      <c r="Y268" s="20"/>
      <c r="Z268" s="20"/>
      <c r="AA268" s="20"/>
      <c r="AB268" s="20"/>
    </row>
    <row r="269" spans="1:28" ht="13.5" customHeight="1" thickBot="1">
      <c r="A269" s="3407" t="s">
        <v>939</v>
      </c>
      <c r="B269" s="3427">
        <f t="shared" si="161"/>
        <v>-14.322250639386198</v>
      </c>
      <c r="C269" s="3595">
        <f t="shared" si="171"/>
        <v>-12.149532710280369</v>
      </c>
      <c r="D269" s="3661"/>
      <c r="E269" s="3595">
        <f t="shared" si="169"/>
        <v>0</v>
      </c>
      <c r="F269" s="3661"/>
      <c r="G269" s="3595">
        <v>0</v>
      </c>
      <c r="H269" s="3661"/>
      <c r="I269" s="3595">
        <v>0</v>
      </c>
      <c r="J269" s="3661"/>
      <c r="K269" s="3598">
        <f t="shared" si="166"/>
        <v>-24.285714285714292</v>
      </c>
      <c r="L269" s="3598"/>
      <c r="M269" s="3595">
        <f t="shared" si="170"/>
        <v>-10.256410256410248</v>
      </c>
      <c r="N269" s="3661"/>
      <c r="O269" s="3595">
        <f t="shared" si="167"/>
        <v>3.125</v>
      </c>
      <c r="P269" s="3661"/>
      <c r="Q269" s="3595">
        <f t="shared" si="165"/>
        <v>-22.222222222222214</v>
      </c>
      <c r="R269" s="3661"/>
      <c r="S269" s="3595">
        <f t="shared" si="168"/>
        <v>-50</v>
      </c>
      <c r="T269" s="3675"/>
      <c r="U269" s="20"/>
      <c r="V269" s="20"/>
      <c r="W269" s="20"/>
      <c r="X269" s="20"/>
      <c r="Y269" s="20"/>
      <c r="Z269" s="20"/>
      <c r="AA269" s="20"/>
      <c r="AB269" s="20"/>
    </row>
    <row r="270" spans="1:28">
      <c r="A270" s="56" t="s">
        <v>149</v>
      </c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</row>
    <row r="271" spans="1:28">
      <c r="A271" s="56" t="s">
        <v>643</v>
      </c>
    </row>
    <row r="277" spans="4:4">
      <c r="D277" s="23"/>
    </row>
  </sheetData>
  <mergeCells count="1072">
    <mergeCell ref="C269:D269"/>
    <mergeCell ref="E269:F269"/>
    <mergeCell ref="G269:H269"/>
    <mergeCell ref="I269:J269"/>
    <mergeCell ref="K269:L269"/>
    <mergeCell ref="K263:L263"/>
    <mergeCell ref="M263:N263"/>
    <mergeCell ref="S267:T267"/>
    <mergeCell ref="C266:D266"/>
    <mergeCell ref="E266:F266"/>
    <mergeCell ref="G266:H266"/>
    <mergeCell ref="I266:J266"/>
    <mergeCell ref="M264:N264"/>
    <mergeCell ref="O264:P264"/>
    <mergeCell ref="Q264:R264"/>
    <mergeCell ref="S264:T264"/>
    <mergeCell ref="K266:L266"/>
    <mergeCell ref="M266:N266"/>
    <mergeCell ref="M269:N269"/>
    <mergeCell ref="O269:P269"/>
    <mergeCell ref="Q269:R269"/>
    <mergeCell ref="S269:T269"/>
    <mergeCell ref="C268:D268"/>
    <mergeCell ref="E268:F268"/>
    <mergeCell ref="G268:H268"/>
    <mergeCell ref="I268:J268"/>
    <mergeCell ref="K268:L268"/>
    <mergeCell ref="M268:N268"/>
    <mergeCell ref="O268:P268"/>
    <mergeCell ref="O266:P266"/>
    <mergeCell ref="Q266:R266"/>
    <mergeCell ref="Q263:R263"/>
    <mergeCell ref="K262:L262"/>
    <mergeCell ref="M262:N262"/>
    <mergeCell ref="O262:P262"/>
    <mergeCell ref="Q262:R262"/>
    <mergeCell ref="S262:T262"/>
    <mergeCell ref="M261:N261"/>
    <mergeCell ref="Q255:R255"/>
    <mergeCell ref="M258:N258"/>
    <mergeCell ref="O258:P258"/>
    <mergeCell ref="K234:L234"/>
    <mergeCell ref="K233:L233"/>
    <mergeCell ref="K172:L172"/>
    <mergeCell ref="M172:N172"/>
    <mergeCell ref="K175:L175"/>
    <mergeCell ref="K247:L247"/>
    <mergeCell ref="M247:N247"/>
    <mergeCell ref="I262:J262"/>
    <mergeCell ref="I259:J259"/>
    <mergeCell ref="I256:J256"/>
    <mergeCell ref="K256:L256"/>
    <mergeCell ref="M259:N259"/>
    <mergeCell ref="Q251:R251"/>
    <mergeCell ref="K251:L251"/>
    <mergeCell ref="M251:N251"/>
    <mergeCell ref="O251:P251"/>
    <mergeCell ref="I251:J251"/>
    <mergeCell ref="O176:P176"/>
    <mergeCell ref="Q176:R176"/>
    <mergeCell ref="S176:T176"/>
    <mergeCell ref="G191:I191"/>
    <mergeCell ref="M256:N256"/>
    <mergeCell ref="S253:T253"/>
    <mergeCell ref="S164:T164"/>
    <mergeCell ref="C240:D240"/>
    <mergeCell ref="G243:J243"/>
    <mergeCell ref="M240:N240"/>
    <mergeCell ref="K252:L252"/>
    <mergeCell ref="I248:J248"/>
    <mergeCell ref="M239:N239"/>
    <mergeCell ref="M236:N236"/>
    <mergeCell ref="E246:F246"/>
    <mergeCell ref="E245:F245"/>
    <mergeCell ref="G244:J244"/>
    <mergeCell ref="C251:D251"/>
    <mergeCell ref="C238:D238"/>
    <mergeCell ref="S177:T177"/>
    <mergeCell ref="S248:T248"/>
    <mergeCell ref="S251:T251"/>
    <mergeCell ref="O252:P252"/>
    <mergeCell ref="S252:T252"/>
    <mergeCell ref="Q252:R252"/>
    <mergeCell ref="O172:P172"/>
    <mergeCell ref="Q172:R172"/>
    <mergeCell ref="S172:T172"/>
    <mergeCell ref="I172:J172"/>
    <mergeCell ref="G188:I188"/>
    <mergeCell ref="K239:L239"/>
    <mergeCell ref="I180:J180"/>
    <mergeCell ref="K180:L180"/>
    <mergeCell ref="M180:N180"/>
    <mergeCell ref="O169:P169"/>
    <mergeCell ref="I168:J168"/>
    <mergeCell ref="S179:T179"/>
    <mergeCell ref="M170:N170"/>
    <mergeCell ref="Q268:R268"/>
    <mergeCell ref="S268:T268"/>
    <mergeCell ref="C263:D263"/>
    <mergeCell ref="E263:F263"/>
    <mergeCell ref="G263:H263"/>
    <mergeCell ref="I263:J263"/>
    <mergeCell ref="C262:D262"/>
    <mergeCell ref="E262:F262"/>
    <mergeCell ref="G262:H262"/>
    <mergeCell ref="C180:D180"/>
    <mergeCell ref="E180:F180"/>
    <mergeCell ref="E173:F173"/>
    <mergeCell ref="G173:H173"/>
    <mergeCell ref="I173:J173"/>
    <mergeCell ref="S173:T173"/>
    <mergeCell ref="S160:T160"/>
    <mergeCell ref="S162:T162"/>
    <mergeCell ref="O161:P161"/>
    <mergeCell ref="Q164:R164"/>
    <mergeCell ref="O163:P163"/>
    <mergeCell ref="S168:T168"/>
    <mergeCell ref="E240:F240"/>
    <mergeCell ref="C235:D235"/>
    <mergeCell ref="Q180:R180"/>
    <mergeCell ref="S180:T180"/>
    <mergeCell ref="M161:N161"/>
    <mergeCell ref="K164:L164"/>
    <mergeCell ref="G165:H165"/>
    <mergeCell ref="M179:N179"/>
    <mergeCell ref="E254:F254"/>
    <mergeCell ref="C261:D261"/>
    <mergeCell ref="C259:D259"/>
    <mergeCell ref="K259:L259"/>
    <mergeCell ref="C253:D253"/>
    <mergeCell ref="E253:F253"/>
    <mergeCell ref="G253:H253"/>
    <mergeCell ref="E236:F236"/>
    <mergeCell ref="M237:N237"/>
    <mergeCell ref="G259:H259"/>
    <mergeCell ref="K92:L92"/>
    <mergeCell ref="O92:P92"/>
    <mergeCell ref="M145:N145"/>
    <mergeCell ref="O145:P145"/>
    <mergeCell ref="O263:P263"/>
    <mergeCell ref="I249:J249"/>
    <mergeCell ref="K248:L248"/>
    <mergeCell ref="C248:D248"/>
    <mergeCell ref="E248:F248"/>
    <mergeCell ref="G248:H248"/>
    <mergeCell ref="C250:D250"/>
    <mergeCell ref="E250:F250"/>
    <mergeCell ref="G193:I193"/>
    <mergeCell ref="G196:I196"/>
    <mergeCell ref="G237:J237"/>
    <mergeCell ref="G236:J236"/>
    <mergeCell ref="G200:I200"/>
    <mergeCell ref="G194:I194"/>
    <mergeCell ref="G197:I197"/>
    <mergeCell ref="C184:T184"/>
    <mergeCell ref="E261:F261"/>
    <mergeCell ref="C256:D256"/>
    <mergeCell ref="S163:T163"/>
    <mergeCell ref="K167:L167"/>
    <mergeCell ref="S170:T170"/>
    <mergeCell ref="E259:F259"/>
    <mergeCell ref="S156:T156"/>
    <mergeCell ref="S151:T151"/>
    <mergeCell ref="S149:T149"/>
    <mergeCell ref="Q147:R147"/>
    <mergeCell ref="Q151:R151"/>
    <mergeCell ref="S143:T143"/>
    <mergeCell ref="S145:T145"/>
    <mergeCell ref="S148:T148"/>
    <mergeCell ref="Q143:R143"/>
    <mergeCell ref="K143:L143"/>
    <mergeCell ref="K149:L149"/>
    <mergeCell ref="K156:L156"/>
    <mergeCell ref="K242:L242"/>
    <mergeCell ref="K243:L243"/>
    <mergeCell ref="M249:N249"/>
    <mergeCell ref="M234:N234"/>
    <mergeCell ref="S234:T234"/>
    <mergeCell ref="O157:P157"/>
    <mergeCell ref="Q157:R157"/>
    <mergeCell ref="O174:P174"/>
    <mergeCell ref="Q174:R174"/>
    <mergeCell ref="S174:T174"/>
    <mergeCell ref="M174:N174"/>
    <mergeCell ref="O148:P148"/>
    <mergeCell ref="G252:H252"/>
    <mergeCell ref="E251:F251"/>
    <mergeCell ref="G251:H251"/>
    <mergeCell ref="S150:T150"/>
    <mergeCell ref="I247:J247"/>
    <mergeCell ref="S244:T244"/>
    <mergeCell ref="K249:L249"/>
    <mergeCell ref="C260:D260"/>
    <mergeCell ref="C243:D243"/>
    <mergeCell ref="G250:H250"/>
    <mergeCell ref="C53:D53"/>
    <mergeCell ref="E54:F54"/>
    <mergeCell ref="E57:F57"/>
    <mergeCell ref="K56:L56"/>
    <mergeCell ref="E56:F56"/>
    <mergeCell ref="E55:F55"/>
    <mergeCell ref="C70:D70"/>
    <mergeCell ref="C54:D54"/>
    <mergeCell ref="C55:D55"/>
    <mergeCell ref="C57:D57"/>
    <mergeCell ref="G80:H80"/>
    <mergeCell ref="I80:J80"/>
    <mergeCell ref="G81:H81"/>
    <mergeCell ref="I81:J81"/>
    <mergeCell ref="G60:J60"/>
    <mergeCell ref="K60:L60"/>
    <mergeCell ref="E59:F59"/>
    <mergeCell ref="E58:F58"/>
    <mergeCell ref="C154:D154"/>
    <mergeCell ref="E156:F156"/>
    <mergeCell ref="C249:D249"/>
    <mergeCell ref="E249:F249"/>
    <mergeCell ref="G249:H249"/>
    <mergeCell ref="G239:J239"/>
    <mergeCell ref="C245:D245"/>
    <mergeCell ref="C246:D246"/>
    <mergeCell ref="E256:F256"/>
    <mergeCell ref="G256:H256"/>
    <mergeCell ref="C244:D244"/>
    <mergeCell ref="C59:D59"/>
    <mergeCell ref="C63:D63"/>
    <mergeCell ref="C69:D69"/>
    <mergeCell ref="E87:F87"/>
    <mergeCell ref="C92:D92"/>
    <mergeCell ref="E92:F92"/>
    <mergeCell ref="K88:L88"/>
    <mergeCell ref="E61:F61"/>
    <mergeCell ref="G84:H84"/>
    <mergeCell ref="I84:J84"/>
    <mergeCell ref="K84:L84"/>
    <mergeCell ref="C61:D61"/>
    <mergeCell ref="E62:F62"/>
    <mergeCell ref="E65:F65"/>
    <mergeCell ref="E63:F63"/>
    <mergeCell ref="E60:F60"/>
    <mergeCell ref="C86:D86"/>
    <mergeCell ref="E86:F86"/>
    <mergeCell ref="C85:D85"/>
    <mergeCell ref="E85:F85"/>
    <mergeCell ref="C67:D67"/>
    <mergeCell ref="G66:J66"/>
    <mergeCell ref="K62:L62"/>
    <mergeCell ref="K63:L63"/>
    <mergeCell ref="K64:L64"/>
    <mergeCell ref="G64:J64"/>
    <mergeCell ref="G62:J62"/>
    <mergeCell ref="G63:J63"/>
    <mergeCell ref="G59:J59"/>
    <mergeCell ref="K59:L59"/>
    <mergeCell ref="G65:J65"/>
    <mergeCell ref="C66:D66"/>
    <mergeCell ref="K82:L82"/>
    <mergeCell ref="M76:N76"/>
    <mergeCell ref="E80:F80"/>
    <mergeCell ref="C78:D78"/>
    <mergeCell ref="E73:F73"/>
    <mergeCell ref="E79:F79"/>
    <mergeCell ref="K77:L77"/>
    <mergeCell ref="I78:J78"/>
    <mergeCell ref="K78:L78"/>
    <mergeCell ref="G83:H83"/>
    <mergeCell ref="K72:L72"/>
    <mergeCell ref="M80:N80"/>
    <mergeCell ref="G73:H73"/>
    <mergeCell ref="G76:H76"/>
    <mergeCell ref="G74:H74"/>
    <mergeCell ref="G82:H82"/>
    <mergeCell ref="I82:J82"/>
    <mergeCell ref="E75:F75"/>
    <mergeCell ref="C83:D83"/>
    <mergeCell ref="C79:D79"/>
    <mergeCell ref="C1:T1"/>
    <mergeCell ref="C140:T140"/>
    <mergeCell ref="C141:T141"/>
    <mergeCell ref="S73:T73"/>
    <mergeCell ref="G14:I14"/>
    <mergeCell ref="G112:I112"/>
    <mergeCell ref="C73:D73"/>
    <mergeCell ref="G15:I15"/>
    <mergeCell ref="C77:D77"/>
    <mergeCell ref="E77:F77"/>
    <mergeCell ref="O77:P77"/>
    <mergeCell ref="Q77:R77"/>
    <mergeCell ref="S77:T77"/>
    <mergeCell ref="I77:J77"/>
    <mergeCell ref="G107:I107"/>
    <mergeCell ref="K66:L66"/>
    <mergeCell ref="K65:L65"/>
    <mergeCell ref="K67:L67"/>
    <mergeCell ref="C72:D72"/>
    <mergeCell ref="E72:F72"/>
    <mergeCell ref="C65:D65"/>
    <mergeCell ref="E66:F66"/>
    <mergeCell ref="C58:D58"/>
    <mergeCell ref="E64:F64"/>
    <mergeCell ref="C64:D64"/>
    <mergeCell ref="I74:J74"/>
    <mergeCell ref="G87:H87"/>
    <mergeCell ref="C56:D56"/>
    <mergeCell ref="C87:D87"/>
    <mergeCell ref="C60:D60"/>
    <mergeCell ref="E68:F68"/>
    <mergeCell ref="K74:L74"/>
    <mergeCell ref="G190:I190"/>
    <mergeCell ref="G187:I187"/>
    <mergeCell ref="K174:L174"/>
    <mergeCell ref="Q179:R179"/>
    <mergeCell ref="M244:N244"/>
    <mergeCell ref="Q243:R243"/>
    <mergeCell ref="Q232:R232"/>
    <mergeCell ref="M158:N158"/>
    <mergeCell ref="O149:P149"/>
    <mergeCell ref="Q158:R158"/>
    <mergeCell ref="G240:J240"/>
    <mergeCell ref="Q168:R168"/>
    <mergeCell ref="M166:N166"/>
    <mergeCell ref="M149:N149"/>
    <mergeCell ref="M144:N144"/>
    <mergeCell ref="Q169:R169"/>
    <mergeCell ref="M148:N148"/>
    <mergeCell ref="O147:P147"/>
    <mergeCell ref="G144:J144"/>
    <mergeCell ref="Q145:R145"/>
    <mergeCell ref="O171:P171"/>
    <mergeCell ref="K154:L154"/>
    <mergeCell ref="Q160:R160"/>
    <mergeCell ref="K159:L159"/>
    <mergeCell ref="O156:P156"/>
    <mergeCell ref="M153:N153"/>
    <mergeCell ref="O168:P168"/>
    <mergeCell ref="O164:P164"/>
    <mergeCell ref="O150:P150"/>
    <mergeCell ref="G155:J155"/>
    <mergeCell ref="Q150:R150"/>
    <mergeCell ref="K61:L61"/>
    <mergeCell ref="C62:D62"/>
    <mergeCell ref="O180:P180"/>
    <mergeCell ref="M168:N168"/>
    <mergeCell ref="M175:N175"/>
    <mergeCell ref="O175:P175"/>
    <mergeCell ref="K87:L87"/>
    <mergeCell ref="M84:N84"/>
    <mergeCell ref="I92:J92"/>
    <mergeCell ref="K90:L90"/>
    <mergeCell ref="G91:H91"/>
    <mergeCell ref="I91:J91"/>
    <mergeCell ref="G67:J67"/>
    <mergeCell ref="C68:D68"/>
    <mergeCell ref="K76:L76"/>
    <mergeCell ref="C75:D75"/>
    <mergeCell ref="E83:F83"/>
    <mergeCell ref="I70:J70"/>
    <mergeCell ref="G70:H70"/>
    <mergeCell ref="K83:L83"/>
    <mergeCell ref="M83:N83"/>
    <mergeCell ref="S147:T147"/>
    <mergeCell ref="Q149:R149"/>
    <mergeCell ref="Q146:R146"/>
    <mergeCell ref="G92:H92"/>
    <mergeCell ref="Q144:R144"/>
    <mergeCell ref="Q86:R86"/>
    <mergeCell ref="O86:P86"/>
    <mergeCell ref="M92:N92"/>
    <mergeCell ref="S86:T86"/>
    <mergeCell ref="O90:P90"/>
    <mergeCell ref="M88:N88"/>
    <mergeCell ref="K91:L91"/>
    <mergeCell ref="Q148:R148"/>
    <mergeCell ref="S169:T169"/>
    <mergeCell ref="K232:L232"/>
    <mergeCell ref="I163:J163"/>
    <mergeCell ref="M155:N155"/>
    <mergeCell ref="K152:L152"/>
    <mergeCell ref="M150:N150"/>
    <mergeCell ref="G152:J152"/>
    <mergeCell ref="M152:N152"/>
    <mergeCell ref="K157:L157"/>
    <mergeCell ref="G160:H160"/>
    <mergeCell ref="G159:H159"/>
    <mergeCell ref="O170:P170"/>
    <mergeCell ref="K176:L176"/>
    <mergeCell ref="M176:N176"/>
    <mergeCell ref="S158:T158"/>
    <mergeCell ref="Q156:R156"/>
    <mergeCell ref="S154:T154"/>
    <mergeCell ref="G162:H162"/>
    <mergeCell ref="I162:J162"/>
    <mergeCell ref="S144:T144"/>
    <mergeCell ref="G86:H86"/>
    <mergeCell ref="G85:H85"/>
    <mergeCell ref="I85:J85"/>
    <mergeCell ref="K85:L85"/>
    <mergeCell ref="G110:I110"/>
    <mergeCell ref="G106:I106"/>
    <mergeCell ref="G108:I108"/>
    <mergeCell ref="G101:I101"/>
    <mergeCell ref="G100:I100"/>
    <mergeCell ref="O144:P144"/>
    <mergeCell ref="G103:I103"/>
    <mergeCell ref="I88:J88"/>
    <mergeCell ref="K89:L89"/>
    <mergeCell ref="M89:N89"/>
    <mergeCell ref="O89:P89"/>
    <mergeCell ref="K146:L146"/>
    <mergeCell ref="E67:F67"/>
    <mergeCell ref="C146:D146"/>
    <mergeCell ref="E69:F69"/>
    <mergeCell ref="C82:D82"/>
    <mergeCell ref="G105:I105"/>
    <mergeCell ref="E81:F81"/>
    <mergeCell ref="E70:F70"/>
    <mergeCell ref="C80:D80"/>
    <mergeCell ref="K70:L70"/>
    <mergeCell ref="C71:D71"/>
    <mergeCell ref="E71:F71"/>
    <mergeCell ref="C74:D74"/>
    <mergeCell ref="E74:F74"/>
    <mergeCell ref="S161:T161"/>
    <mergeCell ref="O143:P143"/>
    <mergeCell ref="G148:J148"/>
    <mergeCell ref="S83:T83"/>
    <mergeCell ref="O91:P91"/>
    <mergeCell ref="Q91:R91"/>
    <mergeCell ref="S91:T91"/>
    <mergeCell ref="Q88:R88"/>
    <mergeCell ref="Q89:R89"/>
    <mergeCell ref="Q92:R92"/>
    <mergeCell ref="K68:L68"/>
    <mergeCell ref="S90:T90"/>
    <mergeCell ref="O87:P87"/>
    <mergeCell ref="Q87:R87"/>
    <mergeCell ref="S87:T87"/>
    <mergeCell ref="S88:T88"/>
    <mergeCell ref="S89:T89"/>
    <mergeCell ref="S92:T92"/>
    <mergeCell ref="O83:P83"/>
    <mergeCell ref="M53:N53"/>
    <mergeCell ref="K54:L54"/>
    <mergeCell ref="M54:N54"/>
    <mergeCell ref="K55:L55"/>
    <mergeCell ref="K52:L52"/>
    <mergeCell ref="M55:N55"/>
    <mergeCell ref="M61:N61"/>
    <mergeCell ref="M63:N63"/>
    <mergeCell ref="M66:N66"/>
    <mergeCell ref="M64:N64"/>
    <mergeCell ref="G57:J57"/>
    <mergeCell ref="G58:J58"/>
    <mergeCell ref="M59:N59"/>
    <mergeCell ref="M65:N65"/>
    <mergeCell ref="M58:N58"/>
    <mergeCell ref="K58:L58"/>
    <mergeCell ref="G56:J56"/>
    <mergeCell ref="K57:L57"/>
    <mergeCell ref="Q85:R85"/>
    <mergeCell ref="S85:T85"/>
    <mergeCell ref="S79:T79"/>
    <mergeCell ref="Q84:R84"/>
    <mergeCell ref="S84:T84"/>
    <mergeCell ref="Q68:R68"/>
    <mergeCell ref="Q66:R66"/>
    <mergeCell ref="M78:N78"/>
    <mergeCell ref="Q82:R82"/>
    <mergeCell ref="O79:P79"/>
    <mergeCell ref="Q81:R81"/>
    <mergeCell ref="S63:T63"/>
    <mergeCell ref="O60:P60"/>
    <mergeCell ref="Q58:R58"/>
    <mergeCell ref="O59:P59"/>
    <mergeCell ref="Q59:R59"/>
    <mergeCell ref="O62:P62"/>
    <mergeCell ref="S67:T67"/>
    <mergeCell ref="Q65:R65"/>
    <mergeCell ref="O64:P64"/>
    <mergeCell ref="S81:T81"/>
    <mergeCell ref="M82:N82"/>
    <mergeCell ref="M81:N81"/>
    <mergeCell ref="M77:N77"/>
    <mergeCell ref="M70:N70"/>
    <mergeCell ref="C88:D88"/>
    <mergeCell ref="E88:F88"/>
    <mergeCell ref="G88:H88"/>
    <mergeCell ref="K79:L79"/>
    <mergeCell ref="O84:P84"/>
    <mergeCell ref="Q80:R80"/>
    <mergeCell ref="S80:T80"/>
    <mergeCell ref="O85:P85"/>
    <mergeCell ref="M90:N90"/>
    <mergeCell ref="Q79:R79"/>
    <mergeCell ref="S72:T72"/>
    <mergeCell ref="Q71:R71"/>
    <mergeCell ref="M85:N85"/>
    <mergeCell ref="I87:J87"/>
    <mergeCell ref="I71:J71"/>
    <mergeCell ref="O71:P71"/>
    <mergeCell ref="G72:H72"/>
    <mergeCell ref="S75:T75"/>
    <mergeCell ref="S74:T74"/>
    <mergeCell ref="Q74:R74"/>
    <mergeCell ref="Q76:R76"/>
    <mergeCell ref="S71:T71"/>
    <mergeCell ref="M87:N87"/>
    <mergeCell ref="Q83:R83"/>
    <mergeCell ref="C84:D84"/>
    <mergeCell ref="E84:F84"/>
    <mergeCell ref="C76:D76"/>
    <mergeCell ref="E76:F76"/>
    <mergeCell ref="E82:F82"/>
    <mergeCell ref="G77:H77"/>
    <mergeCell ref="G78:H78"/>
    <mergeCell ref="O81:P81"/>
    <mergeCell ref="E52:F52"/>
    <mergeCell ref="G53:J53"/>
    <mergeCell ref="G69:J69"/>
    <mergeCell ref="S60:T60"/>
    <mergeCell ref="Q62:R62"/>
    <mergeCell ref="S62:T62"/>
    <mergeCell ref="G52:J52"/>
    <mergeCell ref="K71:L71"/>
    <mergeCell ref="K69:L69"/>
    <mergeCell ref="E53:F53"/>
    <mergeCell ref="O70:P70"/>
    <mergeCell ref="S56:T56"/>
    <mergeCell ref="S53:T53"/>
    <mergeCell ref="Q72:R72"/>
    <mergeCell ref="O72:P72"/>
    <mergeCell ref="S70:T70"/>
    <mergeCell ref="Q70:R70"/>
    <mergeCell ref="I72:J72"/>
    <mergeCell ref="O67:P67"/>
    <mergeCell ref="O56:P56"/>
    <mergeCell ref="K53:L53"/>
    <mergeCell ref="Q64:R64"/>
    <mergeCell ref="M67:N67"/>
    <mergeCell ref="M62:N62"/>
    <mergeCell ref="O63:P63"/>
    <mergeCell ref="M60:N60"/>
    <mergeCell ref="G54:J54"/>
    <mergeCell ref="G55:J55"/>
    <mergeCell ref="G61:J61"/>
    <mergeCell ref="M68:N68"/>
    <mergeCell ref="G71:H71"/>
    <mergeCell ref="M52:N52"/>
    <mergeCell ref="G4:I4"/>
    <mergeCell ref="G5:I5"/>
    <mergeCell ref="G6:I6"/>
    <mergeCell ref="G7:I7"/>
    <mergeCell ref="G8:I8"/>
    <mergeCell ref="G51:H51"/>
    <mergeCell ref="G19:I19"/>
    <mergeCell ref="G12:I12"/>
    <mergeCell ref="G11:I11"/>
    <mergeCell ref="G18:I18"/>
    <mergeCell ref="G9:I9"/>
    <mergeCell ref="G10:I10"/>
    <mergeCell ref="G17:I17"/>
    <mergeCell ref="G13:I13"/>
    <mergeCell ref="A46:T46"/>
    <mergeCell ref="G16:I16"/>
    <mergeCell ref="C49:T49"/>
    <mergeCell ref="Q51:R51"/>
    <mergeCell ref="I51:J51"/>
    <mergeCell ref="K51:L51"/>
    <mergeCell ref="M51:N51"/>
    <mergeCell ref="O51:P51"/>
    <mergeCell ref="C48:T48"/>
    <mergeCell ref="C51:D51"/>
    <mergeCell ref="S51:T51"/>
    <mergeCell ref="E51:F51"/>
    <mergeCell ref="C52:D52"/>
    <mergeCell ref="I75:J75"/>
    <mergeCell ref="K75:L75"/>
    <mergeCell ref="S76:T76"/>
    <mergeCell ref="O75:P75"/>
    <mergeCell ref="M74:N74"/>
    <mergeCell ref="M71:N71"/>
    <mergeCell ref="Q73:R73"/>
    <mergeCell ref="I73:J73"/>
    <mergeCell ref="K73:L73"/>
    <mergeCell ref="I76:J76"/>
    <mergeCell ref="M75:N75"/>
    <mergeCell ref="M72:N72"/>
    <mergeCell ref="Q63:R63"/>
    <mergeCell ref="S64:T64"/>
    <mergeCell ref="Q67:R67"/>
    <mergeCell ref="Q69:R69"/>
    <mergeCell ref="S65:T65"/>
    <mergeCell ref="S68:T68"/>
    <mergeCell ref="S55:T55"/>
    <mergeCell ref="Q55:R55"/>
    <mergeCell ref="O55:P55"/>
    <mergeCell ref="Q57:R57"/>
    <mergeCell ref="Q60:R60"/>
    <mergeCell ref="S66:T66"/>
    <mergeCell ref="O68:P68"/>
    <mergeCell ref="O76:P76"/>
    <mergeCell ref="M73:N73"/>
    <mergeCell ref="O73:P73"/>
    <mergeCell ref="Q75:R75"/>
    <mergeCell ref="S52:T52"/>
    <mergeCell ref="S58:T58"/>
    <mergeCell ref="O61:P61"/>
    <mergeCell ref="Q56:R56"/>
    <mergeCell ref="O53:P53"/>
    <mergeCell ref="O52:P52"/>
    <mergeCell ref="O69:P69"/>
    <mergeCell ref="M69:N69"/>
    <mergeCell ref="S57:T57"/>
    <mergeCell ref="M57:N57"/>
    <mergeCell ref="M56:N56"/>
    <mergeCell ref="G75:H75"/>
    <mergeCell ref="S61:T61"/>
    <mergeCell ref="Q61:R61"/>
    <mergeCell ref="G68:J68"/>
    <mergeCell ref="O65:P65"/>
    <mergeCell ref="O66:P66"/>
    <mergeCell ref="Q52:R52"/>
    <mergeCell ref="S155:T155"/>
    <mergeCell ref="G79:H79"/>
    <mergeCell ref="I79:J79"/>
    <mergeCell ref="Q155:R155"/>
    <mergeCell ref="Q152:R152"/>
    <mergeCell ref="Q90:R90"/>
    <mergeCell ref="G109:I109"/>
    <mergeCell ref="O88:P88"/>
    <mergeCell ref="O78:P78"/>
    <mergeCell ref="Q78:R78"/>
    <mergeCell ref="S78:T78"/>
    <mergeCell ref="O74:P74"/>
    <mergeCell ref="K81:L81"/>
    <mergeCell ref="I86:J86"/>
    <mergeCell ref="S82:T82"/>
    <mergeCell ref="I83:J83"/>
    <mergeCell ref="E89:F89"/>
    <mergeCell ref="G89:H89"/>
    <mergeCell ref="I89:J89"/>
    <mergeCell ref="G154:J154"/>
    <mergeCell ref="E150:F150"/>
    <mergeCell ref="O146:P146"/>
    <mergeCell ref="G102:I102"/>
    <mergeCell ref="G104:I104"/>
    <mergeCell ref="G114:I114"/>
    <mergeCell ref="K145:L145"/>
    <mergeCell ref="C89:D89"/>
    <mergeCell ref="Q53:R53"/>
    <mergeCell ref="S54:T54"/>
    <mergeCell ref="Q54:R54"/>
    <mergeCell ref="O58:P58"/>
    <mergeCell ref="O54:P54"/>
    <mergeCell ref="O57:P57"/>
    <mergeCell ref="E90:F90"/>
    <mergeCell ref="G90:H90"/>
    <mergeCell ref="I90:J90"/>
    <mergeCell ref="S59:T59"/>
    <mergeCell ref="S69:T69"/>
    <mergeCell ref="C90:D90"/>
    <mergeCell ref="O152:P152"/>
    <mergeCell ref="O82:P82"/>
    <mergeCell ref="O80:P80"/>
    <mergeCell ref="M79:N79"/>
    <mergeCell ref="K80:L80"/>
    <mergeCell ref="K86:L86"/>
    <mergeCell ref="M86:N86"/>
    <mergeCell ref="E146:F146"/>
    <mergeCell ref="M91:N91"/>
    <mergeCell ref="C143:D143"/>
    <mergeCell ref="E148:F148"/>
    <mergeCell ref="C97:T97"/>
    <mergeCell ref="G149:J149"/>
    <mergeCell ref="M151:N151"/>
    <mergeCell ref="K148:L148"/>
    <mergeCell ref="G145:J145"/>
    <mergeCell ref="G147:J147"/>
    <mergeCell ref="G111:I111"/>
    <mergeCell ref="E149:F149"/>
    <mergeCell ref="E154:F154"/>
    <mergeCell ref="C161:D161"/>
    <mergeCell ref="G151:J151"/>
    <mergeCell ref="G146:J146"/>
    <mergeCell ref="M164:N164"/>
    <mergeCell ref="M143:N143"/>
    <mergeCell ref="E164:F164"/>
    <mergeCell ref="G164:H164"/>
    <mergeCell ref="I161:J161"/>
    <mergeCell ref="M157:N157"/>
    <mergeCell ref="E157:F157"/>
    <mergeCell ref="K144:L144"/>
    <mergeCell ref="C144:D144"/>
    <mergeCell ref="C147:D147"/>
    <mergeCell ref="O154:P154"/>
    <mergeCell ref="O159:P159"/>
    <mergeCell ref="M154:N154"/>
    <mergeCell ref="K163:L163"/>
    <mergeCell ref="Q153:R153"/>
    <mergeCell ref="I160:J160"/>
    <mergeCell ref="S152:T152"/>
    <mergeCell ref="S146:T146"/>
    <mergeCell ref="C145:D145"/>
    <mergeCell ref="C148:D148"/>
    <mergeCell ref="G150:J150"/>
    <mergeCell ref="O153:P153"/>
    <mergeCell ref="C91:D91"/>
    <mergeCell ref="E91:F91"/>
    <mergeCell ref="M146:N146"/>
    <mergeCell ref="E143:F143"/>
    <mergeCell ref="C163:D163"/>
    <mergeCell ref="C155:D155"/>
    <mergeCell ref="M163:N163"/>
    <mergeCell ref="S159:T159"/>
    <mergeCell ref="Q154:R154"/>
    <mergeCell ref="S153:T153"/>
    <mergeCell ref="E144:F144"/>
    <mergeCell ref="E145:F145"/>
    <mergeCell ref="C162:D162"/>
    <mergeCell ref="K162:L162"/>
    <mergeCell ref="M162:N162"/>
    <mergeCell ref="I159:J159"/>
    <mergeCell ref="E158:F158"/>
    <mergeCell ref="M147:N147"/>
    <mergeCell ref="M159:N159"/>
    <mergeCell ref="K150:L150"/>
    <mergeCell ref="K151:L151"/>
    <mergeCell ref="K147:L147"/>
    <mergeCell ref="I143:J143"/>
    <mergeCell ref="Q159:R159"/>
    <mergeCell ref="O155:P155"/>
    <mergeCell ref="K153:L153"/>
    <mergeCell ref="K160:L160"/>
    <mergeCell ref="C153:D153"/>
    <mergeCell ref="C152:D152"/>
    <mergeCell ref="E161:F161"/>
    <mergeCell ref="C150:D150"/>
    <mergeCell ref="E151:F151"/>
    <mergeCell ref="C160:D160"/>
    <mergeCell ref="C156:D156"/>
    <mergeCell ref="C157:D157"/>
    <mergeCell ref="G158:H158"/>
    <mergeCell ref="K155:L155"/>
    <mergeCell ref="E155:F155"/>
    <mergeCell ref="M156:N156"/>
    <mergeCell ref="Q170:R170"/>
    <mergeCell ref="I170:J170"/>
    <mergeCell ref="C241:D241"/>
    <mergeCell ref="Q177:R177"/>
    <mergeCell ref="O151:P151"/>
    <mergeCell ref="G171:H171"/>
    <mergeCell ref="I171:J171"/>
    <mergeCell ref="K171:L171"/>
    <mergeCell ref="Q166:R166"/>
    <mergeCell ref="O166:P166"/>
    <mergeCell ref="O165:P165"/>
    <mergeCell ref="Q163:R163"/>
    <mergeCell ref="E163:F163"/>
    <mergeCell ref="G163:H163"/>
    <mergeCell ref="M165:N165"/>
    <mergeCell ref="I178:J178"/>
    <mergeCell ref="C229:T229"/>
    <mergeCell ref="K170:L170"/>
    <mergeCell ref="O232:P232"/>
    <mergeCell ref="K238:L238"/>
    <mergeCell ref="C171:D171"/>
    <mergeCell ref="G157:J157"/>
    <mergeCell ref="I165:J165"/>
    <mergeCell ref="C166:D166"/>
    <mergeCell ref="C165:D165"/>
    <mergeCell ref="C164:D164"/>
    <mergeCell ref="S157:T157"/>
    <mergeCell ref="C176:D176"/>
    <mergeCell ref="K179:L179"/>
    <mergeCell ref="E167:F167"/>
    <mergeCell ref="G167:H167"/>
    <mergeCell ref="I167:J167"/>
    <mergeCell ref="E170:F170"/>
    <mergeCell ref="C173:D173"/>
    <mergeCell ref="C170:D170"/>
    <mergeCell ref="E162:F162"/>
    <mergeCell ref="E153:F153"/>
    <mergeCell ref="G156:J156"/>
    <mergeCell ref="I158:J158"/>
    <mergeCell ref="G153:J153"/>
    <mergeCell ref="E166:F166"/>
    <mergeCell ref="G169:H169"/>
    <mergeCell ref="E165:F165"/>
    <mergeCell ref="I175:J175"/>
    <mergeCell ref="C174:D174"/>
    <mergeCell ref="E174:F174"/>
    <mergeCell ref="G174:H174"/>
    <mergeCell ref="Q167:R167"/>
    <mergeCell ref="E172:F172"/>
    <mergeCell ref="K161:L161"/>
    <mergeCell ref="G166:H166"/>
    <mergeCell ref="M160:N160"/>
    <mergeCell ref="C168:D168"/>
    <mergeCell ref="E152:F152"/>
    <mergeCell ref="C158:D158"/>
    <mergeCell ref="I174:J174"/>
    <mergeCell ref="G172:H172"/>
    <mergeCell ref="E160:F160"/>
    <mergeCell ref="E159:F159"/>
    <mergeCell ref="I164:J164"/>
    <mergeCell ref="G180:H180"/>
    <mergeCell ref="C233:D233"/>
    <mergeCell ref="Q234:R234"/>
    <mergeCell ref="Q233:R233"/>
    <mergeCell ref="I166:J166"/>
    <mergeCell ref="E78:F78"/>
    <mergeCell ref="C234:D234"/>
    <mergeCell ref="C159:D159"/>
    <mergeCell ref="E147:F147"/>
    <mergeCell ref="C151:D151"/>
    <mergeCell ref="E168:F168"/>
    <mergeCell ref="G168:H168"/>
    <mergeCell ref="G143:H143"/>
    <mergeCell ref="C81:D81"/>
    <mergeCell ref="G113:I113"/>
    <mergeCell ref="C172:D172"/>
    <mergeCell ref="G161:H161"/>
    <mergeCell ref="E179:F179"/>
    <mergeCell ref="G179:H179"/>
    <mergeCell ref="I179:J179"/>
    <mergeCell ref="C178:D178"/>
    <mergeCell ref="G170:H170"/>
    <mergeCell ref="C149:D149"/>
    <mergeCell ref="G178:H178"/>
    <mergeCell ref="G175:H175"/>
    <mergeCell ref="S239:T239"/>
    <mergeCell ref="O236:P236"/>
    <mergeCell ref="O241:P241"/>
    <mergeCell ref="Q240:R240"/>
    <mergeCell ref="S236:T236"/>
    <mergeCell ref="M242:N242"/>
    <mergeCell ref="S238:T238"/>
    <mergeCell ref="S240:T240"/>
    <mergeCell ref="Q241:R241"/>
    <mergeCell ref="S243:T243"/>
    <mergeCell ref="O238:P238"/>
    <mergeCell ref="E243:F243"/>
    <mergeCell ref="E239:F239"/>
    <mergeCell ref="E238:F238"/>
    <mergeCell ref="E233:F233"/>
    <mergeCell ref="G201:I201"/>
    <mergeCell ref="Q242:R242"/>
    <mergeCell ref="S242:T242"/>
    <mergeCell ref="S232:T232"/>
    <mergeCell ref="M233:N233"/>
    <mergeCell ref="S233:T233"/>
    <mergeCell ref="Q238:R238"/>
    <mergeCell ref="S241:T241"/>
    <mergeCell ref="Q235:R235"/>
    <mergeCell ref="Q236:R236"/>
    <mergeCell ref="S237:T237"/>
    <mergeCell ref="Q239:R239"/>
    <mergeCell ref="K235:L235"/>
    <mergeCell ref="M235:N235"/>
    <mergeCell ref="S235:T235"/>
    <mergeCell ref="G238:J238"/>
    <mergeCell ref="Q237:R237"/>
    <mergeCell ref="C237:D237"/>
    <mergeCell ref="C236:D236"/>
    <mergeCell ref="C242:D242"/>
    <mergeCell ref="K166:L166"/>
    <mergeCell ref="C239:D239"/>
    <mergeCell ref="K240:L240"/>
    <mergeCell ref="O246:P246"/>
    <mergeCell ref="O240:P240"/>
    <mergeCell ref="M241:N241"/>
    <mergeCell ref="C177:D177"/>
    <mergeCell ref="M171:N171"/>
    <mergeCell ref="M169:N169"/>
    <mergeCell ref="G195:I195"/>
    <mergeCell ref="G189:I189"/>
    <mergeCell ref="G192:I192"/>
    <mergeCell ref="G199:I199"/>
    <mergeCell ref="C232:D232"/>
    <mergeCell ref="C175:D175"/>
    <mergeCell ref="G235:J235"/>
    <mergeCell ref="G232:H232"/>
    <mergeCell ref="G198:I198"/>
    <mergeCell ref="C179:D179"/>
    <mergeCell ref="G233:J233"/>
    <mergeCell ref="E235:F235"/>
    <mergeCell ref="I176:J176"/>
    <mergeCell ref="K177:L177"/>
    <mergeCell ref="M177:N177"/>
    <mergeCell ref="O177:P177"/>
    <mergeCell ref="O243:P243"/>
    <mergeCell ref="M243:N243"/>
    <mergeCell ref="E178:F178"/>
    <mergeCell ref="O167:P167"/>
    <mergeCell ref="C255:D255"/>
    <mergeCell ref="E232:F232"/>
    <mergeCell ref="M167:N167"/>
    <mergeCell ref="I232:J232"/>
    <mergeCell ref="C230:T230"/>
    <mergeCell ref="O162:P162"/>
    <mergeCell ref="G254:H254"/>
    <mergeCell ref="G247:H247"/>
    <mergeCell ref="O255:P255"/>
    <mergeCell ref="C257:D257"/>
    <mergeCell ref="E247:F247"/>
    <mergeCell ref="C167:D167"/>
    <mergeCell ref="O158:P158"/>
    <mergeCell ref="K158:L158"/>
    <mergeCell ref="G234:J234"/>
    <mergeCell ref="K237:L237"/>
    <mergeCell ref="E175:F175"/>
    <mergeCell ref="Q256:R256"/>
    <mergeCell ref="Q171:R171"/>
    <mergeCell ref="S171:T171"/>
    <mergeCell ref="I169:J169"/>
    <mergeCell ref="K169:L169"/>
    <mergeCell ref="Q175:R175"/>
    <mergeCell ref="S175:T175"/>
    <mergeCell ref="E176:F176"/>
    <mergeCell ref="C169:D169"/>
    <mergeCell ref="E169:F169"/>
    <mergeCell ref="E171:F171"/>
    <mergeCell ref="G177:H177"/>
    <mergeCell ref="I177:J177"/>
    <mergeCell ref="O237:P237"/>
    <mergeCell ref="O179:P179"/>
    <mergeCell ref="O233:P233"/>
    <mergeCell ref="O234:P234"/>
    <mergeCell ref="M232:N232"/>
    <mergeCell ref="O239:P239"/>
    <mergeCell ref="E234:F234"/>
    <mergeCell ref="I253:J253"/>
    <mergeCell ref="K253:L253"/>
    <mergeCell ref="K250:L250"/>
    <mergeCell ref="I252:J252"/>
    <mergeCell ref="E244:F244"/>
    <mergeCell ref="G242:J242"/>
    <mergeCell ref="E241:F241"/>
    <mergeCell ref="E242:F242"/>
    <mergeCell ref="K254:L254"/>
    <mergeCell ref="K241:L241"/>
    <mergeCell ref="K236:L236"/>
    <mergeCell ref="K246:L246"/>
    <mergeCell ref="M238:N238"/>
    <mergeCell ref="I250:J250"/>
    <mergeCell ref="O248:P248"/>
    <mergeCell ref="M250:N250"/>
    <mergeCell ref="G246:J246"/>
    <mergeCell ref="M248:N248"/>
    <mergeCell ref="E237:F237"/>
    <mergeCell ref="S255:T255"/>
    <mergeCell ref="K258:L258"/>
    <mergeCell ref="S256:T256"/>
    <mergeCell ref="S254:T254"/>
    <mergeCell ref="O250:P250"/>
    <mergeCell ref="Q250:R250"/>
    <mergeCell ref="Q253:R253"/>
    <mergeCell ref="O254:P254"/>
    <mergeCell ref="Q254:R254"/>
    <mergeCell ref="M253:N253"/>
    <mergeCell ref="O247:P247"/>
    <mergeCell ref="Q247:R247"/>
    <mergeCell ref="O249:P249"/>
    <mergeCell ref="Q249:R249"/>
    <mergeCell ref="Q248:R248"/>
    <mergeCell ref="Q245:R245"/>
    <mergeCell ref="S245:T245"/>
    <mergeCell ref="S246:T246"/>
    <mergeCell ref="S247:T247"/>
    <mergeCell ref="Q246:R246"/>
    <mergeCell ref="O245:P245"/>
    <mergeCell ref="S250:T250"/>
    <mergeCell ref="O253:P253"/>
    <mergeCell ref="M257:N257"/>
    <mergeCell ref="O257:P257"/>
    <mergeCell ref="O256:P256"/>
    <mergeCell ref="S265:T265"/>
    <mergeCell ref="K178:L178"/>
    <mergeCell ref="M178:N178"/>
    <mergeCell ref="O178:P178"/>
    <mergeCell ref="Q178:R178"/>
    <mergeCell ref="S178:T178"/>
    <mergeCell ref="O261:P261"/>
    <mergeCell ref="Q261:R261"/>
    <mergeCell ref="S261:T261"/>
    <mergeCell ref="I261:J261"/>
    <mergeCell ref="K261:L261"/>
    <mergeCell ref="O259:P259"/>
    <mergeCell ref="Q259:R259"/>
    <mergeCell ref="E255:F255"/>
    <mergeCell ref="K255:L255"/>
    <mergeCell ref="M260:N260"/>
    <mergeCell ref="O260:P260"/>
    <mergeCell ref="Q260:R260"/>
    <mergeCell ref="S260:T260"/>
    <mergeCell ref="K257:L257"/>
    <mergeCell ref="S263:T263"/>
    <mergeCell ref="G255:H255"/>
    <mergeCell ref="I255:J255"/>
    <mergeCell ref="Q257:R257"/>
    <mergeCell ref="S257:T257"/>
    <mergeCell ref="M255:N255"/>
    <mergeCell ref="Q258:R258"/>
    <mergeCell ref="S258:T258"/>
    <mergeCell ref="S249:T249"/>
    <mergeCell ref="M245:N245"/>
    <mergeCell ref="Q244:R244"/>
    <mergeCell ref="O242:P242"/>
    <mergeCell ref="G261:H261"/>
    <mergeCell ref="C258:D258"/>
    <mergeCell ref="E258:F258"/>
    <mergeCell ref="G258:H258"/>
    <mergeCell ref="K245:L245"/>
    <mergeCell ref="M252:N252"/>
    <mergeCell ref="C252:D252"/>
    <mergeCell ref="E252:F252"/>
    <mergeCell ref="M246:N246"/>
    <mergeCell ref="G176:H176"/>
    <mergeCell ref="K173:L173"/>
    <mergeCell ref="M173:N173"/>
    <mergeCell ref="O173:P173"/>
    <mergeCell ref="Q173:R173"/>
    <mergeCell ref="Q162:R162"/>
    <mergeCell ref="Q161:R161"/>
    <mergeCell ref="O160:P160"/>
    <mergeCell ref="K168:L168"/>
    <mergeCell ref="E260:F260"/>
    <mergeCell ref="G260:H260"/>
    <mergeCell ref="I260:J260"/>
    <mergeCell ref="K260:L260"/>
    <mergeCell ref="C247:D247"/>
    <mergeCell ref="E177:F177"/>
    <mergeCell ref="M254:N254"/>
    <mergeCell ref="K244:L244"/>
    <mergeCell ref="I258:J258"/>
    <mergeCell ref="I254:J254"/>
    <mergeCell ref="O244:P244"/>
    <mergeCell ref="G245:J245"/>
    <mergeCell ref="G241:J241"/>
    <mergeCell ref="O235:P235"/>
    <mergeCell ref="S266:T266"/>
    <mergeCell ref="S167:T167"/>
    <mergeCell ref="S166:T166"/>
    <mergeCell ref="Q165:R165"/>
    <mergeCell ref="K165:L165"/>
    <mergeCell ref="S165:T165"/>
    <mergeCell ref="C264:D264"/>
    <mergeCell ref="E264:F264"/>
    <mergeCell ref="G264:H264"/>
    <mergeCell ref="I264:J264"/>
    <mergeCell ref="K264:L264"/>
    <mergeCell ref="C267:D267"/>
    <mergeCell ref="E267:F267"/>
    <mergeCell ref="G267:H267"/>
    <mergeCell ref="I267:J267"/>
    <mergeCell ref="K267:L267"/>
    <mergeCell ref="M267:N267"/>
    <mergeCell ref="O267:P267"/>
    <mergeCell ref="Q267:R267"/>
    <mergeCell ref="C254:D254"/>
    <mergeCell ref="E257:F257"/>
    <mergeCell ref="G257:H257"/>
    <mergeCell ref="I257:J257"/>
    <mergeCell ref="S259:T259"/>
    <mergeCell ref="C265:D265"/>
    <mergeCell ref="E265:F265"/>
    <mergeCell ref="G265:H265"/>
    <mergeCell ref="I265:J265"/>
    <mergeCell ref="K265:L265"/>
    <mergeCell ref="M265:N265"/>
    <mergeCell ref="O265:P265"/>
    <mergeCell ref="Q265:R265"/>
  </mergeCells>
  <phoneticPr fontId="0" type="noConversion"/>
  <pageMargins left="0.59055118110236227" right="0.59055118110236227" top="0.78740157480314965" bottom="0.70866141732283472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K87"/>
  <sheetViews>
    <sheetView topLeftCell="A28" workbookViewId="0">
      <selection activeCell="G58" sqref="G58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5" ht="22.7" customHeight="1" thickBot="1">
      <c r="A1" s="14" t="s">
        <v>24</v>
      </c>
      <c r="C1" s="3694" t="s">
        <v>156</v>
      </c>
      <c r="D1" s="3695"/>
      <c r="E1" s="3695"/>
      <c r="F1" s="3695"/>
      <c r="G1" s="3695"/>
      <c r="H1" s="3695"/>
      <c r="I1" s="3695"/>
      <c r="J1" s="3695"/>
      <c r="K1" s="3695"/>
      <c r="L1" s="3695"/>
      <c r="M1" s="3695"/>
      <c r="N1" s="3695"/>
      <c r="O1" s="3695"/>
      <c r="P1" s="3695"/>
      <c r="Q1" s="3695"/>
      <c r="R1" s="3695"/>
      <c r="S1" s="3695"/>
      <c r="T1" s="3695"/>
      <c r="U1" s="3695"/>
      <c r="V1" s="3695"/>
      <c r="W1" s="3695"/>
      <c r="X1" s="3695"/>
      <c r="Y1" s="3695"/>
      <c r="Z1" s="3695"/>
      <c r="AA1" s="3696"/>
      <c r="AB1" s="3696"/>
      <c r="AC1" s="3696"/>
      <c r="AD1" s="3696"/>
      <c r="AE1" s="3696"/>
      <c r="AF1" s="3697"/>
    </row>
    <row r="2" spans="1:35" ht="15.75" customHeight="1" thickBot="1">
      <c r="B2" s="695" t="s">
        <v>102</v>
      </c>
      <c r="C2" s="115"/>
      <c r="D2" s="116"/>
      <c r="E2" s="117"/>
      <c r="F2" s="3698" t="s">
        <v>157</v>
      </c>
      <c r="G2" s="3698"/>
      <c r="H2" s="3698"/>
      <c r="I2" s="3698"/>
      <c r="J2" s="3698"/>
      <c r="K2" s="3698"/>
      <c r="L2" s="3698"/>
      <c r="M2" s="3698"/>
      <c r="N2" s="3698"/>
      <c r="O2" s="3698"/>
      <c r="P2" s="3698"/>
      <c r="Q2" s="3698"/>
      <c r="R2" s="3698"/>
      <c r="S2" s="3698"/>
      <c r="T2" s="3698"/>
      <c r="U2" s="3698"/>
      <c r="V2" s="3698"/>
      <c r="W2" s="3698"/>
      <c r="X2" s="3698"/>
      <c r="Y2" s="3698"/>
      <c r="Z2" s="3698"/>
      <c r="AA2" s="3698"/>
      <c r="AB2" s="3698"/>
      <c r="AC2" s="3698"/>
      <c r="AD2" s="3698"/>
      <c r="AE2" s="3698"/>
      <c r="AF2" s="3699"/>
    </row>
    <row r="3" spans="1:35" ht="33.75" customHeight="1">
      <c r="B3" s="696" t="s">
        <v>107</v>
      </c>
      <c r="C3" s="3703" t="s">
        <v>158</v>
      </c>
      <c r="D3" s="3704"/>
      <c r="E3" s="3704"/>
      <c r="F3" s="3700" t="s">
        <v>159</v>
      </c>
      <c r="G3" s="3702"/>
      <c r="H3" s="3702"/>
      <c r="I3" s="3700" t="s">
        <v>144</v>
      </c>
      <c r="J3" s="3705"/>
      <c r="K3" s="3706"/>
      <c r="L3" s="3708" t="s">
        <v>624</v>
      </c>
      <c r="M3" s="3708"/>
      <c r="N3" s="3709"/>
      <c r="O3" s="3710" t="s">
        <v>625</v>
      </c>
      <c r="P3" s="3708"/>
      <c r="Q3" s="3708"/>
      <c r="R3" s="3707" t="s">
        <v>145</v>
      </c>
      <c r="S3" s="3705"/>
      <c r="T3" s="3706"/>
      <c r="U3" s="3691" t="s">
        <v>146</v>
      </c>
      <c r="V3" s="3692"/>
      <c r="W3" s="3692"/>
      <c r="X3" s="3700" t="s">
        <v>63</v>
      </c>
      <c r="Y3" s="3692"/>
      <c r="Z3" s="3701"/>
      <c r="AA3" s="3691" t="s">
        <v>147</v>
      </c>
      <c r="AB3" s="3692"/>
      <c r="AC3" s="3692"/>
      <c r="AD3" s="3700" t="s">
        <v>148</v>
      </c>
      <c r="AE3" s="3692"/>
      <c r="AF3" s="3701"/>
    </row>
    <row r="4" spans="1:35" ht="17.45" customHeight="1">
      <c r="B4" s="697"/>
      <c r="C4" s="2744" t="s">
        <v>642</v>
      </c>
      <c r="D4" s="2744" t="s">
        <v>162</v>
      </c>
      <c r="E4" s="2744" t="s">
        <v>163</v>
      </c>
      <c r="F4" s="2755" t="s">
        <v>642</v>
      </c>
      <c r="G4" s="2744" t="s">
        <v>162</v>
      </c>
      <c r="H4" s="2744" t="s">
        <v>163</v>
      </c>
      <c r="I4" s="2755" t="s">
        <v>642</v>
      </c>
      <c r="J4" s="2744" t="s">
        <v>162</v>
      </c>
      <c r="K4" s="2756" t="s">
        <v>163</v>
      </c>
      <c r="L4" s="3711" t="s">
        <v>642</v>
      </c>
      <c r="M4" s="3711"/>
      <c r="N4" s="3712" t="s">
        <v>162</v>
      </c>
      <c r="O4" s="3712"/>
      <c r="P4" s="3712" t="s">
        <v>163</v>
      </c>
      <c r="Q4" s="3712"/>
      <c r="R4" s="2755" t="s">
        <v>642</v>
      </c>
      <c r="S4" s="2744" t="s">
        <v>162</v>
      </c>
      <c r="T4" s="2756" t="s">
        <v>163</v>
      </c>
      <c r="U4" s="2744" t="s">
        <v>642</v>
      </c>
      <c r="V4" s="2744" t="s">
        <v>162</v>
      </c>
      <c r="W4" s="2744" t="s">
        <v>163</v>
      </c>
      <c r="X4" s="2755" t="s">
        <v>642</v>
      </c>
      <c r="Y4" s="2744" t="s">
        <v>162</v>
      </c>
      <c r="Z4" s="2756" t="s">
        <v>163</v>
      </c>
      <c r="AA4" s="2744" t="s">
        <v>642</v>
      </c>
      <c r="AB4" s="2744" t="s">
        <v>162</v>
      </c>
      <c r="AC4" s="2744" t="s">
        <v>163</v>
      </c>
      <c r="AD4" s="2755" t="s">
        <v>642</v>
      </c>
      <c r="AE4" s="2744" t="s">
        <v>162</v>
      </c>
      <c r="AF4" s="2756" t="s">
        <v>163</v>
      </c>
    </row>
    <row r="5" spans="1:35">
      <c r="B5" s="699" t="s">
        <v>127</v>
      </c>
      <c r="C5" s="626">
        <v>352</v>
      </c>
      <c r="D5" s="125">
        <v>487</v>
      </c>
      <c r="E5" s="1027">
        <v>-135</v>
      </c>
      <c r="F5" s="127">
        <v>69</v>
      </c>
      <c r="G5" s="31">
        <v>132</v>
      </c>
      <c r="H5" s="2734">
        <v>-63</v>
      </c>
      <c r="I5" s="127">
        <v>27</v>
      </c>
      <c r="J5" s="31">
        <v>45</v>
      </c>
      <c r="K5" s="121">
        <f>SUM(I5-J5)</f>
        <v>-18</v>
      </c>
      <c r="L5" s="3656">
        <v>0</v>
      </c>
      <c r="M5" s="3656"/>
      <c r="N5" s="3679">
        <v>0</v>
      </c>
      <c r="O5" s="3680"/>
      <c r="P5" s="3681">
        <f>L5-N5</f>
        <v>0</v>
      </c>
      <c r="Q5" s="3682"/>
      <c r="R5" s="127">
        <v>72</v>
      </c>
      <c r="S5" s="31">
        <v>82</v>
      </c>
      <c r="T5" s="129">
        <v>-10</v>
      </c>
      <c r="U5" s="2760">
        <v>56</v>
      </c>
      <c r="V5" s="31">
        <v>103</v>
      </c>
      <c r="W5" s="2747">
        <v>-47</v>
      </c>
      <c r="X5" s="127">
        <v>18</v>
      </c>
      <c r="Y5" s="31">
        <v>23</v>
      </c>
      <c r="Z5" s="128">
        <v>-5</v>
      </c>
      <c r="AA5" s="2760">
        <v>57</v>
      </c>
      <c r="AB5" s="31">
        <v>83</v>
      </c>
      <c r="AC5" s="2747">
        <v>-26</v>
      </c>
      <c r="AD5" s="191">
        <v>53</v>
      </c>
      <c r="AE5" s="85">
        <v>19</v>
      </c>
      <c r="AF5" s="2761">
        <v>34</v>
      </c>
    </row>
    <row r="6" spans="1:35">
      <c r="B6" s="699" t="s">
        <v>128</v>
      </c>
      <c r="C6" s="626">
        <v>296</v>
      </c>
      <c r="D6" s="125">
        <v>153</v>
      </c>
      <c r="E6" s="1027">
        <v>143</v>
      </c>
      <c r="F6" s="127">
        <v>46</v>
      </c>
      <c r="G6" s="31">
        <v>26</v>
      </c>
      <c r="H6" s="2734">
        <v>20</v>
      </c>
      <c r="I6" s="127">
        <v>11</v>
      </c>
      <c r="J6" s="31">
        <v>13</v>
      </c>
      <c r="K6" s="129">
        <f>SUM(I6-J6)</f>
        <v>-2</v>
      </c>
      <c r="L6" s="3653">
        <v>0</v>
      </c>
      <c r="M6" s="3653"/>
      <c r="N6" s="3687">
        <v>1</v>
      </c>
      <c r="O6" s="3684"/>
      <c r="P6" s="3685">
        <f t="shared" ref="P6:P21" si="0">L6-N6</f>
        <v>-1</v>
      </c>
      <c r="Q6" s="3686"/>
      <c r="R6" s="127">
        <v>64</v>
      </c>
      <c r="S6" s="31">
        <v>20</v>
      </c>
      <c r="T6" s="129">
        <v>44</v>
      </c>
      <c r="U6" s="2760">
        <v>53</v>
      </c>
      <c r="V6" s="31">
        <v>40</v>
      </c>
      <c r="W6" s="2747">
        <v>13</v>
      </c>
      <c r="X6" s="127">
        <v>19</v>
      </c>
      <c r="Y6" s="31">
        <v>17</v>
      </c>
      <c r="Z6" s="128">
        <v>2</v>
      </c>
      <c r="AA6" s="2760">
        <v>41</v>
      </c>
      <c r="AB6" s="31">
        <v>31</v>
      </c>
      <c r="AC6" s="2747">
        <v>10</v>
      </c>
      <c r="AD6" s="191">
        <v>62</v>
      </c>
      <c r="AE6" s="85">
        <v>5</v>
      </c>
      <c r="AF6" s="2761">
        <v>57</v>
      </c>
    </row>
    <row r="7" spans="1:35">
      <c r="B7" s="699" t="s">
        <v>129</v>
      </c>
      <c r="C7" s="626">
        <v>201</v>
      </c>
      <c r="D7" s="125">
        <v>151</v>
      </c>
      <c r="E7" s="1027">
        <v>50</v>
      </c>
      <c r="F7" s="127">
        <v>21</v>
      </c>
      <c r="G7" s="31">
        <v>37</v>
      </c>
      <c r="H7" s="2734">
        <v>-16</v>
      </c>
      <c r="I7" s="127">
        <v>12</v>
      </c>
      <c r="J7" s="31">
        <v>9</v>
      </c>
      <c r="K7" s="129">
        <f>SUM(I7-J7)</f>
        <v>3</v>
      </c>
      <c r="L7" s="3653">
        <v>1</v>
      </c>
      <c r="M7" s="3653"/>
      <c r="N7" s="3687">
        <v>0</v>
      </c>
      <c r="O7" s="3684"/>
      <c r="P7" s="3685">
        <f t="shared" si="0"/>
        <v>1</v>
      </c>
      <c r="Q7" s="3686"/>
      <c r="R7" s="127">
        <v>44</v>
      </c>
      <c r="S7" s="31">
        <v>19</v>
      </c>
      <c r="T7" s="129">
        <v>25</v>
      </c>
      <c r="U7" s="2760">
        <v>34</v>
      </c>
      <c r="V7" s="31">
        <v>46</v>
      </c>
      <c r="W7" s="2747">
        <v>-12</v>
      </c>
      <c r="X7" s="127">
        <v>20</v>
      </c>
      <c r="Y7" s="31">
        <v>16</v>
      </c>
      <c r="Z7" s="128">
        <v>4</v>
      </c>
      <c r="AA7" s="2760">
        <v>31</v>
      </c>
      <c r="AB7" s="31">
        <v>20</v>
      </c>
      <c r="AC7" s="2747">
        <v>11</v>
      </c>
      <c r="AD7" s="191">
        <v>38</v>
      </c>
      <c r="AE7" s="85">
        <v>4</v>
      </c>
      <c r="AF7" s="2761">
        <v>34</v>
      </c>
    </row>
    <row r="8" spans="1:35">
      <c r="B8" s="698" t="s">
        <v>130</v>
      </c>
      <c r="C8" s="630">
        <v>257</v>
      </c>
      <c r="D8" s="132">
        <v>205</v>
      </c>
      <c r="E8" s="1028">
        <v>52</v>
      </c>
      <c r="F8" s="134">
        <v>26</v>
      </c>
      <c r="G8" s="41">
        <v>36</v>
      </c>
      <c r="H8" s="2740">
        <v>-10</v>
      </c>
      <c r="I8" s="134">
        <v>19</v>
      </c>
      <c r="J8" s="41">
        <v>21</v>
      </c>
      <c r="K8" s="136">
        <f>SUM(I8-J8)</f>
        <v>-2</v>
      </c>
      <c r="L8" s="3650">
        <v>0</v>
      </c>
      <c r="M8" s="3650"/>
      <c r="N8" s="3683">
        <v>0</v>
      </c>
      <c r="O8" s="3688"/>
      <c r="P8" s="3689">
        <f t="shared" si="0"/>
        <v>0</v>
      </c>
      <c r="Q8" s="3690"/>
      <c r="R8" s="134">
        <v>44</v>
      </c>
      <c r="S8" s="41">
        <v>31</v>
      </c>
      <c r="T8" s="136">
        <v>13</v>
      </c>
      <c r="U8" s="2763">
        <v>45</v>
      </c>
      <c r="V8" s="41">
        <v>47</v>
      </c>
      <c r="W8" s="2750">
        <v>-2</v>
      </c>
      <c r="X8" s="134">
        <v>12</v>
      </c>
      <c r="Y8" s="41">
        <v>15</v>
      </c>
      <c r="Z8" s="135">
        <v>-3</v>
      </c>
      <c r="AA8" s="2763">
        <v>44</v>
      </c>
      <c r="AB8" s="41">
        <v>42</v>
      </c>
      <c r="AC8" s="2750">
        <v>2</v>
      </c>
      <c r="AD8" s="192">
        <v>67</v>
      </c>
      <c r="AE8" s="87">
        <v>13</v>
      </c>
      <c r="AF8" s="2764">
        <v>54</v>
      </c>
    </row>
    <row r="9" spans="1:35">
      <c r="B9" s="699" t="s">
        <v>131</v>
      </c>
      <c r="C9" s="626">
        <v>354</v>
      </c>
      <c r="D9" s="125">
        <v>436</v>
      </c>
      <c r="E9" s="1027">
        <f t="shared" ref="E9:E16" si="1">SUM(C9-D9)</f>
        <v>-82</v>
      </c>
      <c r="F9" s="127">
        <v>36</v>
      </c>
      <c r="G9" s="31">
        <v>121</v>
      </c>
      <c r="H9" s="2734">
        <f t="shared" ref="H9:H16" si="2">SUM(F9-G9)</f>
        <v>-85</v>
      </c>
      <c r="I9" s="127">
        <v>30</v>
      </c>
      <c r="J9" s="31">
        <v>44</v>
      </c>
      <c r="K9" s="129">
        <f t="shared" ref="K9:K16" si="3">SUM(I9-J9)</f>
        <v>-14</v>
      </c>
      <c r="L9" s="3656">
        <v>0</v>
      </c>
      <c r="M9" s="3656"/>
      <c r="N9" s="3679">
        <v>0</v>
      </c>
      <c r="O9" s="3680"/>
      <c r="P9" s="3681">
        <f t="shared" si="0"/>
        <v>0</v>
      </c>
      <c r="Q9" s="3682"/>
      <c r="R9" s="127">
        <v>80</v>
      </c>
      <c r="S9" s="31">
        <v>62</v>
      </c>
      <c r="T9" s="129">
        <f t="shared" ref="T9:T16" si="4">SUM(R9-S9)</f>
        <v>18</v>
      </c>
      <c r="U9" s="2760">
        <v>60</v>
      </c>
      <c r="V9" s="31">
        <v>91</v>
      </c>
      <c r="W9" s="2747">
        <f t="shared" ref="W9:W16" si="5">SUM(U9-V9)</f>
        <v>-31</v>
      </c>
      <c r="X9" s="127">
        <v>20</v>
      </c>
      <c r="Y9" s="31">
        <v>28</v>
      </c>
      <c r="Z9" s="128">
        <f t="shared" ref="Z9:Z16" si="6">SUM(X9-Y9)</f>
        <v>-8</v>
      </c>
      <c r="AA9" s="2760">
        <v>62</v>
      </c>
      <c r="AB9" s="31">
        <v>74</v>
      </c>
      <c r="AC9" s="2747">
        <f t="shared" ref="AC9:AC16" si="7">SUM(AA9-AB9)</f>
        <v>-12</v>
      </c>
      <c r="AD9" s="191">
        <v>66</v>
      </c>
      <c r="AE9" s="85">
        <v>16</v>
      </c>
      <c r="AF9" s="2761">
        <f t="shared" ref="AF9:AF16" si="8">SUM(AD9-AE9)</f>
        <v>50</v>
      </c>
    </row>
    <row r="10" spans="1:35">
      <c r="B10" s="699" t="s">
        <v>132</v>
      </c>
      <c r="C10" s="626">
        <v>292</v>
      </c>
      <c r="D10" s="125">
        <v>135</v>
      </c>
      <c r="E10" s="1027">
        <f t="shared" si="1"/>
        <v>157</v>
      </c>
      <c r="F10" s="127"/>
      <c r="G10" s="31">
        <v>18</v>
      </c>
      <c r="H10" s="2734">
        <f t="shared" si="2"/>
        <v>-18</v>
      </c>
      <c r="I10" s="127">
        <v>15</v>
      </c>
      <c r="J10" s="31">
        <v>7</v>
      </c>
      <c r="K10" s="129">
        <f t="shared" si="3"/>
        <v>8</v>
      </c>
      <c r="L10" s="3653">
        <v>0</v>
      </c>
      <c r="M10" s="3653"/>
      <c r="N10" s="3687">
        <v>0</v>
      </c>
      <c r="O10" s="3684"/>
      <c r="P10" s="3685">
        <f t="shared" si="0"/>
        <v>0</v>
      </c>
      <c r="Q10" s="3686"/>
      <c r="R10" s="127">
        <v>77</v>
      </c>
      <c r="S10" s="31">
        <v>22</v>
      </c>
      <c r="T10" s="129">
        <f t="shared" si="4"/>
        <v>55</v>
      </c>
      <c r="U10" s="2760">
        <v>54</v>
      </c>
      <c r="V10" s="31">
        <v>39</v>
      </c>
      <c r="W10" s="2747">
        <f t="shared" si="5"/>
        <v>15</v>
      </c>
      <c r="X10" s="127">
        <v>18</v>
      </c>
      <c r="Y10" s="31">
        <v>16</v>
      </c>
      <c r="Z10" s="128">
        <f t="shared" si="6"/>
        <v>2</v>
      </c>
      <c r="AA10" s="2760">
        <v>39</v>
      </c>
      <c r="AB10" s="31">
        <v>24</v>
      </c>
      <c r="AC10" s="2747">
        <f t="shared" si="7"/>
        <v>15</v>
      </c>
      <c r="AD10" s="191">
        <v>65</v>
      </c>
      <c r="AE10" s="85">
        <v>9</v>
      </c>
      <c r="AF10" s="2761">
        <f t="shared" si="8"/>
        <v>56</v>
      </c>
    </row>
    <row r="11" spans="1:35">
      <c r="B11" s="699" t="s">
        <v>133</v>
      </c>
      <c r="C11" s="626">
        <v>196</v>
      </c>
      <c r="D11" s="125">
        <v>170</v>
      </c>
      <c r="E11" s="1027">
        <f t="shared" si="1"/>
        <v>26</v>
      </c>
      <c r="F11" s="127">
        <v>16</v>
      </c>
      <c r="G11" s="31">
        <v>38</v>
      </c>
      <c r="H11" s="2734">
        <f t="shared" si="2"/>
        <v>-22</v>
      </c>
      <c r="I11" s="127">
        <v>10</v>
      </c>
      <c r="J11" s="31">
        <v>16</v>
      </c>
      <c r="K11" s="129">
        <f t="shared" si="3"/>
        <v>-6</v>
      </c>
      <c r="L11" s="3653">
        <v>0</v>
      </c>
      <c r="M11" s="3653"/>
      <c r="N11" s="3687">
        <v>0</v>
      </c>
      <c r="O11" s="3684"/>
      <c r="P11" s="3685">
        <f t="shared" si="0"/>
        <v>0</v>
      </c>
      <c r="Q11" s="3686"/>
      <c r="R11" s="127">
        <v>38</v>
      </c>
      <c r="S11" s="31">
        <v>23</v>
      </c>
      <c r="T11" s="129">
        <f t="shared" si="4"/>
        <v>15</v>
      </c>
      <c r="U11" s="2760">
        <v>42</v>
      </c>
      <c r="V11" s="31">
        <v>36</v>
      </c>
      <c r="W11" s="2747">
        <f t="shared" si="5"/>
        <v>6</v>
      </c>
      <c r="X11" s="127">
        <v>12</v>
      </c>
      <c r="Y11" s="31">
        <v>10</v>
      </c>
      <c r="Z11" s="128">
        <f t="shared" si="6"/>
        <v>2</v>
      </c>
      <c r="AA11" s="2760">
        <v>32</v>
      </c>
      <c r="AB11" s="31">
        <v>42</v>
      </c>
      <c r="AC11" s="2747">
        <f t="shared" si="7"/>
        <v>-10</v>
      </c>
      <c r="AD11" s="191">
        <v>46</v>
      </c>
      <c r="AE11" s="85">
        <v>5</v>
      </c>
      <c r="AF11" s="2761">
        <f t="shared" si="8"/>
        <v>41</v>
      </c>
    </row>
    <row r="12" spans="1:35">
      <c r="B12" s="698" t="s">
        <v>419</v>
      </c>
      <c r="C12" s="630">
        <v>235</v>
      </c>
      <c r="D12" s="132">
        <v>207</v>
      </c>
      <c r="E12" s="1028">
        <f t="shared" si="1"/>
        <v>28</v>
      </c>
      <c r="F12" s="134">
        <v>12</v>
      </c>
      <c r="G12" s="41">
        <v>30</v>
      </c>
      <c r="H12" s="2740">
        <f t="shared" si="2"/>
        <v>-18</v>
      </c>
      <c r="I12" s="134">
        <v>9</v>
      </c>
      <c r="J12" s="41">
        <v>17</v>
      </c>
      <c r="K12" s="136">
        <f t="shared" si="3"/>
        <v>-8</v>
      </c>
      <c r="L12" s="3650">
        <v>0</v>
      </c>
      <c r="M12" s="3650"/>
      <c r="N12" s="3683">
        <v>0</v>
      </c>
      <c r="O12" s="3688"/>
      <c r="P12" s="3689">
        <f t="shared" si="0"/>
        <v>0</v>
      </c>
      <c r="Q12" s="3690"/>
      <c r="R12" s="134">
        <v>30</v>
      </c>
      <c r="S12" s="41">
        <v>27</v>
      </c>
      <c r="T12" s="136">
        <f t="shared" si="4"/>
        <v>3</v>
      </c>
      <c r="U12" s="2763">
        <v>50</v>
      </c>
      <c r="V12" s="41">
        <v>53</v>
      </c>
      <c r="W12" s="2750">
        <f t="shared" si="5"/>
        <v>-3</v>
      </c>
      <c r="X12" s="134">
        <v>20</v>
      </c>
      <c r="Y12" s="41">
        <v>23</v>
      </c>
      <c r="Z12" s="135">
        <f t="shared" si="6"/>
        <v>-3</v>
      </c>
      <c r="AA12" s="2763">
        <v>49</v>
      </c>
      <c r="AB12" s="41">
        <v>48</v>
      </c>
      <c r="AC12" s="2750">
        <f t="shared" si="7"/>
        <v>1</v>
      </c>
      <c r="AD12" s="192">
        <v>65</v>
      </c>
      <c r="AE12" s="87">
        <v>9</v>
      </c>
      <c r="AF12" s="2764">
        <f t="shared" si="8"/>
        <v>56</v>
      </c>
    </row>
    <row r="13" spans="1:35">
      <c r="B13" s="699" t="s">
        <v>439</v>
      </c>
      <c r="C13" s="626">
        <v>367</v>
      </c>
      <c r="D13" s="125">
        <v>456</v>
      </c>
      <c r="E13" s="1027">
        <f t="shared" si="1"/>
        <v>-89</v>
      </c>
      <c r="F13" s="127">
        <v>38</v>
      </c>
      <c r="G13" s="31">
        <v>108</v>
      </c>
      <c r="H13" s="2734">
        <f t="shared" si="2"/>
        <v>-70</v>
      </c>
      <c r="I13" s="127">
        <v>27</v>
      </c>
      <c r="J13" s="31">
        <v>38</v>
      </c>
      <c r="K13" s="129">
        <f t="shared" si="3"/>
        <v>-11</v>
      </c>
      <c r="L13" s="3656">
        <v>3</v>
      </c>
      <c r="M13" s="3656"/>
      <c r="N13" s="3679">
        <v>0</v>
      </c>
      <c r="O13" s="3680"/>
      <c r="P13" s="3681">
        <f t="shared" si="0"/>
        <v>3</v>
      </c>
      <c r="Q13" s="3682"/>
      <c r="R13" s="127">
        <v>96</v>
      </c>
      <c r="S13" s="31">
        <v>78</v>
      </c>
      <c r="T13" s="129">
        <f t="shared" si="4"/>
        <v>18</v>
      </c>
      <c r="U13" s="2760">
        <v>63</v>
      </c>
      <c r="V13" s="31">
        <v>94</v>
      </c>
      <c r="W13" s="2747">
        <f t="shared" si="5"/>
        <v>-31</v>
      </c>
      <c r="X13" s="127">
        <v>20</v>
      </c>
      <c r="Y13" s="31">
        <v>34</v>
      </c>
      <c r="Z13" s="128">
        <f t="shared" si="6"/>
        <v>-14</v>
      </c>
      <c r="AA13" s="2760">
        <v>53</v>
      </c>
      <c r="AB13" s="31">
        <v>85</v>
      </c>
      <c r="AC13" s="2747">
        <f t="shared" si="7"/>
        <v>-32</v>
      </c>
      <c r="AD13" s="191">
        <v>67</v>
      </c>
      <c r="AE13" s="85">
        <v>19</v>
      </c>
      <c r="AF13" s="2761">
        <f t="shared" si="8"/>
        <v>48</v>
      </c>
    </row>
    <row r="14" spans="1:35">
      <c r="B14" s="699" t="s">
        <v>593</v>
      </c>
      <c r="C14" s="402">
        <v>262</v>
      </c>
      <c r="D14" s="125">
        <v>201</v>
      </c>
      <c r="E14" s="1027">
        <f t="shared" si="1"/>
        <v>61</v>
      </c>
      <c r="F14" s="127">
        <v>22</v>
      </c>
      <c r="G14" s="31">
        <v>38</v>
      </c>
      <c r="H14" s="2734">
        <f t="shared" si="2"/>
        <v>-16</v>
      </c>
      <c r="I14" s="127">
        <v>16</v>
      </c>
      <c r="J14" s="31">
        <v>8</v>
      </c>
      <c r="K14" s="129">
        <f t="shared" si="3"/>
        <v>8</v>
      </c>
      <c r="L14" s="3653">
        <v>0</v>
      </c>
      <c r="M14" s="3653"/>
      <c r="N14" s="3687">
        <v>1</v>
      </c>
      <c r="O14" s="3684"/>
      <c r="P14" s="3685">
        <f t="shared" si="0"/>
        <v>-1</v>
      </c>
      <c r="Q14" s="3686"/>
      <c r="R14" s="127">
        <v>62</v>
      </c>
      <c r="S14" s="31">
        <v>32</v>
      </c>
      <c r="T14" s="129">
        <f t="shared" si="4"/>
        <v>30</v>
      </c>
      <c r="U14" s="2760">
        <v>47</v>
      </c>
      <c r="V14" s="31">
        <v>56</v>
      </c>
      <c r="W14" s="2747">
        <f t="shared" si="5"/>
        <v>-9</v>
      </c>
      <c r="X14" s="127">
        <v>17</v>
      </c>
      <c r="Y14" s="31">
        <v>20</v>
      </c>
      <c r="Z14" s="128">
        <f t="shared" si="6"/>
        <v>-3</v>
      </c>
      <c r="AA14" s="2760">
        <v>35</v>
      </c>
      <c r="AB14" s="31">
        <v>37</v>
      </c>
      <c r="AC14" s="2747">
        <f t="shared" si="7"/>
        <v>-2</v>
      </c>
      <c r="AD14" s="191">
        <v>63</v>
      </c>
      <c r="AE14" s="85">
        <v>9</v>
      </c>
      <c r="AF14" s="2761">
        <f t="shared" si="8"/>
        <v>54</v>
      </c>
    </row>
    <row r="15" spans="1:35">
      <c r="B15" s="699" t="s">
        <v>440</v>
      </c>
      <c r="C15" s="626">
        <v>172</v>
      </c>
      <c r="D15" s="125">
        <v>172</v>
      </c>
      <c r="E15" s="1027">
        <f t="shared" si="1"/>
        <v>0</v>
      </c>
      <c r="F15" s="127">
        <v>8</v>
      </c>
      <c r="G15" s="31">
        <v>24</v>
      </c>
      <c r="H15" s="2734">
        <f t="shared" si="2"/>
        <v>-16</v>
      </c>
      <c r="I15" s="127">
        <v>10</v>
      </c>
      <c r="J15" s="2747">
        <v>19</v>
      </c>
      <c r="K15" s="129">
        <f t="shared" si="3"/>
        <v>-9</v>
      </c>
      <c r="L15" s="3653">
        <v>0</v>
      </c>
      <c r="M15" s="3653"/>
      <c r="N15" s="3687">
        <v>0</v>
      </c>
      <c r="O15" s="3684"/>
      <c r="P15" s="3685">
        <f t="shared" si="0"/>
        <v>0</v>
      </c>
      <c r="Q15" s="3686"/>
      <c r="R15" s="2759">
        <v>26</v>
      </c>
      <c r="S15" s="31">
        <v>41</v>
      </c>
      <c r="T15" s="129">
        <f t="shared" si="4"/>
        <v>-15</v>
      </c>
      <c r="U15" s="2748">
        <v>28</v>
      </c>
      <c r="V15" s="2747">
        <v>27</v>
      </c>
      <c r="W15" s="2747">
        <f t="shared" si="5"/>
        <v>1</v>
      </c>
      <c r="X15" s="127">
        <v>17</v>
      </c>
      <c r="Y15" s="31">
        <v>11</v>
      </c>
      <c r="Z15" s="128">
        <f t="shared" si="6"/>
        <v>6</v>
      </c>
      <c r="AA15" s="2748">
        <v>32</v>
      </c>
      <c r="AB15" s="31">
        <v>36</v>
      </c>
      <c r="AC15" s="2747">
        <f t="shared" si="7"/>
        <v>-4</v>
      </c>
      <c r="AD15" s="191">
        <v>51</v>
      </c>
      <c r="AE15" s="85">
        <v>14</v>
      </c>
      <c r="AF15" s="2761">
        <f t="shared" si="8"/>
        <v>37</v>
      </c>
    </row>
    <row r="16" spans="1:35">
      <c r="B16" s="698" t="s">
        <v>496</v>
      </c>
      <c r="C16" s="630">
        <v>188</v>
      </c>
      <c r="D16" s="694">
        <v>243</v>
      </c>
      <c r="E16" s="1028">
        <f t="shared" si="1"/>
        <v>-55</v>
      </c>
      <c r="F16" s="2762">
        <v>10</v>
      </c>
      <c r="G16" s="2750">
        <v>49</v>
      </c>
      <c r="H16" s="2740">
        <f t="shared" si="2"/>
        <v>-39</v>
      </c>
      <c r="I16" s="2762">
        <v>7</v>
      </c>
      <c r="J16" s="41">
        <v>15</v>
      </c>
      <c r="K16" s="136">
        <f t="shared" si="3"/>
        <v>-8</v>
      </c>
      <c r="L16" s="3650">
        <v>0</v>
      </c>
      <c r="M16" s="3650"/>
      <c r="N16" s="3683">
        <v>0</v>
      </c>
      <c r="O16" s="3688"/>
      <c r="P16" s="3689">
        <f t="shared" si="0"/>
        <v>0</v>
      </c>
      <c r="Q16" s="3690"/>
      <c r="R16" s="2762">
        <v>23</v>
      </c>
      <c r="S16" s="41">
        <v>33</v>
      </c>
      <c r="T16" s="136">
        <f t="shared" si="4"/>
        <v>-10</v>
      </c>
      <c r="U16" s="2700">
        <v>34</v>
      </c>
      <c r="V16" s="2750">
        <v>61</v>
      </c>
      <c r="W16" s="2750">
        <f t="shared" si="5"/>
        <v>-27</v>
      </c>
      <c r="X16" s="2762">
        <v>16</v>
      </c>
      <c r="Y16" s="2750">
        <v>25</v>
      </c>
      <c r="Z16" s="135">
        <f t="shared" si="6"/>
        <v>-9</v>
      </c>
      <c r="AA16" s="2700">
        <v>41</v>
      </c>
      <c r="AB16" s="2750">
        <v>46</v>
      </c>
      <c r="AC16" s="2750">
        <f t="shared" si="7"/>
        <v>-5</v>
      </c>
      <c r="AD16" s="306">
        <v>57</v>
      </c>
      <c r="AE16" s="2749">
        <v>14</v>
      </c>
      <c r="AF16" s="136">
        <f t="shared" si="8"/>
        <v>43</v>
      </c>
      <c r="AG16" s="240"/>
      <c r="AH16" s="240"/>
      <c r="AI16" s="240"/>
    </row>
    <row r="17" spans="2:36">
      <c r="B17" s="699" t="s">
        <v>544</v>
      </c>
      <c r="C17" s="626">
        <v>339</v>
      </c>
      <c r="D17" s="702">
        <v>516</v>
      </c>
      <c r="E17" s="1027">
        <f t="shared" ref="E17:E28" si="9">SUM(C17-D17)</f>
        <v>-177</v>
      </c>
      <c r="F17" s="2759">
        <v>49</v>
      </c>
      <c r="G17" s="2747">
        <v>130</v>
      </c>
      <c r="H17" s="2734">
        <f t="shared" ref="H17:H28" si="10">SUM(F17-G17)</f>
        <v>-81</v>
      </c>
      <c r="I17" s="2759">
        <v>12</v>
      </c>
      <c r="J17" s="31">
        <v>32</v>
      </c>
      <c r="K17" s="129">
        <f t="shared" ref="K17:K28" si="11">SUM(I17-J17)</f>
        <v>-20</v>
      </c>
      <c r="L17" s="3656">
        <v>0</v>
      </c>
      <c r="M17" s="3656"/>
      <c r="N17" s="3679">
        <v>0</v>
      </c>
      <c r="O17" s="3680"/>
      <c r="P17" s="3681">
        <f t="shared" si="0"/>
        <v>0</v>
      </c>
      <c r="Q17" s="3682"/>
      <c r="R17" s="2759">
        <v>89</v>
      </c>
      <c r="S17" s="31">
        <v>117</v>
      </c>
      <c r="T17" s="129">
        <f t="shared" ref="T17:T28" si="12">SUM(R17-S17)</f>
        <v>-28</v>
      </c>
      <c r="U17" s="2748">
        <v>52</v>
      </c>
      <c r="V17" s="2747">
        <v>80</v>
      </c>
      <c r="W17" s="2747">
        <f t="shared" ref="W17:W28" si="13">SUM(U17-V17)</f>
        <v>-28</v>
      </c>
      <c r="X17" s="2759">
        <v>24</v>
      </c>
      <c r="Y17" s="2747">
        <v>38</v>
      </c>
      <c r="Z17" s="128">
        <f t="shared" ref="Z17:Z28" si="14">SUM(X17-Y17)</f>
        <v>-14</v>
      </c>
      <c r="AA17" s="2748">
        <v>48</v>
      </c>
      <c r="AB17" s="2747">
        <v>104</v>
      </c>
      <c r="AC17" s="2747">
        <f t="shared" ref="AC17:AC28" si="15">SUM(AA17-AB17)</f>
        <v>-56</v>
      </c>
      <c r="AD17" s="304">
        <v>65</v>
      </c>
      <c r="AE17" s="185">
        <v>15</v>
      </c>
      <c r="AF17" s="121">
        <f t="shared" ref="AF17:AF28" si="16">SUM(AD17-AE17)</f>
        <v>50</v>
      </c>
      <c r="AG17" s="240"/>
      <c r="AH17" s="240"/>
      <c r="AI17" s="240"/>
    </row>
    <row r="18" spans="2:36">
      <c r="B18" s="699" t="s">
        <v>501</v>
      </c>
      <c r="C18" s="626">
        <v>263</v>
      </c>
      <c r="D18" s="702">
        <v>192</v>
      </c>
      <c r="E18" s="1027">
        <f t="shared" si="9"/>
        <v>71</v>
      </c>
      <c r="F18" s="2759">
        <v>39</v>
      </c>
      <c r="G18" s="2747">
        <v>34</v>
      </c>
      <c r="H18" s="2734">
        <f t="shared" si="10"/>
        <v>5</v>
      </c>
      <c r="I18" s="2759">
        <v>16</v>
      </c>
      <c r="J18" s="31">
        <v>15</v>
      </c>
      <c r="K18" s="129">
        <f t="shared" si="11"/>
        <v>1</v>
      </c>
      <c r="L18" s="3653">
        <v>2</v>
      </c>
      <c r="M18" s="3653"/>
      <c r="N18" s="3687">
        <v>1</v>
      </c>
      <c r="O18" s="3684"/>
      <c r="P18" s="3685">
        <f t="shared" si="0"/>
        <v>1</v>
      </c>
      <c r="Q18" s="3686"/>
      <c r="R18" s="2759">
        <v>46</v>
      </c>
      <c r="S18" s="31">
        <v>32</v>
      </c>
      <c r="T18" s="129">
        <f t="shared" si="12"/>
        <v>14</v>
      </c>
      <c r="U18" s="2748">
        <v>34</v>
      </c>
      <c r="V18" s="2747">
        <v>40</v>
      </c>
      <c r="W18" s="2747">
        <f t="shared" si="13"/>
        <v>-6</v>
      </c>
      <c r="X18" s="2759">
        <v>17</v>
      </c>
      <c r="Y18" s="2747">
        <v>22</v>
      </c>
      <c r="Z18" s="128">
        <f t="shared" si="14"/>
        <v>-5</v>
      </c>
      <c r="AA18" s="2748">
        <v>41</v>
      </c>
      <c r="AB18" s="2747">
        <v>41</v>
      </c>
      <c r="AC18" s="2747">
        <f t="shared" si="15"/>
        <v>0</v>
      </c>
      <c r="AD18" s="304">
        <v>68</v>
      </c>
      <c r="AE18" s="2745">
        <v>7</v>
      </c>
      <c r="AF18" s="129">
        <f t="shared" si="16"/>
        <v>61</v>
      </c>
      <c r="AG18" s="240"/>
      <c r="AH18" s="240"/>
      <c r="AI18" s="240"/>
      <c r="AJ18" s="240"/>
    </row>
    <row r="19" spans="2:36">
      <c r="B19" s="699" t="s">
        <v>516</v>
      </c>
      <c r="C19" s="626">
        <v>171</v>
      </c>
      <c r="D19" s="702">
        <v>154</v>
      </c>
      <c r="E19" s="1027">
        <f t="shared" si="9"/>
        <v>17</v>
      </c>
      <c r="F19" s="2759">
        <v>16</v>
      </c>
      <c r="G19" s="2747">
        <v>26</v>
      </c>
      <c r="H19" s="2734">
        <f t="shared" si="10"/>
        <v>-10</v>
      </c>
      <c r="I19" s="2759">
        <v>13</v>
      </c>
      <c r="J19" s="31">
        <v>6</v>
      </c>
      <c r="K19" s="129">
        <f t="shared" si="11"/>
        <v>7</v>
      </c>
      <c r="L19" s="3653">
        <v>1</v>
      </c>
      <c r="M19" s="3653"/>
      <c r="N19" s="3687">
        <v>0</v>
      </c>
      <c r="O19" s="3684"/>
      <c r="P19" s="3685">
        <f t="shared" si="0"/>
        <v>1</v>
      </c>
      <c r="Q19" s="3686"/>
      <c r="R19" s="2759">
        <v>36</v>
      </c>
      <c r="S19" s="31">
        <v>33</v>
      </c>
      <c r="T19" s="129">
        <f t="shared" si="12"/>
        <v>3</v>
      </c>
      <c r="U19" s="2748">
        <v>25</v>
      </c>
      <c r="V19" s="2747">
        <v>33</v>
      </c>
      <c r="W19" s="2747">
        <f t="shared" si="13"/>
        <v>-8</v>
      </c>
      <c r="X19" s="2759">
        <v>17</v>
      </c>
      <c r="Y19" s="2747">
        <v>12</v>
      </c>
      <c r="Z19" s="128">
        <f t="shared" si="14"/>
        <v>5</v>
      </c>
      <c r="AA19" s="2748">
        <v>36</v>
      </c>
      <c r="AB19" s="2747">
        <v>33</v>
      </c>
      <c r="AC19" s="2747">
        <f t="shared" si="15"/>
        <v>3</v>
      </c>
      <c r="AD19" s="304">
        <v>27</v>
      </c>
      <c r="AE19" s="2745">
        <v>11</v>
      </c>
      <c r="AF19" s="129">
        <f t="shared" si="16"/>
        <v>16</v>
      </c>
      <c r="AG19" s="240"/>
      <c r="AH19" s="240"/>
      <c r="AI19" s="240"/>
      <c r="AJ19" s="240"/>
    </row>
    <row r="20" spans="2:36">
      <c r="B20" s="698" t="s">
        <v>444</v>
      </c>
      <c r="C20" s="630">
        <v>187</v>
      </c>
      <c r="D20" s="694">
        <v>244</v>
      </c>
      <c r="E20" s="1028">
        <f t="shared" si="9"/>
        <v>-57</v>
      </c>
      <c r="F20" s="2762">
        <v>14</v>
      </c>
      <c r="G20" s="2750">
        <v>48</v>
      </c>
      <c r="H20" s="2740">
        <f t="shared" si="10"/>
        <v>-34</v>
      </c>
      <c r="I20" s="2762">
        <v>8</v>
      </c>
      <c r="J20" s="41">
        <v>16</v>
      </c>
      <c r="K20" s="136">
        <f t="shared" si="11"/>
        <v>-8</v>
      </c>
      <c r="L20" s="3650">
        <v>0</v>
      </c>
      <c r="M20" s="3650"/>
      <c r="N20" s="3683">
        <v>0</v>
      </c>
      <c r="O20" s="3688"/>
      <c r="P20" s="3689">
        <f t="shared" si="0"/>
        <v>0</v>
      </c>
      <c r="Q20" s="3690"/>
      <c r="R20" s="2762">
        <v>21</v>
      </c>
      <c r="S20" s="41">
        <v>34</v>
      </c>
      <c r="T20" s="136">
        <f t="shared" si="12"/>
        <v>-13</v>
      </c>
      <c r="U20" s="2700">
        <v>41</v>
      </c>
      <c r="V20" s="2750">
        <v>43</v>
      </c>
      <c r="W20" s="2750">
        <f t="shared" si="13"/>
        <v>-2</v>
      </c>
      <c r="X20" s="2762">
        <v>17</v>
      </c>
      <c r="Y20" s="2750">
        <v>34</v>
      </c>
      <c r="Z20" s="135">
        <f t="shared" si="14"/>
        <v>-17</v>
      </c>
      <c r="AA20" s="2700">
        <v>36</v>
      </c>
      <c r="AB20" s="2750">
        <v>56</v>
      </c>
      <c r="AC20" s="2750">
        <f t="shared" si="15"/>
        <v>-20</v>
      </c>
      <c r="AD20" s="306">
        <v>50</v>
      </c>
      <c r="AE20" s="2749">
        <v>13</v>
      </c>
      <c r="AF20" s="136">
        <f t="shared" si="16"/>
        <v>37</v>
      </c>
      <c r="AG20" s="240"/>
      <c r="AH20" s="240"/>
      <c r="AI20" s="240"/>
      <c r="AJ20" s="240"/>
    </row>
    <row r="21" spans="2:36">
      <c r="B21" s="699" t="s">
        <v>430</v>
      </c>
      <c r="C21" s="626">
        <v>319</v>
      </c>
      <c r="D21" s="702">
        <v>527</v>
      </c>
      <c r="E21" s="1027">
        <f t="shared" si="9"/>
        <v>-208</v>
      </c>
      <c r="F21" s="2759">
        <v>47</v>
      </c>
      <c r="G21" s="2747">
        <v>133</v>
      </c>
      <c r="H21" s="2734">
        <f t="shared" si="10"/>
        <v>-86</v>
      </c>
      <c r="I21" s="2759">
        <v>23</v>
      </c>
      <c r="J21" s="31">
        <v>46</v>
      </c>
      <c r="K21" s="129">
        <f t="shared" si="11"/>
        <v>-23</v>
      </c>
      <c r="L21" s="3656">
        <v>0</v>
      </c>
      <c r="M21" s="3656"/>
      <c r="N21" s="3679">
        <v>0</v>
      </c>
      <c r="O21" s="3680"/>
      <c r="P21" s="3681">
        <f t="shared" si="0"/>
        <v>0</v>
      </c>
      <c r="Q21" s="3682"/>
      <c r="R21" s="2759">
        <v>58</v>
      </c>
      <c r="S21" s="31">
        <v>93</v>
      </c>
      <c r="T21" s="129">
        <f t="shared" si="12"/>
        <v>-35</v>
      </c>
      <c r="U21" s="2748">
        <v>63</v>
      </c>
      <c r="V21" s="2747">
        <v>102</v>
      </c>
      <c r="W21" s="2747">
        <f t="shared" si="13"/>
        <v>-39</v>
      </c>
      <c r="X21" s="2759">
        <v>28</v>
      </c>
      <c r="Y21" s="2747">
        <v>38</v>
      </c>
      <c r="Z21" s="128">
        <f t="shared" si="14"/>
        <v>-10</v>
      </c>
      <c r="AA21" s="2748">
        <v>51</v>
      </c>
      <c r="AB21" s="2747">
        <v>99</v>
      </c>
      <c r="AC21" s="2747">
        <f t="shared" si="15"/>
        <v>-48</v>
      </c>
      <c r="AD21" s="304">
        <v>49</v>
      </c>
      <c r="AE21" s="2745">
        <v>16</v>
      </c>
      <c r="AF21" s="129">
        <f t="shared" si="16"/>
        <v>33</v>
      </c>
      <c r="AG21" s="240"/>
      <c r="AH21" s="240"/>
      <c r="AI21" s="240"/>
      <c r="AJ21" s="240"/>
    </row>
    <row r="22" spans="2:36">
      <c r="B22" s="699" t="s">
        <v>213</v>
      </c>
      <c r="C22" s="626">
        <v>226</v>
      </c>
      <c r="D22" s="702">
        <v>168</v>
      </c>
      <c r="E22" s="1027">
        <f t="shared" si="9"/>
        <v>58</v>
      </c>
      <c r="F22" s="2759">
        <v>30</v>
      </c>
      <c r="G22" s="2747">
        <v>23</v>
      </c>
      <c r="H22" s="2734">
        <f t="shared" si="10"/>
        <v>7</v>
      </c>
      <c r="I22" s="2759">
        <v>16</v>
      </c>
      <c r="J22" s="31">
        <v>12</v>
      </c>
      <c r="K22" s="129">
        <f t="shared" si="11"/>
        <v>4</v>
      </c>
      <c r="L22" s="3650">
        <v>1</v>
      </c>
      <c r="M22" s="3650"/>
      <c r="N22" s="3683">
        <v>0</v>
      </c>
      <c r="O22" s="3684"/>
      <c r="P22" s="3685">
        <f>L22-N22</f>
        <v>1</v>
      </c>
      <c r="Q22" s="3686"/>
      <c r="R22" s="2759">
        <v>32</v>
      </c>
      <c r="S22" s="31">
        <v>37</v>
      </c>
      <c r="T22" s="129">
        <f t="shared" si="12"/>
        <v>-5</v>
      </c>
      <c r="U22" s="2748">
        <v>59</v>
      </c>
      <c r="V22" s="2747">
        <v>40</v>
      </c>
      <c r="W22" s="2747">
        <f t="shared" si="13"/>
        <v>19</v>
      </c>
      <c r="X22" s="2759">
        <v>21</v>
      </c>
      <c r="Y22" s="2747">
        <v>15</v>
      </c>
      <c r="Z22" s="128">
        <f t="shared" si="14"/>
        <v>6</v>
      </c>
      <c r="AA22" s="2748">
        <v>27</v>
      </c>
      <c r="AB22" s="2747">
        <v>34</v>
      </c>
      <c r="AC22" s="2747">
        <f t="shared" si="15"/>
        <v>-7</v>
      </c>
      <c r="AD22" s="304">
        <v>40</v>
      </c>
      <c r="AE22" s="2745">
        <v>7</v>
      </c>
      <c r="AF22" s="129">
        <f t="shared" si="16"/>
        <v>33</v>
      </c>
      <c r="AG22" s="240"/>
      <c r="AH22" s="240"/>
      <c r="AI22" s="240"/>
      <c r="AJ22" s="240"/>
    </row>
    <row r="23" spans="2:36">
      <c r="B23" s="1029"/>
      <c r="C23" s="2744"/>
      <c r="D23" s="2744"/>
      <c r="E23" s="2744"/>
      <c r="F23" s="2755"/>
      <c r="G23" s="2744"/>
      <c r="H23" s="2744"/>
      <c r="I23" s="2755"/>
      <c r="J23" s="2744"/>
      <c r="K23" s="2756"/>
      <c r="L23" s="2744" t="s">
        <v>642</v>
      </c>
      <c r="M23" s="2744" t="s">
        <v>162</v>
      </c>
      <c r="N23" s="2756" t="s">
        <v>163</v>
      </c>
      <c r="O23" s="2755" t="s">
        <v>642</v>
      </c>
      <c r="P23" s="2744" t="s">
        <v>162</v>
      </c>
      <c r="Q23" s="2744" t="s">
        <v>163</v>
      </c>
      <c r="R23" s="2755"/>
      <c r="S23" s="2744"/>
      <c r="T23" s="2756"/>
      <c r="U23" s="2744"/>
      <c r="V23" s="2744"/>
      <c r="W23" s="2744"/>
      <c r="X23" s="2755"/>
      <c r="Y23" s="2744"/>
      <c r="Z23" s="2756"/>
      <c r="AA23" s="2744"/>
      <c r="AB23" s="2744"/>
      <c r="AC23" s="2744"/>
      <c r="AD23" s="2755"/>
      <c r="AE23" s="2744"/>
      <c r="AF23" s="2756"/>
      <c r="AG23" s="240"/>
      <c r="AH23" s="240"/>
      <c r="AI23" s="240"/>
      <c r="AJ23" s="240"/>
    </row>
    <row r="24" spans="2:36">
      <c r="B24" s="1413" t="s">
        <v>64</v>
      </c>
      <c r="C24" s="1412">
        <v>178</v>
      </c>
      <c r="D24" s="694">
        <v>145</v>
      </c>
      <c r="E24" s="1411">
        <f t="shared" si="9"/>
        <v>33</v>
      </c>
      <c r="F24" s="1030">
        <v>18</v>
      </c>
      <c r="G24" s="2750">
        <v>30</v>
      </c>
      <c r="H24" s="1884">
        <f t="shared" si="10"/>
        <v>-12</v>
      </c>
      <c r="I24" s="1030">
        <v>7</v>
      </c>
      <c r="J24" s="41">
        <v>10</v>
      </c>
      <c r="K24" s="1031">
        <f t="shared" si="11"/>
        <v>-3</v>
      </c>
      <c r="L24" s="1885">
        <v>1</v>
      </c>
      <c r="M24" s="1989">
        <v>0</v>
      </c>
      <c r="N24" s="1989">
        <f t="shared" ref="N24:N30" si="17">L24-M24</f>
        <v>1</v>
      </c>
      <c r="O24" s="1046">
        <v>0</v>
      </c>
      <c r="P24" s="977">
        <v>1</v>
      </c>
      <c r="Q24" s="1989">
        <f t="shared" ref="Q24:Q30" si="18">O24-P24</f>
        <v>-1</v>
      </c>
      <c r="R24" s="1030">
        <v>26</v>
      </c>
      <c r="S24" s="977">
        <v>30</v>
      </c>
      <c r="T24" s="1031">
        <f t="shared" si="12"/>
        <v>-4</v>
      </c>
      <c r="U24" s="1006">
        <v>37</v>
      </c>
      <c r="V24" s="1989">
        <v>37</v>
      </c>
      <c r="W24" s="1989">
        <f t="shared" si="13"/>
        <v>0</v>
      </c>
      <c r="X24" s="1030">
        <v>27</v>
      </c>
      <c r="Y24" s="1989">
        <v>14</v>
      </c>
      <c r="Z24" s="1045">
        <f t="shared" si="14"/>
        <v>13</v>
      </c>
      <c r="AA24" s="1006">
        <v>25</v>
      </c>
      <c r="AB24" s="1989">
        <v>20</v>
      </c>
      <c r="AC24" s="1989">
        <f t="shared" si="15"/>
        <v>5</v>
      </c>
      <c r="AD24" s="1047">
        <v>37</v>
      </c>
      <c r="AE24" s="1048">
        <v>3</v>
      </c>
      <c r="AF24" s="1031">
        <f t="shared" si="16"/>
        <v>34</v>
      </c>
      <c r="AG24" s="240"/>
      <c r="AH24" s="240"/>
      <c r="AI24" s="240"/>
      <c r="AJ24" s="240"/>
    </row>
    <row r="25" spans="2:36">
      <c r="B25" s="698" t="s">
        <v>569</v>
      </c>
      <c r="C25" s="630">
        <v>199</v>
      </c>
      <c r="D25" s="694">
        <v>224</v>
      </c>
      <c r="E25" s="1028">
        <f t="shared" si="9"/>
        <v>-25</v>
      </c>
      <c r="F25" s="2762">
        <v>23</v>
      </c>
      <c r="G25" s="2750">
        <v>40</v>
      </c>
      <c r="H25" s="2740">
        <f t="shared" si="10"/>
        <v>-17</v>
      </c>
      <c r="I25" s="2762">
        <v>8</v>
      </c>
      <c r="J25" s="41">
        <v>23</v>
      </c>
      <c r="K25" s="129">
        <f t="shared" si="11"/>
        <v>-15</v>
      </c>
      <c r="L25" s="2736">
        <v>0</v>
      </c>
      <c r="M25" s="2747">
        <v>0</v>
      </c>
      <c r="N25" s="2747">
        <f t="shared" si="17"/>
        <v>0</v>
      </c>
      <c r="O25" s="308">
        <v>0</v>
      </c>
      <c r="P25" s="31">
        <v>0</v>
      </c>
      <c r="Q25" s="2747">
        <f t="shared" si="18"/>
        <v>0</v>
      </c>
      <c r="R25" s="2759">
        <v>31</v>
      </c>
      <c r="S25" s="31">
        <v>38</v>
      </c>
      <c r="T25" s="129">
        <f t="shared" si="12"/>
        <v>-7</v>
      </c>
      <c r="U25" s="2700">
        <v>37</v>
      </c>
      <c r="V25" s="2750">
        <v>43</v>
      </c>
      <c r="W25" s="2750">
        <f t="shared" si="13"/>
        <v>-6</v>
      </c>
      <c r="X25" s="2762">
        <v>12</v>
      </c>
      <c r="Y25" s="2750">
        <v>29</v>
      </c>
      <c r="Z25" s="135">
        <f t="shared" si="14"/>
        <v>-17</v>
      </c>
      <c r="AA25" s="2700">
        <v>40</v>
      </c>
      <c r="AB25" s="2750">
        <v>45</v>
      </c>
      <c r="AC25" s="2750">
        <f t="shared" si="15"/>
        <v>-5</v>
      </c>
      <c r="AD25" s="306">
        <v>48</v>
      </c>
      <c r="AE25" s="2749">
        <v>6</v>
      </c>
      <c r="AF25" s="136">
        <f t="shared" si="16"/>
        <v>42</v>
      </c>
      <c r="AG25" s="240"/>
      <c r="AH25" s="240"/>
      <c r="AI25" s="240"/>
      <c r="AJ25" s="240"/>
    </row>
    <row r="26" spans="2:36">
      <c r="B26" s="699" t="s">
        <v>623</v>
      </c>
      <c r="C26" s="626">
        <v>288</v>
      </c>
      <c r="D26" s="125">
        <v>426</v>
      </c>
      <c r="E26" s="1027">
        <f t="shared" si="9"/>
        <v>-138</v>
      </c>
      <c r="F26" s="127">
        <v>49</v>
      </c>
      <c r="G26" s="31">
        <v>126</v>
      </c>
      <c r="H26" s="2734">
        <f t="shared" si="10"/>
        <v>-77</v>
      </c>
      <c r="I26" s="127">
        <v>15</v>
      </c>
      <c r="J26" s="31">
        <v>25</v>
      </c>
      <c r="K26" s="121">
        <f t="shared" si="11"/>
        <v>-10</v>
      </c>
      <c r="L26" s="2738">
        <v>0</v>
      </c>
      <c r="M26" s="108">
        <v>0</v>
      </c>
      <c r="N26" s="2753">
        <f t="shared" si="17"/>
        <v>0</v>
      </c>
      <c r="O26" s="1960">
        <v>0</v>
      </c>
      <c r="P26" s="108">
        <v>0</v>
      </c>
      <c r="Q26" s="2754">
        <f t="shared" si="18"/>
        <v>0</v>
      </c>
      <c r="R26" s="120">
        <v>48</v>
      </c>
      <c r="S26" s="108">
        <v>81</v>
      </c>
      <c r="T26" s="121">
        <f t="shared" si="12"/>
        <v>-33</v>
      </c>
      <c r="U26" s="2760">
        <v>53</v>
      </c>
      <c r="V26" s="31">
        <v>92</v>
      </c>
      <c r="W26" s="2747">
        <f t="shared" si="13"/>
        <v>-39</v>
      </c>
      <c r="X26" s="127">
        <v>24</v>
      </c>
      <c r="Y26" s="31">
        <v>31</v>
      </c>
      <c r="Z26" s="128">
        <f t="shared" si="14"/>
        <v>-7</v>
      </c>
      <c r="AA26" s="2760">
        <v>63</v>
      </c>
      <c r="AB26" s="31">
        <v>62</v>
      </c>
      <c r="AC26" s="2747">
        <f t="shared" si="15"/>
        <v>1</v>
      </c>
      <c r="AD26" s="191">
        <v>36</v>
      </c>
      <c r="AE26" s="85">
        <v>9</v>
      </c>
      <c r="AF26" s="2761">
        <f t="shared" si="16"/>
        <v>27</v>
      </c>
      <c r="AG26" s="240"/>
      <c r="AH26" s="240"/>
      <c r="AI26" s="240"/>
      <c r="AJ26" s="240"/>
    </row>
    <row r="27" spans="2:36">
      <c r="B27" s="699" t="s">
        <v>663</v>
      </c>
      <c r="C27" s="402">
        <v>232</v>
      </c>
      <c r="D27" s="125">
        <v>158</v>
      </c>
      <c r="E27" s="1027">
        <f t="shared" si="9"/>
        <v>74</v>
      </c>
      <c r="F27" s="127">
        <v>38</v>
      </c>
      <c r="G27" s="31">
        <v>20</v>
      </c>
      <c r="H27" s="2734">
        <f t="shared" si="10"/>
        <v>18</v>
      </c>
      <c r="I27" s="127">
        <v>11</v>
      </c>
      <c r="J27" s="31">
        <v>15</v>
      </c>
      <c r="K27" s="129">
        <f t="shared" si="11"/>
        <v>-4</v>
      </c>
      <c r="L27" s="2735">
        <v>0</v>
      </c>
      <c r="M27" s="31">
        <v>1</v>
      </c>
      <c r="N27" s="129">
        <f t="shared" si="17"/>
        <v>-1</v>
      </c>
      <c r="O27" s="2735">
        <v>0</v>
      </c>
      <c r="P27" s="31">
        <v>0</v>
      </c>
      <c r="Q27" s="2748">
        <f t="shared" si="18"/>
        <v>0</v>
      </c>
      <c r="R27" s="127">
        <v>34</v>
      </c>
      <c r="S27" s="31">
        <v>34</v>
      </c>
      <c r="T27" s="129">
        <f t="shared" si="12"/>
        <v>0</v>
      </c>
      <c r="U27" s="2760">
        <v>41</v>
      </c>
      <c r="V27" s="31">
        <v>35</v>
      </c>
      <c r="W27" s="2747">
        <f t="shared" si="13"/>
        <v>6</v>
      </c>
      <c r="X27" s="127">
        <v>20</v>
      </c>
      <c r="Y27" s="31">
        <v>23</v>
      </c>
      <c r="Z27" s="128">
        <f t="shared" si="14"/>
        <v>-3</v>
      </c>
      <c r="AA27" s="2760">
        <v>30</v>
      </c>
      <c r="AB27" s="31">
        <v>30</v>
      </c>
      <c r="AC27" s="2747">
        <f t="shared" si="15"/>
        <v>0</v>
      </c>
      <c r="AD27" s="191">
        <v>58</v>
      </c>
      <c r="AE27" s="85">
        <v>0</v>
      </c>
      <c r="AF27" s="2761">
        <f t="shared" si="16"/>
        <v>58</v>
      </c>
      <c r="AG27" s="240"/>
      <c r="AH27" s="240"/>
      <c r="AI27" s="240"/>
      <c r="AJ27" s="240"/>
    </row>
    <row r="28" spans="2:36">
      <c r="B28" s="699" t="s">
        <v>676</v>
      </c>
      <c r="C28" s="626">
        <v>172</v>
      </c>
      <c r="D28" s="125">
        <v>141</v>
      </c>
      <c r="E28" s="1027">
        <f t="shared" si="9"/>
        <v>31</v>
      </c>
      <c r="F28" s="127">
        <v>37</v>
      </c>
      <c r="G28" s="31">
        <v>13</v>
      </c>
      <c r="H28" s="2734">
        <f t="shared" si="10"/>
        <v>24</v>
      </c>
      <c r="I28" s="127">
        <v>8</v>
      </c>
      <c r="J28" s="2747">
        <v>14</v>
      </c>
      <c r="K28" s="129">
        <f t="shared" si="11"/>
        <v>-6</v>
      </c>
      <c r="L28" s="2735">
        <v>0</v>
      </c>
      <c r="M28" s="31">
        <v>0</v>
      </c>
      <c r="N28" s="129">
        <f t="shared" si="17"/>
        <v>0</v>
      </c>
      <c r="O28" s="2735">
        <v>0</v>
      </c>
      <c r="P28" s="31">
        <v>0</v>
      </c>
      <c r="Q28" s="2748">
        <f t="shared" si="18"/>
        <v>0</v>
      </c>
      <c r="R28" s="2759">
        <v>21</v>
      </c>
      <c r="S28" s="31">
        <v>22</v>
      </c>
      <c r="T28" s="129">
        <f t="shared" si="12"/>
        <v>-1</v>
      </c>
      <c r="U28" s="2748">
        <v>23</v>
      </c>
      <c r="V28" s="2747">
        <v>39</v>
      </c>
      <c r="W28" s="2747">
        <f t="shared" si="13"/>
        <v>-16</v>
      </c>
      <c r="X28" s="127">
        <v>21</v>
      </c>
      <c r="Y28" s="31">
        <v>20</v>
      </c>
      <c r="Z28" s="128">
        <f t="shared" si="14"/>
        <v>1</v>
      </c>
      <c r="AA28" s="2748">
        <v>27</v>
      </c>
      <c r="AB28" s="31">
        <v>28</v>
      </c>
      <c r="AC28" s="2747">
        <f t="shared" si="15"/>
        <v>-1</v>
      </c>
      <c r="AD28" s="191">
        <v>35</v>
      </c>
      <c r="AE28" s="85">
        <v>5</v>
      </c>
      <c r="AF28" s="2761">
        <f t="shared" si="16"/>
        <v>30</v>
      </c>
      <c r="AG28" s="240"/>
      <c r="AH28" s="240"/>
      <c r="AI28" s="240"/>
      <c r="AJ28" s="240"/>
    </row>
    <row r="29" spans="2:36">
      <c r="B29" s="698" t="s">
        <v>677</v>
      </c>
      <c r="C29" s="630">
        <v>183</v>
      </c>
      <c r="D29" s="694">
        <v>228</v>
      </c>
      <c r="E29" s="1028">
        <f t="shared" ref="E29:E39" si="19">SUM(C29-D29)</f>
        <v>-45</v>
      </c>
      <c r="F29" s="2762">
        <v>17</v>
      </c>
      <c r="G29" s="2750">
        <v>39</v>
      </c>
      <c r="H29" s="2740">
        <f t="shared" ref="H29:H38" si="20">SUM(F29-G29)</f>
        <v>-22</v>
      </c>
      <c r="I29" s="2762">
        <v>8</v>
      </c>
      <c r="J29" s="41">
        <v>8</v>
      </c>
      <c r="K29" s="136">
        <f t="shared" ref="K29:K38" si="21">SUM(I29-J29)</f>
        <v>0</v>
      </c>
      <c r="L29" s="2774">
        <v>2</v>
      </c>
      <c r="M29" s="41">
        <v>2</v>
      </c>
      <c r="N29" s="2750">
        <f t="shared" si="17"/>
        <v>0</v>
      </c>
      <c r="O29" s="310">
        <v>0</v>
      </c>
      <c r="P29" s="41">
        <v>2</v>
      </c>
      <c r="Q29" s="2700">
        <f t="shared" si="18"/>
        <v>-2</v>
      </c>
      <c r="R29" s="2762">
        <v>15</v>
      </c>
      <c r="S29" s="41">
        <v>29</v>
      </c>
      <c r="T29" s="136">
        <f t="shared" ref="T29:T38" si="22">SUM(R29-S29)</f>
        <v>-14</v>
      </c>
      <c r="U29" s="2700">
        <v>33</v>
      </c>
      <c r="V29" s="2750">
        <v>46</v>
      </c>
      <c r="W29" s="2750">
        <f t="shared" ref="W29:W38" si="23">SUM(U29-V29)</f>
        <v>-13</v>
      </c>
      <c r="X29" s="2762">
        <v>16</v>
      </c>
      <c r="Y29" s="2750">
        <v>37</v>
      </c>
      <c r="Z29" s="135">
        <f t="shared" ref="Z29:Z38" si="24">SUM(X29-Y29)</f>
        <v>-21</v>
      </c>
      <c r="AA29" s="2700">
        <v>32</v>
      </c>
      <c r="AB29" s="2750">
        <v>51</v>
      </c>
      <c r="AC29" s="2750">
        <f t="shared" ref="AC29:AC39" si="25">SUM(AA29-AB29)</f>
        <v>-19</v>
      </c>
      <c r="AD29" s="306">
        <v>60</v>
      </c>
      <c r="AE29" s="2749">
        <v>14</v>
      </c>
      <c r="AF29" s="136">
        <f t="shared" ref="AF29:AF37" si="26">SUM(AD29-AE29)</f>
        <v>46</v>
      </c>
      <c r="AG29" s="240"/>
      <c r="AH29" s="240"/>
      <c r="AI29" s="240"/>
      <c r="AJ29" s="240"/>
    </row>
    <row r="30" spans="2:36">
      <c r="B30" s="699" t="s">
        <v>728</v>
      </c>
      <c r="C30" s="626">
        <v>262</v>
      </c>
      <c r="D30" s="702">
        <v>432</v>
      </c>
      <c r="E30" s="1027">
        <f t="shared" si="19"/>
        <v>-170</v>
      </c>
      <c r="F30" s="2759">
        <v>30</v>
      </c>
      <c r="G30" s="2747">
        <v>132</v>
      </c>
      <c r="H30" s="2734">
        <f t="shared" si="20"/>
        <v>-102</v>
      </c>
      <c r="I30" s="2759">
        <v>14</v>
      </c>
      <c r="J30" s="31">
        <v>25</v>
      </c>
      <c r="K30" s="121">
        <f t="shared" si="21"/>
        <v>-11</v>
      </c>
      <c r="L30" s="2738">
        <v>1</v>
      </c>
      <c r="M30" s="108">
        <v>0</v>
      </c>
      <c r="N30" s="121">
        <f t="shared" si="17"/>
        <v>1</v>
      </c>
      <c r="O30" s="2738">
        <v>0</v>
      </c>
      <c r="P30" s="108">
        <v>0</v>
      </c>
      <c r="Q30" s="2754">
        <f t="shared" si="18"/>
        <v>0</v>
      </c>
      <c r="R30" s="2757">
        <v>46</v>
      </c>
      <c r="S30" s="108">
        <v>97</v>
      </c>
      <c r="T30" s="121">
        <f t="shared" si="22"/>
        <v>-51</v>
      </c>
      <c r="U30" s="2748">
        <v>43</v>
      </c>
      <c r="V30" s="2747">
        <v>82</v>
      </c>
      <c r="W30" s="2747">
        <f t="shared" si="23"/>
        <v>-39</v>
      </c>
      <c r="X30" s="2759">
        <v>25</v>
      </c>
      <c r="Y30" s="2747">
        <v>24</v>
      </c>
      <c r="Z30" s="128">
        <f t="shared" si="24"/>
        <v>1</v>
      </c>
      <c r="AA30" s="2748">
        <v>46</v>
      </c>
      <c r="AB30" s="2747">
        <v>60</v>
      </c>
      <c r="AC30" s="2747">
        <f t="shared" si="25"/>
        <v>-14</v>
      </c>
      <c r="AD30" s="304">
        <v>57</v>
      </c>
      <c r="AE30" s="185">
        <v>12</v>
      </c>
      <c r="AF30" s="121">
        <f t="shared" si="26"/>
        <v>45</v>
      </c>
      <c r="AG30" s="240"/>
      <c r="AH30" s="240"/>
      <c r="AI30" s="240"/>
      <c r="AJ30" s="240"/>
    </row>
    <row r="31" spans="2:36">
      <c r="B31" s="699" t="s">
        <v>745</v>
      </c>
      <c r="C31" s="626">
        <v>231</v>
      </c>
      <c r="D31" s="702">
        <v>150</v>
      </c>
      <c r="E31" s="1027">
        <f t="shared" si="19"/>
        <v>81</v>
      </c>
      <c r="F31" s="2759">
        <v>26</v>
      </c>
      <c r="G31" s="2747">
        <v>13</v>
      </c>
      <c r="H31" s="2734">
        <f t="shared" si="20"/>
        <v>13</v>
      </c>
      <c r="I31" s="2759">
        <v>9</v>
      </c>
      <c r="J31" s="31">
        <v>9</v>
      </c>
      <c r="K31" s="129">
        <f t="shared" si="21"/>
        <v>0</v>
      </c>
      <c r="L31" s="2735">
        <v>0</v>
      </c>
      <c r="M31" s="31">
        <v>0</v>
      </c>
      <c r="N31" s="129">
        <v>0</v>
      </c>
      <c r="O31" s="2735">
        <v>0</v>
      </c>
      <c r="P31" s="31">
        <v>0</v>
      </c>
      <c r="Q31" s="2748">
        <v>0</v>
      </c>
      <c r="R31" s="2759">
        <v>35</v>
      </c>
      <c r="S31" s="31">
        <v>28</v>
      </c>
      <c r="T31" s="129">
        <f t="shared" si="22"/>
        <v>7</v>
      </c>
      <c r="U31" s="2748">
        <v>28</v>
      </c>
      <c r="V31" s="2747">
        <v>37</v>
      </c>
      <c r="W31" s="2747">
        <f t="shared" si="23"/>
        <v>-9</v>
      </c>
      <c r="X31" s="2759">
        <v>19</v>
      </c>
      <c r="Y31" s="2747">
        <v>24</v>
      </c>
      <c r="Z31" s="128">
        <f t="shared" si="24"/>
        <v>-5</v>
      </c>
      <c r="AA31" s="2748">
        <v>36</v>
      </c>
      <c r="AB31" s="2747">
        <v>32</v>
      </c>
      <c r="AC31" s="2747">
        <f t="shared" si="25"/>
        <v>4</v>
      </c>
      <c r="AD31" s="304">
        <v>78</v>
      </c>
      <c r="AE31" s="2745">
        <v>7</v>
      </c>
      <c r="AF31" s="129">
        <f t="shared" si="26"/>
        <v>71</v>
      </c>
      <c r="AG31" s="240"/>
      <c r="AH31" s="240"/>
      <c r="AI31" s="240"/>
      <c r="AJ31" s="240"/>
    </row>
    <row r="32" spans="2:36">
      <c r="B32" s="699" t="s">
        <v>746</v>
      </c>
      <c r="C32" s="626">
        <v>145</v>
      </c>
      <c r="D32" s="702">
        <v>135</v>
      </c>
      <c r="E32" s="1027">
        <f t="shared" si="19"/>
        <v>10</v>
      </c>
      <c r="F32" s="2759">
        <v>6</v>
      </c>
      <c r="G32" s="2747">
        <v>22</v>
      </c>
      <c r="H32" s="2734">
        <f t="shared" si="20"/>
        <v>-16</v>
      </c>
      <c r="I32" s="2759">
        <v>5</v>
      </c>
      <c r="J32" s="31">
        <v>10</v>
      </c>
      <c r="K32" s="129">
        <f t="shared" si="21"/>
        <v>-5</v>
      </c>
      <c r="L32" s="2735">
        <v>1</v>
      </c>
      <c r="M32" s="31">
        <v>1</v>
      </c>
      <c r="N32" s="129">
        <v>0</v>
      </c>
      <c r="O32" s="2735">
        <v>0</v>
      </c>
      <c r="P32" s="31">
        <v>0</v>
      </c>
      <c r="Q32" s="2748">
        <v>0</v>
      </c>
      <c r="R32" s="2759">
        <v>24</v>
      </c>
      <c r="S32" s="31">
        <v>26</v>
      </c>
      <c r="T32" s="129">
        <f t="shared" si="22"/>
        <v>-2</v>
      </c>
      <c r="U32" s="2748">
        <v>29</v>
      </c>
      <c r="V32" s="2747">
        <v>29</v>
      </c>
      <c r="W32" s="2747">
        <f t="shared" si="23"/>
        <v>0</v>
      </c>
      <c r="X32" s="2759">
        <v>9</v>
      </c>
      <c r="Y32" s="2747">
        <v>13</v>
      </c>
      <c r="Z32" s="128">
        <f t="shared" si="24"/>
        <v>-4</v>
      </c>
      <c r="AA32" s="2748">
        <v>30</v>
      </c>
      <c r="AB32" s="2747">
        <v>25</v>
      </c>
      <c r="AC32" s="2747">
        <f t="shared" si="25"/>
        <v>5</v>
      </c>
      <c r="AD32" s="304">
        <v>41</v>
      </c>
      <c r="AE32" s="2745">
        <v>9</v>
      </c>
      <c r="AF32" s="129">
        <f t="shared" si="26"/>
        <v>32</v>
      </c>
      <c r="AG32" s="240"/>
      <c r="AH32" s="240"/>
      <c r="AI32" s="240"/>
      <c r="AJ32" s="240"/>
    </row>
    <row r="33" spans="2:37">
      <c r="B33" s="698" t="s">
        <v>747</v>
      </c>
      <c r="C33" s="630">
        <v>173</v>
      </c>
      <c r="D33" s="694">
        <v>235</v>
      </c>
      <c r="E33" s="1028">
        <f t="shared" si="19"/>
        <v>-62</v>
      </c>
      <c r="F33" s="2762">
        <v>14</v>
      </c>
      <c r="G33" s="2750">
        <v>37</v>
      </c>
      <c r="H33" s="2740">
        <f t="shared" si="20"/>
        <v>-23</v>
      </c>
      <c r="I33" s="2762">
        <v>6</v>
      </c>
      <c r="J33" s="41">
        <v>13</v>
      </c>
      <c r="K33" s="136">
        <f t="shared" si="21"/>
        <v>-7</v>
      </c>
      <c r="L33" s="2735">
        <v>2</v>
      </c>
      <c r="M33" s="31">
        <v>2</v>
      </c>
      <c r="N33" s="129">
        <v>0</v>
      </c>
      <c r="O33" s="2735">
        <v>0</v>
      </c>
      <c r="P33" s="31">
        <v>0</v>
      </c>
      <c r="Q33" s="2748">
        <v>0</v>
      </c>
      <c r="R33" s="2762">
        <v>16</v>
      </c>
      <c r="S33" s="41">
        <v>39</v>
      </c>
      <c r="T33" s="136">
        <f t="shared" si="22"/>
        <v>-23</v>
      </c>
      <c r="U33" s="2700">
        <v>28</v>
      </c>
      <c r="V33" s="2750">
        <v>48</v>
      </c>
      <c r="W33" s="2750">
        <f t="shared" si="23"/>
        <v>-20</v>
      </c>
      <c r="X33" s="2762">
        <v>34</v>
      </c>
      <c r="Y33" s="2750">
        <v>38</v>
      </c>
      <c r="Z33" s="135">
        <f t="shared" si="24"/>
        <v>-4</v>
      </c>
      <c r="AA33" s="2700">
        <v>31</v>
      </c>
      <c r="AB33" s="2750">
        <v>45</v>
      </c>
      <c r="AC33" s="2750">
        <f t="shared" si="25"/>
        <v>-14</v>
      </c>
      <c r="AD33" s="306">
        <v>42</v>
      </c>
      <c r="AE33" s="2749">
        <v>14</v>
      </c>
      <c r="AF33" s="136">
        <f t="shared" si="26"/>
        <v>28</v>
      </c>
      <c r="AG33" s="240"/>
      <c r="AH33" s="240"/>
      <c r="AI33" s="240"/>
      <c r="AJ33" s="240"/>
    </row>
    <row r="34" spans="2:37">
      <c r="B34" s="799" t="s">
        <v>769</v>
      </c>
      <c r="C34" s="1151">
        <v>271</v>
      </c>
      <c r="D34" s="2801">
        <v>427</v>
      </c>
      <c r="E34" s="2802">
        <f t="shared" si="19"/>
        <v>-156</v>
      </c>
      <c r="F34" s="2757">
        <v>55</v>
      </c>
      <c r="G34" s="2753">
        <v>106</v>
      </c>
      <c r="H34" s="2737">
        <f t="shared" si="20"/>
        <v>-51</v>
      </c>
      <c r="I34" s="2757">
        <v>11</v>
      </c>
      <c r="J34" s="108">
        <v>29</v>
      </c>
      <c r="K34" s="121">
        <f t="shared" si="21"/>
        <v>-18</v>
      </c>
      <c r="L34" s="2738">
        <v>0</v>
      </c>
      <c r="M34" s="108">
        <v>1</v>
      </c>
      <c r="N34" s="121">
        <f t="shared" ref="N34:N39" si="27">SUM(L34-M34)</f>
        <v>-1</v>
      </c>
      <c r="O34" s="2738">
        <v>0</v>
      </c>
      <c r="P34" s="108">
        <v>0</v>
      </c>
      <c r="Q34" s="2754">
        <f t="shared" ref="Q34:Q39" si="28">SUM(O34-P34)</f>
        <v>0</v>
      </c>
      <c r="R34" s="2757">
        <v>47</v>
      </c>
      <c r="S34" s="108">
        <v>86</v>
      </c>
      <c r="T34" s="121">
        <f t="shared" si="22"/>
        <v>-39</v>
      </c>
      <c r="U34" s="2754">
        <v>44</v>
      </c>
      <c r="V34" s="2753">
        <v>83</v>
      </c>
      <c r="W34" s="2753">
        <f t="shared" si="23"/>
        <v>-39</v>
      </c>
      <c r="X34" s="2757">
        <v>19</v>
      </c>
      <c r="Y34" s="2753">
        <v>28</v>
      </c>
      <c r="Z34" s="2355">
        <f t="shared" si="24"/>
        <v>-9</v>
      </c>
      <c r="AA34" s="2754">
        <v>52</v>
      </c>
      <c r="AB34" s="2753">
        <v>86</v>
      </c>
      <c r="AC34" s="2753">
        <f t="shared" si="25"/>
        <v>-34</v>
      </c>
      <c r="AD34" s="2356">
        <v>43</v>
      </c>
      <c r="AE34" s="185">
        <v>8</v>
      </c>
      <c r="AF34" s="121">
        <f t="shared" si="26"/>
        <v>35</v>
      </c>
      <c r="AG34" s="240"/>
      <c r="AH34" s="240"/>
      <c r="AI34" s="240"/>
      <c r="AJ34" s="240"/>
    </row>
    <row r="35" spans="2:37">
      <c r="B35" s="699" t="s">
        <v>770</v>
      </c>
      <c r="C35" s="626">
        <v>220</v>
      </c>
      <c r="D35" s="702">
        <v>155</v>
      </c>
      <c r="E35" s="1027">
        <f t="shared" si="19"/>
        <v>65</v>
      </c>
      <c r="F35" s="2759">
        <v>27</v>
      </c>
      <c r="G35" s="2747">
        <v>11</v>
      </c>
      <c r="H35" s="2734">
        <f t="shared" si="20"/>
        <v>16</v>
      </c>
      <c r="I35" s="2759">
        <v>5</v>
      </c>
      <c r="J35" s="31">
        <v>11</v>
      </c>
      <c r="K35" s="129">
        <f t="shared" si="21"/>
        <v>-6</v>
      </c>
      <c r="L35" s="2735">
        <v>2</v>
      </c>
      <c r="M35" s="31">
        <v>0</v>
      </c>
      <c r="N35" s="129">
        <f t="shared" si="27"/>
        <v>2</v>
      </c>
      <c r="O35" s="2735">
        <v>0</v>
      </c>
      <c r="P35" s="31">
        <v>1</v>
      </c>
      <c r="Q35" s="2748">
        <f t="shared" si="28"/>
        <v>-1</v>
      </c>
      <c r="R35" s="2759">
        <v>38</v>
      </c>
      <c r="S35" s="31">
        <v>39</v>
      </c>
      <c r="T35" s="129">
        <f t="shared" si="22"/>
        <v>-1</v>
      </c>
      <c r="U35" s="2748">
        <v>26</v>
      </c>
      <c r="V35" s="2747">
        <v>35</v>
      </c>
      <c r="W35" s="2747">
        <f t="shared" si="23"/>
        <v>-9</v>
      </c>
      <c r="X35" s="2759">
        <v>29</v>
      </c>
      <c r="Y35" s="2747">
        <v>16</v>
      </c>
      <c r="Z35" s="128">
        <f t="shared" si="24"/>
        <v>13</v>
      </c>
      <c r="AA35" s="2748">
        <v>37</v>
      </c>
      <c r="AB35" s="2747">
        <v>33</v>
      </c>
      <c r="AC35" s="2747">
        <f t="shared" si="25"/>
        <v>4</v>
      </c>
      <c r="AD35" s="304">
        <v>56</v>
      </c>
      <c r="AE35" s="2745">
        <v>9</v>
      </c>
      <c r="AF35" s="129">
        <f t="shared" si="26"/>
        <v>47</v>
      </c>
      <c r="AG35" s="240"/>
      <c r="AH35" s="240"/>
      <c r="AI35" s="240"/>
      <c r="AJ35" s="240"/>
      <c r="AK35" s="240">
        <f t="shared" ref="AK35:AK38" si="29">SUM(AE35,Y35,V35,S35,P35,M35,J35,G35)-D35</f>
        <v>-33</v>
      </c>
    </row>
    <row r="36" spans="2:37" ht="13.5" customHeight="1">
      <c r="B36" s="699" t="s">
        <v>771</v>
      </c>
      <c r="C36" s="626">
        <v>139</v>
      </c>
      <c r="D36" s="702">
        <v>145</v>
      </c>
      <c r="E36" s="1027">
        <f t="shared" si="19"/>
        <v>-6</v>
      </c>
      <c r="F36" s="2759">
        <v>6</v>
      </c>
      <c r="G36" s="2747">
        <v>15</v>
      </c>
      <c r="H36" s="2734">
        <f t="shared" si="20"/>
        <v>-9</v>
      </c>
      <c r="I36" s="2759">
        <v>4</v>
      </c>
      <c r="J36" s="31">
        <v>8</v>
      </c>
      <c r="K36" s="129">
        <f t="shared" si="21"/>
        <v>-4</v>
      </c>
      <c r="L36" s="2735">
        <v>1</v>
      </c>
      <c r="M36" s="31">
        <v>0</v>
      </c>
      <c r="N36" s="129">
        <f t="shared" si="27"/>
        <v>1</v>
      </c>
      <c r="O36" s="2735">
        <v>0</v>
      </c>
      <c r="P36" s="31">
        <v>0</v>
      </c>
      <c r="Q36" s="2748">
        <f t="shared" si="28"/>
        <v>0</v>
      </c>
      <c r="R36" s="2759">
        <v>19</v>
      </c>
      <c r="S36" s="31">
        <v>28</v>
      </c>
      <c r="T36" s="129">
        <f t="shared" si="22"/>
        <v>-9</v>
      </c>
      <c r="U36" s="2748">
        <v>25</v>
      </c>
      <c r="V36" s="2747">
        <v>38</v>
      </c>
      <c r="W36" s="2747">
        <f t="shared" si="23"/>
        <v>-13</v>
      </c>
      <c r="X36" s="2759">
        <v>19</v>
      </c>
      <c r="Y36" s="2747">
        <v>27</v>
      </c>
      <c r="Z36" s="128">
        <f t="shared" si="24"/>
        <v>-8</v>
      </c>
      <c r="AA36" s="2748">
        <v>28</v>
      </c>
      <c r="AB36" s="2747">
        <v>26</v>
      </c>
      <c r="AC36" s="2747">
        <f t="shared" si="25"/>
        <v>2</v>
      </c>
      <c r="AD36" s="304">
        <v>37</v>
      </c>
      <c r="AE36" s="2745">
        <v>3</v>
      </c>
      <c r="AF36" s="129">
        <f t="shared" si="26"/>
        <v>34</v>
      </c>
      <c r="AJ36" s="240"/>
      <c r="AK36" s="240">
        <f t="shared" si="29"/>
        <v>-26</v>
      </c>
    </row>
    <row r="37" spans="2:37" ht="13.5" customHeight="1">
      <c r="B37" s="698" t="s">
        <v>772</v>
      </c>
      <c r="C37" s="630">
        <v>142</v>
      </c>
      <c r="D37" s="694">
        <v>239</v>
      </c>
      <c r="E37" s="1028">
        <f t="shared" si="19"/>
        <v>-97</v>
      </c>
      <c r="F37" s="2762">
        <v>9</v>
      </c>
      <c r="G37" s="2750">
        <v>20</v>
      </c>
      <c r="H37" s="2740">
        <f t="shared" si="20"/>
        <v>-11</v>
      </c>
      <c r="I37" s="2762">
        <v>4</v>
      </c>
      <c r="J37" s="41">
        <v>22</v>
      </c>
      <c r="K37" s="136">
        <f t="shared" si="21"/>
        <v>-18</v>
      </c>
      <c r="L37" s="2774">
        <v>0</v>
      </c>
      <c r="M37" s="41">
        <v>0</v>
      </c>
      <c r="N37" s="136">
        <f t="shared" si="27"/>
        <v>0</v>
      </c>
      <c r="O37" s="2774">
        <v>0</v>
      </c>
      <c r="P37" s="41">
        <v>0</v>
      </c>
      <c r="Q37" s="2700">
        <f t="shared" si="28"/>
        <v>0</v>
      </c>
      <c r="R37" s="2762">
        <v>14</v>
      </c>
      <c r="S37" s="41">
        <v>48</v>
      </c>
      <c r="T37" s="136">
        <f t="shared" si="22"/>
        <v>-34</v>
      </c>
      <c r="U37" s="2700">
        <v>31</v>
      </c>
      <c r="V37" s="2750">
        <v>60</v>
      </c>
      <c r="W37" s="2750">
        <f t="shared" si="23"/>
        <v>-29</v>
      </c>
      <c r="X37" s="2762">
        <v>23</v>
      </c>
      <c r="Y37" s="2750">
        <v>36</v>
      </c>
      <c r="Z37" s="135">
        <f t="shared" si="24"/>
        <v>-13</v>
      </c>
      <c r="AA37" s="2700">
        <v>24</v>
      </c>
      <c r="AB37" s="2750">
        <v>48</v>
      </c>
      <c r="AC37" s="2750">
        <f t="shared" si="25"/>
        <v>-24</v>
      </c>
      <c r="AD37" s="306">
        <v>37</v>
      </c>
      <c r="AE37" s="2749">
        <v>5</v>
      </c>
      <c r="AF37" s="136">
        <f t="shared" si="26"/>
        <v>32</v>
      </c>
      <c r="AJ37" s="240"/>
      <c r="AK37" s="240">
        <f t="shared" si="29"/>
        <v>-48</v>
      </c>
    </row>
    <row r="38" spans="2:37" ht="13.5" customHeight="1">
      <c r="B38" s="799" t="s">
        <v>837</v>
      </c>
      <c r="C38" s="626">
        <v>239</v>
      </c>
      <c r="D38" s="702">
        <v>425</v>
      </c>
      <c r="E38" s="1027">
        <f t="shared" si="19"/>
        <v>-186</v>
      </c>
      <c r="F38" s="2759">
        <v>27</v>
      </c>
      <c r="G38" s="2747">
        <v>125</v>
      </c>
      <c r="H38" s="2734">
        <f t="shared" si="20"/>
        <v>-98</v>
      </c>
      <c r="I38" s="2759">
        <v>11</v>
      </c>
      <c r="J38" s="31">
        <v>33</v>
      </c>
      <c r="K38" s="129">
        <f t="shared" si="21"/>
        <v>-22</v>
      </c>
      <c r="L38" s="2735">
        <v>1</v>
      </c>
      <c r="M38" s="31">
        <v>1</v>
      </c>
      <c r="N38" s="129">
        <f t="shared" si="27"/>
        <v>0</v>
      </c>
      <c r="O38" s="2735">
        <v>1</v>
      </c>
      <c r="P38" s="31">
        <v>0</v>
      </c>
      <c r="Q38" s="2748">
        <f t="shared" si="28"/>
        <v>1</v>
      </c>
      <c r="R38" s="2759">
        <v>42</v>
      </c>
      <c r="S38" s="31">
        <v>83</v>
      </c>
      <c r="T38" s="129">
        <f t="shared" si="22"/>
        <v>-41</v>
      </c>
      <c r="U38" s="2748">
        <v>43</v>
      </c>
      <c r="V38" s="2747">
        <v>74</v>
      </c>
      <c r="W38" s="2747">
        <f t="shared" si="23"/>
        <v>-31</v>
      </c>
      <c r="X38" s="2759">
        <v>20</v>
      </c>
      <c r="Y38" s="2747">
        <v>32</v>
      </c>
      <c r="Z38" s="128">
        <f t="shared" si="24"/>
        <v>-12</v>
      </c>
      <c r="AA38" s="2748">
        <v>43</v>
      </c>
      <c r="AB38" s="2747">
        <v>69</v>
      </c>
      <c r="AC38" s="2747">
        <f t="shared" si="25"/>
        <v>-26</v>
      </c>
      <c r="AD38" s="304">
        <v>51</v>
      </c>
      <c r="AE38" s="2745">
        <v>8</v>
      </c>
      <c r="AF38" s="129">
        <f t="shared" ref="AF38:AF45" si="30">SUM(AD38-AE38)</f>
        <v>43</v>
      </c>
      <c r="AJ38" s="240"/>
      <c r="AK38" s="240">
        <f t="shared" si="29"/>
        <v>-69</v>
      </c>
    </row>
    <row r="39" spans="2:37" ht="13.5" customHeight="1">
      <c r="B39" s="699" t="s">
        <v>844</v>
      </c>
      <c r="C39" s="626">
        <v>195</v>
      </c>
      <c r="D39" s="702">
        <v>202</v>
      </c>
      <c r="E39" s="1027">
        <f t="shared" si="19"/>
        <v>-7</v>
      </c>
      <c r="F39" s="2759">
        <v>25</v>
      </c>
      <c r="G39" s="2747">
        <v>63</v>
      </c>
      <c r="H39" s="129">
        <f t="shared" ref="H39:H45" si="31">SUM(F39-G39)</f>
        <v>-38</v>
      </c>
      <c r="I39" s="2759">
        <v>12</v>
      </c>
      <c r="J39" s="31">
        <v>8</v>
      </c>
      <c r="K39" s="129">
        <f t="shared" ref="K39:K45" si="32">SUM(I39-J39)</f>
        <v>4</v>
      </c>
      <c r="L39" s="2735">
        <v>1</v>
      </c>
      <c r="M39" s="31">
        <v>0</v>
      </c>
      <c r="N39" s="129">
        <f t="shared" si="27"/>
        <v>1</v>
      </c>
      <c r="O39" s="2735">
        <v>0</v>
      </c>
      <c r="P39" s="31">
        <v>0</v>
      </c>
      <c r="Q39" s="2748">
        <f t="shared" si="28"/>
        <v>0</v>
      </c>
      <c r="R39" s="2759">
        <v>24</v>
      </c>
      <c r="S39" s="31">
        <v>30</v>
      </c>
      <c r="T39" s="129">
        <f t="shared" ref="T39:T45" si="33">SUM(R39-S39)</f>
        <v>-6</v>
      </c>
      <c r="U39" s="2748">
        <v>37</v>
      </c>
      <c r="V39" s="2747">
        <v>34</v>
      </c>
      <c r="W39" s="129">
        <f t="shared" ref="W39:W45" si="34">SUM(U39-V39)</f>
        <v>3</v>
      </c>
      <c r="X39" s="2759">
        <v>17</v>
      </c>
      <c r="Y39" s="2747">
        <v>22</v>
      </c>
      <c r="Z39" s="129">
        <f t="shared" ref="Z39:Z45" si="35">SUM(X39-Y39)</f>
        <v>-5</v>
      </c>
      <c r="AA39" s="2748">
        <v>38</v>
      </c>
      <c r="AB39" s="2747">
        <v>40</v>
      </c>
      <c r="AC39" s="2747">
        <f t="shared" si="25"/>
        <v>-2</v>
      </c>
      <c r="AD39" s="304">
        <v>41</v>
      </c>
      <c r="AE39" s="2745">
        <v>5</v>
      </c>
      <c r="AF39" s="129">
        <f t="shared" si="30"/>
        <v>36</v>
      </c>
      <c r="AH39" s="240"/>
      <c r="AI39" s="240"/>
      <c r="AJ39" s="240"/>
      <c r="AK39" s="240"/>
    </row>
    <row r="40" spans="2:37" ht="13.5" customHeight="1">
      <c r="B40" s="699" t="s">
        <v>824</v>
      </c>
      <c r="C40" s="626">
        <v>168</v>
      </c>
      <c r="D40" s="702">
        <v>144</v>
      </c>
      <c r="E40" s="1027">
        <f t="shared" ref="E40" si="36">SUM(C40-D40)</f>
        <v>24</v>
      </c>
      <c r="F40" s="2759">
        <v>17</v>
      </c>
      <c r="G40" s="2747">
        <v>41</v>
      </c>
      <c r="H40" s="129">
        <f t="shared" si="31"/>
        <v>-24</v>
      </c>
      <c r="I40" s="2759">
        <v>4</v>
      </c>
      <c r="J40" s="31">
        <v>5</v>
      </c>
      <c r="K40" s="129">
        <f t="shared" si="32"/>
        <v>-1</v>
      </c>
      <c r="L40" s="2735">
        <v>2</v>
      </c>
      <c r="M40" s="31">
        <v>0</v>
      </c>
      <c r="N40" s="129">
        <f t="shared" ref="N40" si="37">SUM(L40-M40)</f>
        <v>2</v>
      </c>
      <c r="O40" s="2735">
        <v>0</v>
      </c>
      <c r="P40" s="31">
        <v>0</v>
      </c>
      <c r="Q40" s="2748">
        <f t="shared" ref="Q40" si="38">SUM(O40-P40)</f>
        <v>0</v>
      </c>
      <c r="R40" s="2759">
        <v>15</v>
      </c>
      <c r="S40" s="31">
        <v>21</v>
      </c>
      <c r="T40" s="129">
        <f t="shared" si="33"/>
        <v>-6</v>
      </c>
      <c r="U40" s="2748">
        <v>36</v>
      </c>
      <c r="V40" s="2747">
        <v>28</v>
      </c>
      <c r="W40" s="129">
        <f t="shared" si="34"/>
        <v>8</v>
      </c>
      <c r="X40" s="2759">
        <v>16</v>
      </c>
      <c r="Y40" s="2747">
        <v>20</v>
      </c>
      <c r="Z40" s="129">
        <f t="shared" si="35"/>
        <v>-4</v>
      </c>
      <c r="AA40" s="2748">
        <v>42</v>
      </c>
      <c r="AB40" s="2747">
        <v>27</v>
      </c>
      <c r="AC40" s="2747">
        <f t="shared" ref="AC40:AC45" si="39">SUM(AA40-AB40)</f>
        <v>15</v>
      </c>
      <c r="AD40" s="304">
        <v>36</v>
      </c>
      <c r="AE40" s="2745">
        <v>2</v>
      </c>
      <c r="AF40" s="129">
        <f t="shared" si="30"/>
        <v>34</v>
      </c>
      <c r="AH40" s="240"/>
      <c r="AI40" s="240"/>
      <c r="AJ40" s="240"/>
      <c r="AK40" s="240"/>
    </row>
    <row r="41" spans="2:37" ht="13.5" customHeight="1">
      <c r="B41" s="698" t="s">
        <v>845</v>
      </c>
      <c r="C41" s="630">
        <v>161</v>
      </c>
      <c r="D41" s="694">
        <v>237</v>
      </c>
      <c r="E41" s="1028">
        <f t="shared" ref="E41:E46" si="40">SUM(C41-D41)</f>
        <v>-76</v>
      </c>
      <c r="F41" s="2762">
        <v>4</v>
      </c>
      <c r="G41" s="2750">
        <v>12</v>
      </c>
      <c r="H41" s="2750">
        <f t="shared" si="31"/>
        <v>-8</v>
      </c>
      <c r="I41" s="2762">
        <v>4</v>
      </c>
      <c r="J41" s="41">
        <v>21</v>
      </c>
      <c r="K41" s="136">
        <f t="shared" si="32"/>
        <v>-17</v>
      </c>
      <c r="L41" s="2774">
        <v>1</v>
      </c>
      <c r="M41" s="41">
        <v>1</v>
      </c>
      <c r="N41" s="136">
        <f t="shared" ref="N41" si="41">SUM(L41-M41)</f>
        <v>0</v>
      </c>
      <c r="O41" s="2774">
        <v>0</v>
      </c>
      <c r="P41" s="41">
        <v>0</v>
      </c>
      <c r="Q41" s="2700">
        <f t="shared" ref="Q41" si="42">SUM(O41-P41)</f>
        <v>0</v>
      </c>
      <c r="R41" s="2762">
        <v>12</v>
      </c>
      <c r="S41" s="41">
        <v>36</v>
      </c>
      <c r="T41" s="136">
        <f t="shared" si="33"/>
        <v>-24</v>
      </c>
      <c r="U41" s="2700">
        <v>35</v>
      </c>
      <c r="V41" s="2750">
        <v>53</v>
      </c>
      <c r="W41" s="2750">
        <f t="shared" si="34"/>
        <v>-18</v>
      </c>
      <c r="X41" s="2762">
        <v>26</v>
      </c>
      <c r="Y41" s="2750">
        <v>37</v>
      </c>
      <c r="Z41" s="136">
        <f t="shared" si="35"/>
        <v>-11</v>
      </c>
      <c r="AA41" s="2700">
        <v>29</v>
      </c>
      <c r="AB41" s="2750">
        <v>63</v>
      </c>
      <c r="AC41" s="2750">
        <f t="shared" si="39"/>
        <v>-34</v>
      </c>
      <c r="AD41" s="306">
        <v>50</v>
      </c>
      <c r="AE41" s="2749">
        <v>14</v>
      </c>
      <c r="AF41" s="136">
        <f t="shared" si="30"/>
        <v>36</v>
      </c>
      <c r="AH41" s="240"/>
      <c r="AI41" s="240"/>
      <c r="AJ41" s="240"/>
      <c r="AK41" s="240"/>
    </row>
    <row r="42" spans="2:37" ht="13.5" customHeight="1">
      <c r="B42" s="699" t="s">
        <v>894</v>
      </c>
      <c r="C42" s="626">
        <v>217</v>
      </c>
      <c r="D42" s="702">
        <v>391</v>
      </c>
      <c r="E42" s="1027">
        <f t="shared" si="40"/>
        <v>-174</v>
      </c>
      <c r="F42" s="2759">
        <v>38</v>
      </c>
      <c r="G42" s="2747">
        <v>107</v>
      </c>
      <c r="H42" s="2747">
        <f t="shared" si="31"/>
        <v>-69</v>
      </c>
      <c r="I42" s="2759">
        <v>9</v>
      </c>
      <c r="J42" s="31">
        <v>24</v>
      </c>
      <c r="K42" s="129">
        <f t="shared" si="32"/>
        <v>-15</v>
      </c>
      <c r="L42" s="2735">
        <v>0</v>
      </c>
      <c r="M42" s="31">
        <v>0</v>
      </c>
      <c r="N42" s="129">
        <v>0</v>
      </c>
      <c r="O42" s="2735">
        <v>0</v>
      </c>
      <c r="P42" s="31">
        <v>0</v>
      </c>
      <c r="Q42" s="2748">
        <v>0</v>
      </c>
      <c r="R42" s="2759">
        <v>28</v>
      </c>
      <c r="S42" s="31">
        <v>70</v>
      </c>
      <c r="T42" s="129">
        <f t="shared" si="33"/>
        <v>-42</v>
      </c>
      <c r="U42" s="2748">
        <v>41</v>
      </c>
      <c r="V42" s="2747">
        <v>78</v>
      </c>
      <c r="W42" s="2747">
        <f t="shared" si="34"/>
        <v>-37</v>
      </c>
      <c r="X42" s="2759">
        <v>20</v>
      </c>
      <c r="Y42" s="2747">
        <v>32</v>
      </c>
      <c r="Z42" s="129">
        <f t="shared" si="35"/>
        <v>-12</v>
      </c>
      <c r="AA42" s="2748">
        <v>48</v>
      </c>
      <c r="AB42" s="2747">
        <v>72</v>
      </c>
      <c r="AC42" s="2747">
        <f t="shared" si="39"/>
        <v>-24</v>
      </c>
      <c r="AD42" s="304">
        <v>33</v>
      </c>
      <c r="AE42" s="2745">
        <v>8</v>
      </c>
      <c r="AF42" s="129">
        <f t="shared" si="30"/>
        <v>25</v>
      </c>
      <c r="AH42" s="240"/>
      <c r="AI42" s="240"/>
      <c r="AJ42" s="240"/>
      <c r="AK42" s="240"/>
    </row>
    <row r="43" spans="2:37" ht="13.5" customHeight="1">
      <c r="B43" s="699" t="s">
        <v>900</v>
      </c>
      <c r="C43" s="626">
        <v>177</v>
      </c>
      <c r="D43" s="702">
        <v>121</v>
      </c>
      <c r="E43" s="1027">
        <f t="shared" si="40"/>
        <v>56</v>
      </c>
      <c r="F43" s="2759">
        <v>17</v>
      </c>
      <c r="G43" s="2747">
        <v>10</v>
      </c>
      <c r="H43" s="2747">
        <f t="shared" si="31"/>
        <v>7</v>
      </c>
      <c r="I43" s="2759">
        <v>8</v>
      </c>
      <c r="J43" s="31">
        <v>8</v>
      </c>
      <c r="K43" s="129">
        <f t="shared" si="32"/>
        <v>0</v>
      </c>
      <c r="L43" s="2735">
        <v>1</v>
      </c>
      <c r="M43" s="31">
        <v>0</v>
      </c>
      <c r="N43" s="129">
        <v>1</v>
      </c>
      <c r="O43" s="2735">
        <v>0</v>
      </c>
      <c r="P43" s="31">
        <v>0</v>
      </c>
      <c r="Q43" s="129">
        <v>0</v>
      </c>
      <c r="R43" s="127">
        <v>20</v>
      </c>
      <c r="S43" s="31">
        <v>27</v>
      </c>
      <c r="T43" s="129">
        <f t="shared" si="33"/>
        <v>-7</v>
      </c>
      <c r="U43" s="127">
        <v>42</v>
      </c>
      <c r="V43" s="2747">
        <v>27</v>
      </c>
      <c r="W43" s="2747">
        <f t="shared" si="34"/>
        <v>15</v>
      </c>
      <c r="X43" s="2759">
        <v>29</v>
      </c>
      <c r="Y43" s="2747">
        <v>21</v>
      </c>
      <c r="Z43" s="129">
        <f t="shared" si="35"/>
        <v>8</v>
      </c>
      <c r="AA43" s="2748">
        <v>22</v>
      </c>
      <c r="AB43" s="2747">
        <v>22</v>
      </c>
      <c r="AC43" s="2747">
        <f t="shared" si="39"/>
        <v>0</v>
      </c>
      <c r="AD43" s="304">
        <v>38</v>
      </c>
      <c r="AE43" s="2745">
        <v>6</v>
      </c>
      <c r="AF43" s="129">
        <f t="shared" si="30"/>
        <v>32</v>
      </c>
      <c r="AH43" s="240"/>
      <c r="AI43" s="240"/>
      <c r="AJ43" s="240"/>
      <c r="AK43" s="240"/>
    </row>
    <row r="44" spans="2:37" ht="13.5" customHeight="1">
      <c r="B44" s="699" t="s">
        <v>888</v>
      </c>
      <c r="C44" s="124">
        <v>127</v>
      </c>
      <c r="D44" s="125">
        <v>144</v>
      </c>
      <c r="E44" s="126">
        <f t="shared" si="40"/>
        <v>-17</v>
      </c>
      <c r="F44" s="127">
        <v>8</v>
      </c>
      <c r="G44" s="31">
        <v>17</v>
      </c>
      <c r="H44" s="129">
        <f t="shared" si="31"/>
        <v>-9</v>
      </c>
      <c r="I44" s="127">
        <v>5</v>
      </c>
      <c r="J44" s="31">
        <v>14</v>
      </c>
      <c r="K44" s="129">
        <f t="shared" si="32"/>
        <v>-9</v>
      </c>
      <c r="L44" s="308">
        <v>0</v>
      </c>
      <c r="M44" s="31">
        <v>0</v>
      </c>
      <c r="N44" s="129">
        <v>0</v>
      </c>
      <c r="O44" s="308">
        <v>0</v>
      </c>
      <c r="P44" s="31">
        <v>1</v>
      </c>
      <c r="Q44" s="2748">
        <v>-1</v>
      </c>
      <c r="R44" s="2759">
        <v>14</v>
      </c>
      <c r="S44" s="31">
        <v>26</v>
      </c>
      <c r="T44" s="129">
        <f t="shared" si="33"/>
        <v>-12</v>
      </c>
      <c r="U44" s="2748">
        <v>25</v>
      </c>
      <c r="V44" s="31">
        <v>32</v>
      </c>
      <c r="W44" s="129">
        <f t="shared" si="34"/>
        <v>-7</v>
      </c>
      <c r="X44" s="127">
        <v>20</v>
      </c>
      <c r="Y44" s="31">
        <v>20</v>
      </c>
      <c r="Z44" s="129">
        <f t="shared" si="35"/>
        <v>0</v>
      </c>
      <c r="AA44" s="127">
        <v>25</v>
      </c>
      <c r="AB44" s="31">
        <v>30</v>
      </c>
      <c r="AC44" s="129">
        <f t="shared" si="39"/>
        <v>-5</v>
      </c>
      <c r="AD44" s="191">
        <v>30</v>
      </c>
      <c r="AE44" s="85">
        <v>4</v>
      </c>
      <c r="AF44" s="129">
        <f t="shared" si="30"/>
        <v>26</v>
      </c>
      <c r="AH44" s="240"/>
      <c r="AI44" s="240"/>
      <c r="AJ44" s="240"/>
      <c r="AK44" s="240"/>
    </row>
    <row r="45" spans="2:37" ht="13.5" customHeight="1">
      <c r="B45" s="698" t="s">
        <v>901</v>
      </c>
      <c r="C45" s="630">
        <v>159</v>
      </c>
      <c r="D45" s="694">
        <v>316</v>
      </c>
      <c r="E45" s="1028">
        <f t="shared" si="40"/>
        <v>-157</v>
      </c>
      <c r="F45" s="2920">
        <v>7</v>
      </c>
      <c r="G45" s="2917">
        <v>29</v>
      </c>
      <c r="H45" s="2917">
        <f t="shared" si="31"/>
        <v>-22</v>
      </c>
      <c r="I45" s="2920">
        <v>7</v>
      </c>
      <c r="J45" s="41">
        <v>19</v>
      </c>
      <c r="K45" s="136">
        <f t="shared" si="32"/>
        <v>-12</v>
      </c>
      <c r="L45" s="2915">
        <v>0</v>
      </c>
      <c r="M45" s="41">
        <v>1</v>
      </c>
      <c r="N45" s="136">
        <f>L45-M45</f>
        <v>-1</v>
      </c>
      <c r="O45" s="2915">
        <v>0</v>
      </c>
      <c r="P45" s="41">
        <v>0</v>
      </c>
      <c r="Q45" s="2918">
        <f>O45-P45</f>
        <v>0</v>
      </c>
      <c r="R45" s="2920">
        <v>12</v>
      </c>
      <c r="S45" s="41">
        <v>46</v>
      </c>
      <c r="T45" s="136">
        <f t="shared" si="33"/>
        <v>-34</v>
      </c>
      <c r="U45" s="2918">
        <v>30</v>
      </c>
      <c r="V45" s="2917">
        <v>82</v>
      </c>
      <c r="W45" s="2917">
        <f t="shared" si="34"/>
        <v>-52</v>
      </c>
      <c r="X45" s="2920">
        <v>29</v>
      </c>
      <c r="Y45" s="2917">
        <v>64</v>
      </c>
      <c r="Z45" s="136">
        <f t="shared" si="35"/>
        <v>-35</v>
      </c>
      <c r="AA45" s="2918">
        <v>34</v>
      </c>
      <c r="AB45" s="2917">
        <v>64</v>
      </c>
      <c r="AC45" s="2917">
        <f t="shared" si="39"/>
        <v>-30</v>
      </c>
      <c r="AD45" s="306">
        <v>40</v>
      </c>
      <c r="AE45" s="2916">
        <v>11</v>
      </c>
      <c r="AF45" s="136">
        <f t="shared" si="30"/>
        <v>29</v>
      </c>
      <c r="AH45" s="240"/>
      <c r="AI45" s="240"/>
      <c r="AJ45" s="240"/>
      <c r="AK45" s="240"/>
    </row>
    <row r="46" spans="2:37" ht="13.5" customHeight="1" thickBot="1">
      <c r="B46" s="3432" t="s">
        <v>939</v>
      </c>
      <c r="C46" s="3433">
        <v>228</v>
      </c>
      <c r="D46" s="3422">
        <v>335</v>
      </c>
      <c r="E46" s="3434">
        <f t="shared" si="40"/>
        <v>-107</v>
      </c>
      <c r="F46" s="3435">
        <v>24</v>
      </c>
      <c r="G46" s="1740">
        <v>94</v>
      </c>
      <c r="H46" s="1740">
        <f t="shared" ref="H46" si="43">SUM(F46-G46)</f>
        <v>-70</v>
      </c>
      <c r="I46" s="3435">
        <v>12</v>
      </c>
      <c r="J46" s="1839">
        <v>24</v>
      </c>
      <c r="K46" s="3436">
        <f t="shared" ref="K46" si="44">SUM(I46-J46)</f>
        <v>-12</v>
      </c>
      <c r="L46" s="3430">
        <v>0</v>
      </c>
      <c r="M46" s="1839">
        <v>0</v>
      </c>
      <c r="N46" s="3436">
        <v>0</v>
      </c>
      <c r="O46" s="3430">
        <v>0</v>
      </c>
      <c r="P46" s="1839">
        <v>1</v>
      </c>
      <c r="Q46" s="3411">
        <v>-1</v>
      </c>
      <c r="R46" s="3435">
        <v>29</v>
      </c>
      <c r="S46" s="1839">
        <v>53</v>
      </c>
      <c r="T46" s="3436">
        <f t="shared" ref="T46" si="45">SUM(R46-S46)</f>
        <v>-24</v>
      </c>
      <c r="U46" s="3411">
        <v>39</v>
      </c>
      <c r="V46" s="1740">
        <v>70</v>
      </c>
      <c r="W46" s="1740">
        <f t="shared" ref="W46" si="46">SUM(U46-V46)</f>
        <v>-31</v>
      </c>
      <c r="X46" s="3435">
        <v>22</v>
      </c>
      <c r="Y46" s="1740">
        <v>33</v>
      </c>
      <c r="Z46" s="3436">
        <f t="shared" ref="Z46" si="47">SUM(X46-Y46)</f>
        <v>-11</v>
      </c>
      <c r="AA46" s="3411">
        <v>43</v>
      </c>
      <c r="AB46" s="1740">
        <v>56</v>
      </c>
      <c r="AC46" s="1740">
        <f t="shared" ref="AC46" si="48">SUM(AA46-AB46)</f>
        <v>-13</v>
      </c>
      <c r="AD46" s="1973">
        <v>59</v>
      </c>
      <c r="AE46" s="3437">
        <v>4</v>
      </c>
      <c r="AF46" s="3436">
        <f t="shared" ref="AF46" si="49">SUM(AD46-AE46)</f>
        <v>55</v>
      </c>
      <c r="AH46" s="240"/>
      <c r="AI46" s="240"/>
      <c r="AJ46" s="240"/>
      <c r="AK46" s="240"/>
    </row>
    <row r="47" spans="2:37">
      <c r="B47" s="23" t="s">
        <v>902</v>
      </c>
      <c r="I47" s="402"/>
      <c r="J47" s="56"/>
      <c r="K47" s="629"/>
      <c r="L47" s="478"/>
      <c r="M47" s="478"/>
      <c r="N47" s="478"/>
      <c r="O47" s="478"/>
      <c r="P47" s="478"/>
      <c r="T47" s="20"/>
      <c r="W47" s="20"/>
      <c r="Z47" s="20"/>
      <c r="AB47" s="240"/>
      <c r="AC47" s="241"/>
      <c r="AF47" s="20"/>
      <c r="AH47" s="3171"/>
      <c r="AJ47" s="240"/>
    </row>
    <row r="48" spans="2:37">
      <c r="B48" s="3633" t="s">
        <v>66</v>
      </c>
      <c r="C48" s="3634"/>
      <c r="D48" s="3634"/>
      <c r="E48" s="3634"/>
      <c r="F48" s="3634"/>
      <c r="G48" s="3634"/>
      <c r="H48" s="3634"/>
      <c r="I48" s="3634"/>
      <c r="J48" s="3634"/>
      <c r="K48" s="3634"/>
      <c r="L48" s="3634"/>
      <c r="M48" s="3634"/>
      <c r="N48" s="3634"/>
      <c r="O48" s="3634"/>
      <c r="P48" s="3634"/>
      <c r="Q48" s="3634"/>
      <c r="R48" s="3634"/>
      <c r="S48" s="3634"/>
      <c r="T48" s="3634"/>
      <c r="U48" s="3634"/>
      <c r="V48" s="3693"/>
      <c r="W48" s="3693"/>
      <c r="X48" s="3693"/>
      <c r="Y48" s="3693"/>
      <c r="Z48" s="911"/>
      <c r="AA48" s="911"/>
      <c r="AB48" s="240"/>
      <c r="AC48" s="911"/>
      <c r="AD48" s="938"/>
      <c r="AE48" s="938"/>
      <c r="AF48" s="911"/>
      <c r="AG48" s="911"/>
      <c r="AH48" s="3171"/>
      <c r="AI48" s="2326"/>
      <c r="AJ48" s="240"/>
    </row>
    <row r="49" spans="2:36">
      <c r="B49" s="473"/>
      <c r="C49" s="473"/>
      <c r="F49" s="473"/>
      <c r="G49" s="473"/>
      <c r="H49" s="473"/>
      <c r="I49"/>
      <c r="J49"/>
      <c r="R49"/>
      <c r="V49" s="3"/>
      <c r="W49" s="478"/>
      <c r="AG49" s="240"/>
      <c r="AH49" s="240"/>
      <c r="AI49" s="240"/>
      <c r="AJ49" s="240"/>
    </row>
    <row r="50" spans="2:36">
      <c r="B50" s="473"/>
      <c r="C50" s="473"/>
      <c r="F50" s="473"/>
      <c r="G50" s="473"/>
      <c r="H50" s="473"/>
      <c r="I50"/>
      <c r="J50"/>
      <c r="R50"/>
      <c r="V50" s="3"/>
      <c r="W50" s="478"/>
      <c r="AG50" s="240"/>
      <c r="AH50" s="240"/>
      <c r="AI50" s="240"/>
      <c r="AJ50" s="240"/>
    </row>
    <row r="51" spans="2:36">
      <c r="C51"/>
      <c r="D51"/>
      <c r="E51"/>
      <c r="F51"/>
      <c r="G51"/>
      <c r="H51"/>
      <c r="I51"/>
      <c r="J51" s="240"/>
      <c r="K51"/>
      <c r="L51"/>
      <c r="M51"/>
      <c r="N51"/>
      <c r="O51"/>
      <c r="P51"/>
      <c r="Q51"/>
      <c r="R51"/>
      <c r="S51" s="20"/>
    </row>
    <row r="52" spans="2:36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X52" s="240"/>
      <c r="Y52" s="240"/>
    </row>
    <row r="53" spans="2:36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Y53" s="20"/>
    </row>
    <row r="54" spans="2:36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2:36"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2:36">
      <c r="E56"/>
      <c r="F56"/>
      <c r="G56"/>
      <c r="H56"/>
      <c r="I56"/>
      <c r="J56"/>
    </row>
    <row r="57" spans="2:36">
      <c r="E57"/>
      <c r="F57"/>
      <c r="G57"/>
      <c r="H57"/>
      <c r="I57"/>
      <c r="J57"/>
    </row>
    <row r="58" spans="2:36">
      <c r="E58"/>
      <c r="F58"/>
      <c r="G58"/>
      <c r="H58"/>
      <c r="I58"/>
      <c r="J58"/>
    </row>
    <row r="59" spans="2:36">
      <c r="E59"/>
      <c r="F59"/>
      <c r="G59"/>
      <c r="H59"/>
      <c r="I59"/>
      <c r="J59"/>
    </row>
    <row r="60" spans="2:36">
      <c r="E60"/>
      <c r="F60"/>
      <c r="G60"/>
      <c r="H60"/>
      <c r="I60"/>
      <c r="J60"/>
    </row>
    <row r="61" spans="2:36">
      <c r="E61"/>
      <c r="F61"/>
      <c r="G61"/>
      <c r="H61"/>
      <c r="I61"/>
      <c r="J61"/>
    </row>
    <row r="62" spans="2:36">
      <c r="E62"/>
      <c r="F62"/>
      <c r="G62"/>
      <c r="H62"/>
      <c r="I62"/>
      <c r="J62"/>
    </row>
    <row r="63" spans="2:36">
      <c r="E63"/>
      <c r="F63"/>
      <c r="G63"/>
      <c r="H63"/>
      <c r="I63"/>
      <c r="J63"/>
    </row>
    <row r="64" spans="2:36">
      <c r="E64"/>
      <c r="F64"/>
      <c r="G64"/>
      <c r="H64"/>
      <c r="I64"/>
      <c r="J64"/>
    </row>
    <row r="65" spans="5:10">
      <c r="E65"/>
      <c r="F65"/>
      <c r="G65"/>
      <c r="H65"/>
      <c r="I65"/>
      <c r="J65"/>
    </row>
    <row r="66" spans="5:10">
      <c r="E66"/>
      <c r="F66"/>
      <c r="G66"/>
      <c r="H66"/>
      <c r="I66"/>
      <c r="J66"/>
    </row>
    <row r="67" spans="5:10">
      <c r="E67"/>
      <c r="F67"/>
      <c r="G67"/>
      <c r="H67"/>
      <c r="I67"/>
      <c r="J67"/>
    </row>
    <row r="68" spans="5:10">
      <c r="E68"/>
      <c r="F68"/>
      <c r="G68"/>
      <c r="H68"/>
      <c r="I68"/>
      <c r="J68"/>
    </row>
    <row r="69" spans="5:10">
      <c r="E69"/>
      <c r="F69"/>
      <c r="G69"/>
      <c r="H69"/>
      <c r="I69"/>
      <c r="J69"/>
    </row>
    <row r="70" spans="5:10">
      <c r="E70"/>
      <c r="F70"/>
      <c r="G70"/>
      <c r="H70"/>
      <c r="I70"/>
      <c r="J70"/>
    </row>
    <row r="71" spans="5:10">
      <c r="E71"/>
      <c r="F71"/>
      <c r="G71"/>
      <c r="H71"/>
      <c r="I71"/>
      <c r="J71"/>
    </row>
    <row r="72" spans="5:10">
      <c r="E72"/>
      <c r="F72"/>
      <c r="G72"/>
      <c r="H72"/>
      <c r="I72"/>
      <c r="J72"/>
    </row>
    <row r="73" spans="5:10">
      <c r="E73"/>
      <c r="F73"/>
      <c r="G73"/>
      <c r="H73"/>
      <c r="I73"/>
      <c r="J73"/>
    </row>
    <row r="74" spans="5:10">
      <c r="E74"/>
      <c r="F74"/>
      <c r="G74"/>
      <c r="H74"/>
      <c r="I74"/>
      <c r="J74"/>
    </row>
    <row r="75" spans="5:10">
      <c r="E75"/>
      <c r="F75"/>
      <c r="G75"/>
      <c r="H75"/>
      <c r="I75"/>
      <c r="J75"/>
    </row>
    <row r="76" spans="5:10">
      <c r="E76"/>
      <c r="F76"/>
      <c r="G76"/>
      <c r="H76"/>
      <c r="I76"/>
      <c r="J76"/>
    </row>
    <row r="77" spans="5:10">
      <c r="E77"/>
      <c r="F77"/>
      <c r="G77"/>
      <c r="H77"/>
      <c r="I77"/>
      <c r="J77"/>
    </row>
    <row r="78" spans="5:10">
      <c r="E78"/>
      <c r="F78"/>
      <c r="G78"/>
      <c r="H78"/>
      <c r="I78"/>
      <c r="J78"/>
    </row>
    <row r="79" spans="5:10">
      <c r="E79"/>
      <c r="F79"/>
      <c r="G79"/>
      <c r="H79"/>
      <c r="I79"/>
      <c r="J79"/>
    </row>
    <row r="80" spans="5:10">
      <c r="E80"/>
      <c r="F80"/>
      <c r="G80"/>
      <c r="H80"/>
      <c r="I80"/>
      <c r="J80"/>
    </row>
    <row r="81" spans="5:10">
      <c r="E81"/>
      <c r="F81"/>
      <c r="G81"/>
      <c r="H81"/>
      <c r="I81"/>
      <c r="J81"/>
    </row>
    <row r="82" spans="5:10">
      <c r="E82"/>
      <c r="F82"/>
      <c r="G82"/>
      <c r="H82"/>
      <c r="I82"/>
      <c r="J82"/>
    </row>
    <row r="83" spans="5:10">
      <c r="E83"/>
      <c r="F83"/>
      <c r="G83"/>
      <c r="H83"/>
      <c r="I83"/>
      <c r="J83"/>
    </row>
    <row r="84" spans="5:10">
      <c r="E84"/>
      <c r="F84"/>
      <c r="G84"/>
      <c r="H84"/>
      <c r="I84"/>
      <c r="J84"/>
    </row>
    <row r="85" spans="5:10">
      <c r="E85"/>
      <c r="F85"/>
      <c r="G85"/>
      <c r="H85"/>
      <c r="I85"/>
      <c r="J85"/>
    </row>
    <row r="86" spans="5:10">
      <c r="E86"/>
      <c r="F86"/>
      <c r="G86"/>
      <c r="H86"/>
      <c r="I86"/>
      <c r="J86"/>
    </row>
    <row r="87" spans="5:10">
      <c r="E87"/>
      <c r="F87"/>
      <c r="G87"/>
      <c r="H87"/>
      <c r="I87"/>
      <c r="J87"/>
    </row>
  </sheetData>
  <mergeCells count="70">
    <mergeCell ref="U3:W3"/>
    <mergeCell ref="B48:Y48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3:N3"/>
    <mergeCell ref="O3:Q3"/>
    <mergeCell ref="L4:M4"/>
    <mergeCell ref="N4:O4"/>
    <mergeCell ref="P4:Q4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</mergeCells>
  <phoneticPr fontId="0" type="noConversion"/>
  <printOptions horizontalCentered="1" verticalCentered="1"/>
  <pageMargins left="0.39370078740157483" right="0.39370078740157483" top="0.9055118110236221" bottom="0.70866141732283472" header="0.51181102362204722" footer="0.51181102362204722"/>
  <pageSetup paperSize="9" scale="7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BO243"/>
  <sheetViews>
    <sheetView tabSelected="1" zoomScale="85" zoomScaleNormal="85" workbookViewId="0">
      <selection activeCell="R9" sqref="R9"/>
    </sheetView>
  </sheetViews>
  <sheetFormatPr defaultColWidth="8.85546875" defaultRowHeight="12.75"/>
  <cols>
    <col min="1" max="1" width="31.85546875" style="837" customWidth="1"/>
    <col min="2" max="2" width="6.42578125" style="294" customWidth="1"/>
    <col min="3" max="3" width="5.28515625" style="294" customWidth="1"/>
    <col min="4" max="4" width="4.7109375" style="553" customWidth="1"/>
    <col min="5" max="6" width="7.42578125" style="294" customWidth="1"/>
    <col min="7" max="7" width="4.42578125" style="553" customWidth="1"/>
    <col min="8" max="9" width="6.85546875" style="294" customWidth="1"/>
    <col min="10" max="10" width="5.28515625" style="553" customWidth="1"/>
    <col min="11" max="12" width="5.28515625" style="294" customWidth="1"/>
    <col min="13" max="13" width="4.42578125" style="553" customWidth="1"/>
    <col min="14" max="15" width="5.28515625" style="294" customWidth="1"/>
    <col min="16" max="16" width="5.42578125" style="553" customWidth="1"/>
    <col min="17" max="17" width="9.140625" style="294" customWidth="1"/>
    <col min="18" max="18" width="58.7109375" style="294" customWidth="1"/>
    <col min="19" max="34" width="9.140625" style="294" customWidth="1"/>
    <col min="35" max="35" width="44.140625" style="294" customWidth="1"/>
    <col min="36" max="51" width="9.140625" style="294" customWidth="1"/>
    <col min="52" max="52" width="26.28515625" style="294" customWidth="1"/>
    <col min="53" max="62" width="9.140625" style="294" customWidth="1"/>
    <col min="63" max="16384" width="8.85546875" style="219"/>
  </cols>
  <sheetData>
    <row r="1" spans="1:62">
      <c r="A1" s="939" t="s">
        <v>25</v>
      </c>
    </row>
    <row r="2" spans="1:62" ht="13.5" thickBot="1"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BF2" s="219"/>
      <c r="BG2" s="219"/>
      <c r="BH2" s="219"/>
      <c r="BI2" s="219"/>
      <c r="BJ2" s="219"/>
    </row>
    <row r="3" spans="1:62" ht="24" customHeight="1" thickBot="1">
      <c r="A3" s="3242" t="s">
        <v>945</v>
      </c>
      <c r="B3" s="3714" t="s">
        <v>166</v>
      </c>
      <c r="C3" s="3715"/>
      <c r="D3" s="3716"/>
      <c r="E3" s="3714" t="s">
        <v>167</v>
      </c>
      <c r="F3" s="3715"/>
      <c r="G3" s="3716"/>
      <c r="H3" s="3714" t="s">
        <v>169</v>
      </c>
      <c r="I3" s="3715"/>
      <c r="J3" s="3716"/>
      <c r="K3" s="3714" t="s">
        <v>170</v>
      </c>
      <c r="L3" s="3715"/>
      <c r="M3" s="3716"/>
      <c r="N3" s="3714" t="s">
        <v>158</v>
      </c>
      <c r="O3" s="3715"/>
      <c r="P3" s="3716"/>
      <c r="R3" s="1259"/>
      <c r="S3" s="3713"/>
      <c r="T3" s="3713"/>
      <c r="U3" s="3713"/>
      <c r="V3" s="3713"/>
      <c r="W3" s="3713"/>
      <c r="X3" s="3713"/>
      <c r="Y3" s="3713"/>
      <c r="Z3" s="3713"/>
      <c r="AA3" s="3713"/>
      <c r="AB3" s="3713"/>
      <c r="AC3" s="3713"/>
      <c r="AD3" s="3713"/>
      <c r="AE3" s="3713"/>
      <c r="AF3" s="3713"/>
      <c r="AG3" s="3713"/>
      <c r="AI3" s="3382"/>
      <c r="AJ3" s="3383"/>
      <c r="AK3" s="3383"/>
      <c r="AL3" s="3384"/>
      <c r="AM3" s="3383"/>
      <c r="AN3" s="3383"/>
      <c r="AO3" s="3384"/>
      <c r="AP3" s="3383"/>
      <c r="AQ3" s="3383"/>
      <c r="AR3" s="3384"/>
      <c r="AS3" s="3383"/>
      <c r="AT3" s="3383"/>
      <c r="AU3" s="3384"/>
      <c r="AV3" s="3385"/>
      <c r="AW3" s="3386"/>
      <c r="AX3" s="3366"/>
      <c r="AY3" s="219"/>
    </row>
    <row r="4" spans="1:62" s="294" customFormat="1" ht="48.75" customHeight="1" thickBot="1">
      <c r="A4" s="2926" t="s">
        <v>649</v>
      </c>
      <c r="B4" s="3243" t="s">
        <v>171</v>
      </c>
      <c r="C4" s="704" t="s">
        <v>172</v>
      </c>
      <c r="D4" s="2145" t="s">
        <v>173</v>
      </c>
      <c r="E4" s="704" t="s">
        <v>171</v>
      </c>
      <c r="F4" s="704" t="s">
        <v>172</v>
      </c>
      <c r="G4" s="704" t="s">
        <v>173</v>
      </c>
      <c r="H4" s="3243" t="s">
        <v>171</v>
      </c>
      <c r="I4" s="704" t="s">
        <v>172</v>
      </c>
      <c r="J4" s="2145" t="s">
        <v>173</v>
      </c>
      <c r="K4" s="704" t="s">
        <v>171</v>
      </c>
      <c r="L4" s="704" t="s">
        <v>172</v>
      </c>
      <c r="M4" s="704" t="s">
        <v>173</v>
      </c>
      <c r="N4" s="3243" t="s">
        <v>171</v>
      </c>
      <c r="O4" s="704" t="s">
        <v>172</v>
      </c>
      <c r="P4" s="2145" t="s">
        <v>173</v>
      </c>
      <c r="R4" s="3553"/>
      <c r="S4" s="3554"/>
      <c r="T4" s="3554"/>
      <c r="U4" s="3554"/>
      <c r="V4" s="3554"/>
      <c r="W4" s="3554"/>
      <c r="X4" s="3554"/>
      <c r="Y4" s="3554"/>
      <c r="Z4" s="3554"/>
      <c r="AA4" s="3554"/>
      <c r="AB4" s="3554"/>
      <c r="AC4" s="3554"/>
      <c r="AD4" s="3554"/>
      <c r="AE4" s="3554"/>
      <c r="AF4" s="3554"/>
      <c r="AG4" s="3554"/>
      <c r="AI4" s="3375"/>
      <c r="AJ4" s="3376"/>
      <c r="AK4" s="3376"/>
      <c r="AL4" s="3376"/>
      <c r="AM4" s="3376"/>
      <c r="AN4" s="3376"/>
      <c r="AO4" s="3376"/>
      <c r="AP4" s="3376"/>
      <c r="AQ4" s="3376"/>
      <c r="AR4" s="3376"/>
      <c r="AS4" s="3376"/>
      <c r="AT4" s="3376"/>
      <c r="AU4" s="3376"/>
      <c r="AV4" s="3376"/>
      <c r="AW4" s="3376"/>
      <c r="AX4" s="3376"/>
    </row>
    <row r="5" spans="1:62">
      <c r="A5" s="950" t="s">
        <v>454</v>
      </c>
      <c r="B5" s="2292">
        <v>1</v>
      </c>
      <c r="C5" s="2927">
        <v>0</v>
      </c>
      <c r="D5" s="2293">
        <f>B5-C5</f>
        <v>1</v>
      </c>
      <c r="E5" s="2928">
        <v>3</v>
      </c>
      <c r="F5" s="2927">
        <v>2</v>
      </c>
      <c r="G5" s="2929">
        <f>E5-F5</f>
        <v>1</v>
      </c>
      <c r="H5" s="2292">
        <v>20</v>
      </c>
      <c r="I5" s="2927">
        <v>91</v>
      </c>
      <c r="J5" s="2293">
        <f>H5-I5</f>
        <v>-71</v>
      </c>
      <c r="K5" s="3244">
        <v>0</v>
      </c>
      <c r="L5" s="3245">
        <v>1</v>
      </c>
      <c r="M5" s="2929">
        <f>K5-L5</f>
        <v>-1</v>
      </c>
      <c r="N5" s="2296">
        <f>B5+E5+H5+K5</f>
        <v>24</v>
      </c>
      <c r="O5" s="2930">
        <f>C5+F5+I5+L5</f>
        <v>94</v>
      </c>
      <c r="P5" s="1742">
        <f>N5-O5</f>
        <v>-70</v>
      </c>
      <c r="R5" s="946"/>
      <c r="S5" s="3555"/>
      <c r="T5" s="3555"/>
      <c r="U5" s="3555"/>
      <c r="V5" s="3555"/>
      <c r="W5" s="3555"/>
      <c r="X5" s="3555"/>
      <c r="Y5" s="3555"/>
      <c r="Z5" s="3555"/>
      <c r="AA5" s="3555"/>
      <c r="AB5" s="3556"/>
      <c r="AC5" s="3556"/>
      <c r="AD5" s="3555"/>
      <c r="AE5" s="1840"/>
      <c r="AF5" s="1840"/>
      <c r="AG5" s="1840"/>
      <c r="AI5" s="3377"/>
      <c r="AJ5" s="3378"/>
      <c r="AK5" s="3378"/>
      <c r="AL5" s="3378"/>
      <c r="AM5" s="3378"/>
      <c r="AN5" s="3378"/>
      <c r="AO5" s="3378"/>
      <c r="AP5" s="3378"/>
      <c r="AQ5" s="3378"/>
      <c r="AR5" s="3378"/>
      <c r="AS5" s="3378"/>
      <c r="AT5" s="3378"/>
      <c r="AU5" s="3378"/>
      <c r="AV5" s="3379"/>
      <c r="AW5" s="3379"/>
      <c r="AX5" s="3380"/>
      <c r="AY5" s="219"/>
    </row>
    <row r="6" spans="1:62">
      <c r="A6" s="2290" t="s">
        <v>455</v>
      </c>
      <c r="B6" s="2294">
        <v>0</v>
      </c>
      <c r="C6" s="1388">
        <v>1</v>
      </c>
      <c r="D6" s="2293">
        <f>B6-C6</f>
        <v>-1</v>
      </c>
      <c r="E6" s="3098">
        <v>0</v>
      </c>
      <c r="F6" s="1388">
        <v>0</v>
      </c>
      <c r="G6" s="2929">
        <f>E6-F6</f>
        <v>0</v>
      </c>
      <c r="H6" s="2294">
        <v>0</v>
      </c>
      <c r="I6" s="1388">
        <v>0</v>
      </c>
      <c r="J6" s="2293">
        <f>H6-I6</f>
        <v>0</v>
      </c>
      <c r="K6" s="3246">
        <v>0</v>
      </c>
      <c r="L6" s="3247">
        <v>0</v>
      </c>
      <c r="M6" s="2929">
        <f>K6-L6</f>
        <v>0</v>
      </c>
      <c r="N6" s="2296">
        <f>B6+E6+H6+K6</f>
        <v>0</v>
      </c>
      <c r="O6" s="2930">
        <f>C6+F6+I6+L6</f>
        <v>1</v>
      </c>
      <c r="P6" s="1742">
        <f>N6-O6</f>
        <v>-1</v>
      </c>
      <c r="R6" s="946"/>
      <c r="S6" s="3555"/>
      <c r="T6" s="3555"/>
      <c r="U6" s="3555"/>
      <c r="V6" s="3555"/>
      <c r="W6" s="3555"/>
      <c r="X6" s="3555"/>
      <c r="Y6" s="3555"/>
      <c r="Z6" s="3555"/>
      <c r="AA6" s="3555"/>
      <c r="AB6" s="3556"/>
      <c r="AC6" s="3556"/>
      <c r="AD6" s="3555"/>
      <c r="AE6" s="1840"/>
      <c r="AF6" s="1840"/>
      <c r="AG6" s="1840"/>
      <c r="AI6" s="3377"/>
      <c r="AJ6" s="3378"/>
      <c r="AK6" s="3378"/>
      <c r="AL6" s="3378"/>
      <c r="AM6" s="3378"/>
      <c r="AN6" s="3378"/>
      <c r="AO6" s="3378"/>
      <c r="AP6" s="3378"/>
      <c r="AQ6" s="3378"/>
      <c r="AR6" s="3378"/>
      <c r="AS6" s="3378"/>
      <c r="AT6" s="3378"/>
      <c r="AU6" s="3378"/>
      <c r="AV6" s="3379"/>
      <c r="AW6" s="3379"/>
      <c r="AX6" s="3380"/>
      <c r="AY6" s="219"/>
    </row>
    <row r="7" spans="1:62" s="3233" customFormat="1">
      <c r="A7" s="2290" t="s">
        <v>456</v>
      </c>
      <c r="B7" s="2294">
        <v>0</v>
      </c>
      <c r="C7" s="1388">
        <v>4</v>
      </c>
      <c r="D7" s="2293">
        <f>B7-C7</f>
        <v>-4</v>
      </c>
      <c r="E7" s="3098">
        <v>4</v>
      </c>
      <c r="F7" s="1388">
        <v>3</v>
      </c>
      <c r="G7" s="2929">
        <f t="shared" ref="G7:G18" si="0">E7-F7</f>
        <v>1</v>
      </c>
      <c r="H7" s="2294">
        <v>8</v>
      </c>
      <c r="I7" s="1388">
        <v>17</v>
      </c>
      <c r="J7" s="2293">
        <f t="shared" ref="J7:J26" si="1">H7-I7</f>
        <v>-9</v>
      </c>
      <c r="K7" s="3246">
        <v>0</v>
      </c>
      <c r="L7" s="3247">
        <v>0</v>
      </c>
      <c r="M7" s="2929">
        <f t="shared" ref="M7:M26" si="2">K7-L7</f>
        <v>0</v>
      </c>
      <c r="N7" s="2296">
        <f t="shared" ref="N7:N18" si="3">B7+E7+H7+K7</f>
        <v>12</v>
      </c>
      <c r="O7" s="2930">
        <f t="shared" ref="O7:O26" si="4">C7+F7+I7+L7</f>
        <v>24</v>
      </c>
      <c r="P7" s="1742">
        <f t="shared" ref="P7:P26" si="5">N7-O7</f>
        <v>-12</v>
      </c>
      <c r="Q7" s="3241"/>
      <c r="R7" s="946"/>
      <c r="S7" s="3555"/>
      <c r="T7" s="3555"/>
      <c r="U7" s="3555"/>
      <c r="V7" s="3555"/>
      <c r="W7" s="3555"/>
      <c r="X7" s="3555"/>
      <c r="Y7" s="3555"/>
      <c r="Z7" s="3555"/>
      <c r="AA7" s="3555"/>
      <c r="AB7" s="3556"/>
      <c r="AC7" s="3556"/>
      <c r="AD7" s="3555"/>
      <c r="AE7" s="1840"/>
      <c r="AF7" s="1840"/>
      <c r="AG7" s="1840"/>
      <c r="AH7" s="3241"/>
      <c r="AI7" s="3377"/>
      <c r="AJ7" s="3378"/>
      <c r="AK7" s="3378"/>
      <c r="AL7" s="3378"/>
      <c r="AM7" s="3378"/>
      <c r="AN7" s="3378"/>
      <c r="AO7" s="3378"/>
      <c r="AP7" s="3378"/>
      <c r="AQ7" s="3378"/>
      <c r="AR7" s="3378"/>
      <c r="AS7" s="3378"/>
      <c r="AT7" s="3378"/>
      <c r="AU7" s="3378"/>
      <c r="AV7" s="3379"/>
      <c r="AW7" s="3379"/>
      <c r="AX7" s="3380"/>
    </row>
    <row r="8" spans="1:62" ht="21.75" customHeight="1">
      <c r="A8" s="2291" t="s">
        <v>457</v>
      </c>
      <c r="B8" s="2294">
        <v>0</v>
      </c>
      <c r="C8" s="1388">
        <v>0</v>
      </c>
      <c r="D8" s="2293">
        <f t="shared" ref="D8:D18" si="6">B8-C8</f>
        <v>0</v>
      </c>
      <c r="E8" s="3098">
        <v>0</v>
      </c>
      <c r="F8" s="1388">
        <v>0</v>
      </c>
      <c r="G8" s="2929">
        <f t="shared" si="0"/>
        <v>0</v>
      </c>
      <c r="H8" s="2294">
        <v>0</v>
      </c>
      <c r="I8" s="1388">
        <v>0</v>
      </c>
      <c r="J8" s="2293">
        <f t="shared" si="1"/>
        <v>0</v>
      </c>
      <c r="K8" s="3246">
        <v>0</v>
      </c>
      <c r="L8" s="3247">
        <v>0</v>
      </c>
      <c r="M8" s="2929">
        <f t="shared" si="2"/>
        <v>0</v>
      </c>
      <c r="N8" s="2296">
        <f t="shared" si="3"/>
        <v>0</v>
      </c>
      <c r="O8" s="2930">
        <f t="shared" si="4"/>
        <v>0</v>
      </c>
      <c r="P8" s="1742">
        <f t="shared" si="5"/>
        <v>0</v>
      </c>
      <c r="R8" s="3557"/>
      <c r="S8" s="3555"/>
      <c r="T8" s="3555"/>
      <c r="U8" s="3555"/>
      <c r="V8" s="3555"/>
      <c r="W8" s="3555"/>
      <c r="X8" s="3555"/>
      <c r="Y8" s="3555"/>
      <c r="Z8" s="3555"/>
      <c r="AA8" s="3555"/>
      <c r="AB8" s="3556"/>
      <c r="AC8" s="3556"/>
      <c r="AD8" s="3555"/>
      <c r="AE8" s="1840"/>
      <c r="AF8" s="1840"/>
      <c r="AG8" s="1840"/>
      <c r="AI8" s="3377"/>
      <c r="AJ8" s="3378"/>
      <c r="AK8" s="3378"/>
      <c r="AL8" s="3378"/>
      <c r="AM8" s="3378"/>
      <c r="AN8" s="3378"/>
      <c r="AO8" s="3378"/>
      <c r="AP8" s="3378"/>
      <c r="AQ8" s="3378"/>
      <c r="AR8" s="3378"/>
      <c r="AS8" s="3378"/>
      <c r="AT8" s="3378"/>
      <c r="AU8" s="3378"/>
      <c r="AV8" s="3379"/>
      <c r="AW8" s="3379"/>
      <c r="AX8" s="3380"/>
      <c r="AY8" s="219"/>
    </row>
    <row r="9" spans="1:62" ht="21.2" customHeight="1">
      <c r="A9" s="2291" t="s">
        <v>458</v>
      </c>
      <c r="B9" s="2294">
        <v>0</v>
      </c>
      <c r="C9" s="1388">
        <v>0</v>
      </c>
      <c r="D9" s="2293">
        <f t="shared" si="6"/>
        <v>0</v>
      </c>
      <c r="E9" s="3098">
        <v>0</v>
      </c>
      <c r="F9" s="1388">
        <v>0</v>
      </c>
      <c r="G9" s="2929">
        <f t="shared" si="0"/>
        <v>0</v>
      </c>
      <c r="H9" s="2294">
        <v>0</v>
      </c>
      <c r="I9" s="1388">
        <v>1</v>
      </c>
      <c r="J9" s="2293">
        <f t="shared" si="1"/>
        <v>-1</v>
      </c>
      <c r="K9" s="3246">
        <v>0</v>
      </c>
      <c r="L9" s="3247">
        <v>0</v>
      </c>
      <c r="M9" s="2929">
        <f t="shared" si="2"/>
        <v>0</v>
      </c>
      <c r="N9" s="2296">
        <f t="shared" si="3"/>
        <v>0</v>
      </c>
      <c r="O9" s="2930">
        <f t="shared" si="4"/>
        <v>1</v>
      </c>
      <c r="P9" s="1742">
        <f t="shared" si="5"/>
        <v>-1</v>
      </c>
      <c r="R9" s="3557"/>
      <c r="S9" s="3555"/>
      <c r="T9" s="3555"/>
      <c r="U9" s="3555"/>
      <c r="V9" s="3555"/>
      <c r="W9" s="3555"/>
      <c r="X9" s="3555"/>
      <c r="Y9" s="3555"/>
      <c r="Z9" s="3555"/>
      <c r="AA9" s="3555"/>
      <c r="AB9" s="3556"/>
      <c r="AC9" s="3556"/>
      <c r="AD9" s="3555"/>
      <c r="AE9" s="1840"/>
      <c r="AF9" s="1840"/>
      <c r="AG9" s="1840"/>
      <c r="AI9" s="3377"/>
      <c r="AJ9" s="3378"/>
      <c r="AK9" s="3378"/>
      <c r="AL9" s="3378"/>
      <c r="AM9" s="3378"/>
      <c r="AN9" s="3378"/>
      <c r="AO9" s="3378"/>
      <c r="AP9" s="3378"/>
      <c r="AQ9" s="3378"/>
      <c r="AR9" s="3378"/>
      <c r="AS9" s="3378"/>
      <c r="AT9" s="3378"/>
      <c r="AU9" s="3378"/>
      <c r="AV9" s="3379"/>
      <c r="AW9" s="3379"/>
      <c r="AX9" s="3380"/>
      <c r="AY9" s="219"/>
    </row>
    <row r="10" spans="1:62" s="3233" customFormat="1">
      <c r="A10" s="2290" t="s">
        <v>459</v>
      </c>
      <c r="B10" s="2294">
        <v>5</v>
      </c>
      <c r="C10" s="1388">
        <v>2</v>
      </c>
      <c r="D10" s="2293">
        <f t="shared" si="6"/>
        <v>3</v>
      </c>
      <c r="E10" s="3098">
        <v>2</v>
      </c>
      <c r="F10" s="1388">
        <v>2</v>
      </c>
      <c r="G10" s="2929">
        <f t="shared" si="0"/>
        <v>0</v>
      </c>
      <c r="H10" s="2294">
        <v>22</v>
      </c>
      <c r="I10" s="1388">
        <v>49</v>
      </c>
      <c r="J10" s="2293">
        <f t="shared" si="1"/>
        <v>-27</v>
      </c>
      <c r="K10" s="3246">
        <v>0</v>
      </c>
      <c r="L10" s="3247">
        <v>0</v>
      </c>
      <c r="M10" s="2929">
        <f t="shared" si="2"/>
        <v>0</v>
      </c>
      <c r="N10" s="2296">
        <f t="shared" si="3"/>
        <v>29</v>
      </c>
      <c r="O10" s="2930">
        <f t="shared" si="4"/>
        <v>53</v>
      </c>
      <c r="P10" s="1742">
        <f t="shared" si="5"/>
        <v>-24</v>
      </c>
      <c r="Q10" s="3241"/>
      <c r="R10" s="946"/>
      <c r="S10" s="3555"/>
      <c r="T10" s="3555"/>
      <c r="U10" s="3555"/>
      <c r="V10" s="3555"/>
      <c r="W10" s="3555"/>
      <c r="X10" s="3555"/>
      <c r="Y10" s="3555"/>
      <c r="Z10" s="3555"/>
      <c r="AA10" s="3555"/>
      <c r="AB10" s="3556"/>
      <c r="AC10" s="3556"/>
      <c r="AD10" s="3555"/>
      <c r="AE10" s="1840"/>
      <c r="AF10" s="1840"/>
      <c r="AG10" s="1840"/>
      <c r="AH10" s="3241"/>
      <c r="AI10" s="3377"/>
      <c r="AJ10" s="3378"/>
      <c r="AK10" s="3378"/>
      <c r="AL10" s="3378"/>
      <c r="AM10" s="3378"/>
      <c r="AN10" s="3378"/>
      <c r="AO10" s="3378"/>
      <c r="AP10" s="3378"/>
      <c r="AQ10" s="3378"/>
      <c r="AR10" s="3378"/>
      <c r="AS10" s="3378"/>
      <c r="AT10" s="3378"/>
      <c r="AU10" s="3378"/>
      <c r="AV10" s="3379"/>
      <c r="AW10" s="3379"/>
      <c r="AX10" s="3380"/>
    </row>
    <row r="11" spans="1:62" s="3233" customFormat="1" ht="23.25" customHeight="1">
      <c r="A11" s="2291" t="s">
        <v>460</v>
      </c>
      <c r="B11" s="2294">
        <v>2</v>
      </c>
      <c r="C11" s="1388">
        <v>6</v>
      </c>
      <c r="D11" s="2293">
        <f t="shared" si="6"/>
        <v>-4</v>
      </c>
      <c r="E11" s="3098">
        <v>1</v>
      </c>
      <c r="F11" s="1388">
        <v>6</v>
      </c>
      <c r="G11" s="2929">
        <f t="shared" si="0"/>
        <v>-5</v>
      </c>
      <c r="H11" s="2294">
        <v>36</v>
      </c>
      <c r="I11" s="1388">
        <v>58</v>
      </c>
      <c r="J11" s="2293">
        <f t="shared" si="1"/>
        <v>-22</v>
      </c>
      <c r="K11" s="3246">
        <v>0</v>
      </c>
      <c r="L11" s="3247">
        <v>0</v>
      </c>
      <c r="M11" s="2929">
        <f t="shared" si="2"/>
        <v>0</v>
      </c>
      <c r="N11" s="2296">
        <f t="shared" si="3"/>
        <v>39</v>
      </c>
      <c r="O11" s="2930">
        <f t="shared" si="4"/>
        <v>70</v>
      </c>
      <c r="P11" s="1742">
        <f t="shared" si="5"/>
        <v>-31</v>
      </c>
      <c r="Q11" s="3241"/>
      <c r="R11" s="3557"/>
      <c r="S11" s="3555"/>
      <c r="T11" s="3555"/>
      <c r="U11" s="3555"/>
      <c r="V11" s="3555"/>
      <c r="W11" s="3555"/>
      <c r="X11" s="3555"/>
      <c r="Y11" s="3555"/>
      <c r="Z11" s="3555"/>
      <c r="AA11" s="3555"/>
      <c r="AB11" s="3556"/>
      <c r="AC11" s="3556"/>
      <c r="AD11" s="3555"/>
      <c r="AE11" s="1840"/>
      <c r="AF11" s="1840"/>
      <c r="AG11" s="1840"/>
      <c r="AH11" s="3241"/>
      <c r="AI11" s="3377"/>
      <c r="AJ11" s="3378"/>
      <c r="AK11" s="3378"/>
      <c r="AL11" s="3378"/>
      <c r="AM11" s="3378"/>
      <c r="AN11" s="3378"/>
      <c r="AO11" s="3378"/>
      <c r="AP11" s="3378"/>
      <c r="AQ11" s="3378"/>
      <c r="AR11" s="3378"/>
      <c r="AS11" s="3378"/>
      <c r="AT11" s="3378"/>
      <c r="AU11" s="3378"/>
      <c r="AV11" s="3379"/>
      <c r="AW11" s="3379"/>
      <c r="AX11" s="3380"/>
    </row>
    <row r="12" spans="1:62">
      <c r="A12" s="2290" t="s">
        <v>461</v>
      </c>
      <c r="B12" s="2294">
        <v>0</v>
      </c>
      <c r="C12" s="1388">
        <v>0</v>
      </c>
      <c r="D12" s="2293">
        <f t="shared" si="6"/>
        <v>0</v>
      </c>
      <c r="E12" s="3098">
        <v>0</v>
      </c>
      <c r="F12" s="1388">
        <v>2</v>
      </c>
      <c r="G12" s="2929">
        <f t="shared" si="0"/>
        <v>-2</v>
      </c>
      <c r="H12" s="2294">
        <v>0</v>
      </c>
      <c r="I12" s="1388">
        <v>3</v>
      </c>
      <c r="J12" s="2293">
        <f t="shared" si="1"/>
        <v>-3</v>
      </c>
      <c r="K12" s="3246">
        <v>0</v>
      </c>
      <c r="L12" s="3247">
        <v>0</v>
      </c>
      <c r="M12" s="2929">
        <f t="shared" si="2"/>
        <v>0</v>
      </c>
      <c r="N12" s="2296">
        <f t="shared" si="3"/>
        <v>0</v>
      </c>
      <c r="O12" s="2930">
        <f t="shared" si="4"/>
        <v>5</v>
      </c>
      <c r="P12" s="1742">
        <f t="shared" si="5"/>
        <v>-5</v>
      </c>
      <c r="R12" s="946"/>
      <c r="S12" s="3555"/>
      <c r="T12" s="3555"/>
      <c r="U12" s="3555"/>
      <c r="V12" s="3555"/>
      <c r="W12" s="3555"/>
      <c r="X12" s="3555"/>
      <c r="Y12" s="3555"/>
      <c r="Z12" s="3555"/>
      <c r="AA12" s="3555"/>
      <c r="AB12" s="3556"/>
      <c r="AC12" s="3556"/>
      <c r="AD12" s="3555"/>
      <c r="AE12" s="1840"/>
      <c r="AF12" s="1840"/>
      <c r="AG12" s="1840"/>
      <c r="AI12" s="3377"/>
      <c r="AJ12" s="3378"/>
      <c r="AK12" s="3378"/>
      <c r="AL12" s="3378"/>
      <c r="AM12" s="3378"/>
      <c r="AN12" s="3378"/>
      <c r="AO12" s="3378"/>
      <c r="AP12" s="3378"/>
      <c r="AQ12" s="3378"/>
      <c r="AR12" s="3378"/>
      <c r="AS12" s="3378"/>
      <c r="AT12" s="3378"/>
      <c r="AU12" s="3378"/>
      <c r="AV12" s="3379"/>
      <c r="AW12" s="3379"/>
      <c r="AX12" s="3380"/>
      <c r="AY12" s="219"/>
    </row>
    <row r="13" spans="1:62" s="3233" customFormat="1">
      <c r="A13" s="2290" t="s">
        <v>462</v>
      </c>
      <c r="B13" s="2294">
        <v>0</v>
      </c>
      <c r="C13" s="1388">
        <v>4</v>
      </c>
      <c r="D13" s="2293">
        <f t="shared" si="6"/>
        <v>-4</v>
      </c>
      <c r="E13" s="3098">
        <v>7</v>
      </c>
      <c r="F13" s="1388">
        <v>7</v>
      </c>
      <c r="G13" s="2929">
        <f t="shared" si="0"/>
        <v>0</v>
      </c>
      <c r="H13" s="2294">
        <v>15</v>
      </c>
      <c r="I13" s="1388">
        <v>21</v>
      </c>
      <c r="J13" s="2293">
        <f t="shared" si="1"/>
        <v>-6</v>
      </c>
      <c r="K13" s="3246">
        <v>0</v>
      </c>
      <c r="L13" s="3247">
        <v>1</v>
      </c>
      <c r="M13" s="2929">
        <f t="shared" si="2"/>
        <v>-1</v>
      </c>
      <c r="N13" s="2296">
        <f t="shared" si="3"/>
        <v>22</v>
      </c>
      <c r="O13" s="2930">
        <f t="shared" si="4"/>
        <v>33</v>
      </c>
      <c r="P13" s="1742">
        <f t="shared" si="5"/>
        <v>-11</v>
      </c>
      <c r="Q13" s="3241"/>
      <c r="R13" s="946"/>
      <c r="S13" s="3555"/>
      <c r="T13" s="3555"/>
      <c r="U13" s="3555"/>
      <c r="V13" s="3555"/>
      <c r="W13" s="3555"/>
      <c r="X13" s="3555"/>
      <c r="Y13" s="3555"/>
      <c r="Z13" s="3555"/>
      <c r="AA13" s="3555"/>
      <c r="AB13" s="3556"/>
      <c r="AC13" s="3556"/>
      <c r="AD13" s="3555"/>
      <c r="AE13" s="1840"/>
      <c r="AF13" s="1840"/>
      <c r="AG13" s="1840"/>
      <c r="AH13" s="3241"/>
      <c r="AI13" s="3377"/>
      <c r="AJ13" s="3378"/>
      <c r="AK13" s="3378"/>
      <c r="AL13" s="3378"/>
      <c r="AM13" s="3378"/>
      <c r="AN13" s="3378"/>
      <c r="AO13" s="3378"/>
      <c r="AP13" s="3378"/>
      <c r="AQ13" s="3378"/>
      <c r="AR13" s="3378"/>
      <c r="AS13" s="3378"/>
      <c r="AT13" s="3378"/>
      <c r="AU13" s="3378"/>
      <c r="AV13" s="3379"/>
      <c r="AW13" s="3379"/>
      <c r="AX13" s="3380"/>
    </row>
    <row r="14" spans="1:62">
      <c r="A14" s="2290" t="s">
        <v>463</v>
      </c>
      <c r="B14" s="2294">
        <v>0</v>
      </c>
      <c r="C14" s="1388">
        <v>1</v>
      </c>
      <c r="D14" s="2293">
        <f t="shared" si="6"/>
        <v>-1</v>
      </c>
      <c r="E14" s="3098">
        <v>0</v>
      </c>
      <c r="F14" s="1388">
        <v>1</v>
      </c>
      <c r="G14" s="2929">
        <f t="shared" si="0"/>
        <v>-1</v>
      </c>
      <c r="H14" s="2294">
        <v>3</v>
      </c>
      <c r="I14" s="1388">
        <v>4</v>
      </c>
      <c r="J14" s="2293">
        <f t="shared" si="1"/>
        <v>-1</v>
      </c>
      <c r="K14" s="3246">
        <v>0</v>
      </c>
      <c r="L14" s="3247">
        <v>0</v>
      </c>
      <c r="M14" s="2929">
        <f t="shared" si="2"/>
        <v>0</v>
      </c>
      <c r="N14" s="2296">
        <f t="shared" si="3"/>
        <v>3</v>
      </c>
      <c r="O14" s="2930">
        <f t="shared" si="4"/>
        <v>6</v>
      </c>
      <c r="P14" s="1742">
        <f t="shared" si="5"/>
        <v>-3</v>
      </c>
      <c r="R14" s="946"/>
      <c r="S14" s="3555"/>
      <c r="T14" s="3555"/>
      <c r="U14" s="3555"/>
      <c r="V14" s="3555"/>
      <c r="W14" s="3555"/>
      <c r="X14" s="3555"/>
      <c r="Y14" s="3555"/>
      <c r="Z14" s="3555"/>
      <c r="AA14" s="3555"/>
      <c r="AB14" s="3556"/>
      <c r="AC14" s="3556"/>
      <c r="AD14" s="3555"/>
      <c r="AE14" s="1840"/>
      <c r="AF14" s="1840"/>
      <c r="AG14" s="1840"/>
      <c r="AI14" s="3377"/>
      <c r="AJ14" s="3378"/>
      <c r="AK14" s="3378"/>
      <c r="AL14" s="3378"/>
      <c r="AM14" s="3378"/>
      <c r="AN14" s="3378"/>
      <c r="AO14" s="3378"/>
      <c r="AP14" s="3378"/>
      <c r="AQ14" s="3378"/>
      <c r="AR14" s="3378"/>
      <c r="AS14" s="3378"/>
      <c r="AT14" s="3378"/>
      <c r="AU14" s="3378"/>
      <c r="AV14" s="3379"/>
      <c r="AW14" s="3379"/>
      <c r="AX14" s="3380"/>
      <c r="AY14" s="219"/>
    </row>
    <row r="15" spans="1:62">
      <c r="A15" s="2290" t="s">
        <v>464</v>
      </c>
      <c r="B15" s="2294">
        <v>1</v>
      </c>
      <c r="C15" s="1388">
        <v>0</v>
      </c>
      <c r="D15" s="2293">
        <f t="shared" si="6"/>
        <v>1</v>
      </c>
      <c r="E15" s="3098">
        <v>0</v>
      </c>
      <c r="F15" s="1388">
        <v>0</v>
      </c>
      <c r="G15" s="2929">
        <f t="shared" si="0"/>
        <v>0</v>
      </c>
      <c r="H15" s="2294">
        <v>6</v>
      </c>
      <c r="I15" s="1388">
        <v>7</v>
      </c>
      <c r="J15" s="2293">
        <f t="shared" si="1"/>
        <v>-1</v>
      </c>
      <c r="K15" s="3246">
        <v>0</v>
      </c>
      <c r="L15" s="3247">
        <v>0</v>
      </c>
      <c r="M15" s="2929">
        <f t="shared" si="2"/>
        <v>0</v>
      </c>
      <c r="N15" s="2296">
        <f t="shared" si="3"/>
        <v>7</v>
      </c>
      <c r="O15" s="2930">
        <f t="shared" si="4"/>
        <v>7</v>
      </c>
      <c r="P15" s="1742">
        <f t="shared" si="5"/>
        <v>0</v>
      </c>
      <c r="R15" s="946"/>
      <c r="S15" s="3555"/>
      <c r="T15" s="3555"/>
      <c r="U15" s="3555"/>
      <c r="V15" s="3555"/>
      <c r="W15" s="3555"/>
      <c r="X15" s="3555"/>
      <c r="Y15" s="3555"/>
      <c r="Z15" s="3555"/>
      <c r="AA15" s="3555"/>
      <c r="AB15" s="3556"/>
      <c r="AC15" s="3556"/>
      <c r="AD15" s="3555"/>
      <c r="AE15" s="1840"/>
      <c r="AF15" s="1840"/>
      <c r="AG15" s="1840"/>
      <c r="AI15" s="3377"/>
      <c r="AJ15" s="3378"/>
      <c r="AK15" s="3378"/>
      <c r="AL15" s="3378"/>
      <c r="AM15" s="3378"/>
      <c r="AN15" s="3378"/>
      <c r="AO15" s="3378"/>
      <c r="AP15" s="3378"/>
      <c r="AQ15" s="3378"/>
      <c r="AR15" s="3378"/>
      <c r="AS15" s="3378"/>
      <c r="AT15" s="3378"/>
      <c r="AU15" s="3378"/>
      <c r="AV15" s="3379"/>
      <c r="AW15" s="3379"/>
      <c r="AX15" s="3380"/>
      <c r="AY15" s="219"/>
    </row>
    <row r="16" spans="1:62">
      <c r="A16" s="2290" t="s">
        <v>465</v>
      </c>
      <c r="B16" s="2294">
        <v>2</v>
      </c>
      <c r="C16" s="1388">
        <v>2</v>
      </c>
      <c r="D16" s="2293">
        <f t="shared" si="6"/>
        <v>0</v>
      </c>
      <c r="E16" s="3098">
        <v>0</v>
      </c>
      <c r="F16" s="1388">
        <v>2</v>
      </c>
      <c r="G16" s="2929">
        <f t="shared" si="0"/>
        <v>-2</v>
      </c>
      <c r="H16" s="2294">
        <v>4</v>
      </c>
      <c r="I16" s="1388">
        <v>3</v>
      </c>
      <c r="J16" s="2293">
        <f t="shared" si="1"/>
        <v>1</v>
      </c>
      <c r="K16" s="3246">
        <v>0</v>
      </c>
      <c r="L16" s="3247">
        <v>0</v>
      </c>
      <c r="M16" s="2929">
        <f t="shared" si="2"/>
        <v>0</v>
      </c>
      <c r="N16" s="2296">
        <f t="shared" si="3"/>
        <v>6</v>
      </c>
      <c r="O16" s="2930">
        <f t="shared" si="4"/>
        <v>7</v>
      </c>
      <c r="P16" s="1742">
        <f t="shared" si="5"/>
        <v>-1</v>
      </c>
      <c r="R16" s="946"/>
      <c r="S16" s="3555"/>
      <c r="T16" s="3555"/>
      <c r="U16" s="3555"/>
      <c r="V16" s="3555"/>
      <c r="W16" s="3555"/>
      <c r="X16" s="3555"/>
      <c r="Y16" s="3555"/>
      <c r="Z16" s="3555"/>
      <c r="AA16" s="3555"/>
      <c r="AB16" s="3556"/>
      <c r="AC16" s="3556"/>
      <c r="AD16" s="3555"/>
      <c r="AE16" s="1840"/>
      <c r="AF16" s="1840"/>
      <c r="AG16" s="1840"/>
      <c r="AI16" s="3377"/>
      <c r="AJ16" s="3378"/>
      <c r="AK16" s="3378"/>
      <c r="AL16" s="3378"/>
      <c r="AM16" s="3378"/>
      <c r="AN16" s="3378"/>
      <c r="AO16" s="3378"/>
      <c r="AP16" s="3378"/>
      <c r="AQ16" s="3378"/>
      <c r="AR16" s="3378"/>
      <c r="AS16" s="3378"/>
      <c r="AT16" s="3378"/>
      <c r="AU16" s="3378"/>
      <c r="AV16" s="3379"/>
      <c r="AW16" s="3379"/>
      <c r="AX16" s="3380"/>
      <c r="AY16" s="219"/>
    </row>
    <row r="17" spans="1:62">
      <c r="A17" s="2290" t="s">
        <v>466</v>
      </c>
      <c r="B17" s="2294">
        <v>2</v>
      </c>
      <c r="C17" s="1388">
        <v>0</v>
      </c>
      <c r="D17" s="2293">
        <f t="shared" si="6"/>
        <v>2</v>
      </c>
      <c r="E17" s="3098">
        <v>0</v>
      </c>
      <c r="F17" s="1388">
        <v>0</v>
      </c>
      <c r="G17" s="2929">
        <f t="shared" si="0"/>
        <v>0</v>
      </c>
      <c r="H17" s="2294">
        <v>3</v>
      </c>
      <c r="I17" s="1388">
        <v>4</v>
      </c>
      <c r="J17" s="2293">
        <f t="shared" si="1"/>
        <v>-1</v>
      </c>
      <c r="K17" s="3246">
        <v>0</v>
      </c>
      <c r="L17" s="3247">
        <v>1</v>
      </c>
      <c r="M17" s="2929">
        <f t="shared" si="2"/>
        <v>-1</v>
      </c>
      <c r="N17" s="2296">
        <f t="shared" si="3"/>
        <v>5</v>
      </c>
      <c r="O17" s="2930">
        <f t="shared" si="4"/>
        <v>5</v>
      </c>
      <c r="P17" s="1742">
        <f t="shared" si="5"/>
        <v>0</v>
      </c>
      <c r="R17" s="946"/>
      <c r="S17" s="3555"/>
      <c r="T17" s="3555"/>
      <c r="U17" s="3555"/>
      <c r="V17" s="3555"/>
      <c r="W17" s="3555"/>
      <c r="X17" s="3555"/>
      <c r="Y17" s="3555"/>
      <c r="Z17" s="3555"/>
      <c r="AA17" s="3555"/>
      <c r="AB17" s="3556"/>
      <c r="AC17" s="3556"/>
      <c r="AD17" s="3555"/>
      <c r="AE17" s="1840"/>
      <c r="AF17" s="1840"/>
      <c r="AG17" s="1840"/>
      <c r="AI17" s="3377"/>
      <c r="AJ17" s="3378"/>
      <c r="AK17" s="3378"/>
      <c r="AL17" s="3378"/>
      <c r="AM17" s="3378"/>
      <c r="AN17" s="3378"/>
      <c r="AO17" s="3378"/>
      <c r="AP17" s="3378"/>
      <c r="AQ17" s="3378"/>
      <c r="AR17" s="3378"/>
      <c r="AS17" s="3378"/>
      <c r="AT17" s="3378"/>
      <c r="AU17" s="3378"/>
      <c r="AV17" s="3379"/>
      <c r="AW17" s="3379"/>
      <c r="AX17" s="3380"/>
      <c r="AY17" s="219"/>
    </row>
    <row r="18" spans="1:62" ht="21.75" customHeight="1">
      <c r="A18" s="2291" t="s">
        <v>467</v>
      </c>
      <c r="B18" s="2294">
        <v>0</v>
      </c>
      <c r="C18" s="1388">
        <v>1</v>
      </c>
      <c r="D18" s="2293">
        <f t="shared" si="6"/>
        <v>-1</v>
      </c>
      <c r="E18" s="3098">
        <v>0</v>
      </c>
      <c r="F18" s="1388">
        <v>0</v>
      </c>
      <c r="G18" s="2929">
        <f t="shared" si="0"/>
        <v>0</v>
      </c>
      <c r="H18" s="2294">
        <v>6</v>
      </c>
      <c r="I18" s="1388">
        <v>4</v>
      </c>
      <c r="J18" s="2293">
        <f t="shared" si="1"/>
        <v>2</v>
      </c>
      <c r="K18" s="3246">
        <v>1</v>
      </c>
      <c r="L18" s="3247">
        <v>2</v>
      </c>
      <c r="M18" s="2929">
        <f t="shared" si="2"/>
        <v>-1</v>
      </c>
      <c r="N18" s="2296">
        <f t="shared" si="3"/>
        <v>7</v>
      </c>
      <c r="O18" s="2930">
        <f t="shared" si="4"/>
        <v>7</v>
      </c>
      <c r="P18" s="1742">
        <f t="shared" si="5"/>
        <v>0</v>
      </c>
      <c r="R18" s="3557"/>
      <c r="S18" s="3555"/>
      <c r="T18" s="3555"/>
      <c r="U18" s="3555"/>
      <c r="V18" s="3555"/>
      <c r="W18" s="3555"/>
      <c r="X18" s="3555"/>
      <c r="Y18" s="3555"/>
      <c r="Z18" s="3555"/>
      <c r="AA18" s="3555"/>
      <c r="AB18" s="3556"/>
      <c r="AC18" s="3556"/>
      <c r="AD18" s="3555"/>
      <c r="AE18" s="1840"/>
      <c r="AF18" s="1840"/>
      <c r="AG18" s="1840"/>
      <c r="AI18" s="3377"/>
      <c r="AJ18" s="3378"/>
      <c r="AK18" s="3378"/>
      <c r="AL18" s="3378"/>
      <c r="AM18" s="3378"/>
      <c r="AN18" s="3378"/>
      <c r="AO18" s="3378"/>
      <c r="AP18" s="3378"/>
      <c r="AQ18" s="3378"/>
      <c r="AR18" s="3378"/>
      <c r="AS18" s="3378"/>
      <c r="AT18" s="3378"/>
      <c r="AU18" s="3378"/>
      <c r="AV18" s="3379"/>
      <c r="AW18" s="3379"/>
      <c r="AX18" s="543"/>
      <c r="AY18" s="219"/>
    </row>
    <row r="19" spans="1:62" ht="23.25" customHeight="1">
      <c r="A19" s="2291" t="s">
        <v>472</v>
      </c>
      <c r="B19" s="2294">
        <v>0</v>
      </c>
      <c r="C19" s="3098">
        <v>0</v>
      </c>
      <c r="D19" s="3098">
        <v>0</v>
      </c>
      <c r="E19" s="3098">
        <v>0</v>
      </c>
      <c r="F19" s="3098">
        <v>0</v>
      </c>
      <c r="G19" s="3098">
        <v>0</v>
      </c>
      <c r="H19" s="3098">
        <v>0</v>
      </c>
      <c r="I19" s="3098">
        <v>0</v>
      </c>
      <c r="J19" s="2293">
        <f t="shared" si="1"/>
        <v>0</v>
      </c>
      <c r="K19" s="3246">
        <v>0</v>
      </c>
      <c r="L19" s="3247">
        <v>0</v>
      </c>
      <c r="M19" s="2929">
        <f t="shared" si="2"/>
        <v>0</v>
      </c>
      <c r="N19" s="2296">
        <f>B19+E19+H19+K19</f>
        <v>0</v>
      </c>
      <c r="O19" s="2930">
        <f t="shared" si="4"/>
        <v>0</v>
      </c>
      <c r="P19" s="1742">
        <f t="shared" si="5"/>
        <v>0</v>
      </c>
      <c r="R19" s="3557"/>
      <c r="S19" s="3555"/>
      <c r="T19" s="3555"/>
      <c r="U19" s="3555"/>
      <c r="V19" s="3555"/>
      <c r="W19" s="3555"/>
      <c r="X19" s="3555"/>
      <c r="Y19" s="3555"/>
      <c r="Z19" s="3555"/>
      <c r="AA19" s="3555"/>
      <c r="AB19" s="3556"/>
      <c r="AC19" s="3556"/>
      <c r="AD19" s="3555"/>
      <c r="AE19" s="1840"/>
      <c r="AF19" s="1840"/>
      <c r="AG19" s="1840"/>
      <c r="AI19" s="3377"/>
      <c r="AJ19" s="3378"/>
      <c r="AK19" s="3378"/>
      <c r="AL19" s="3378"/>
      <c r="AM19" s="3378"/>
      <c r="AN19" s="3378"/>
      <c r="AO19" s="3378"/>
      <c r="AP19" s="3378"/>
      <c r="AQ19" s="3378"/>
      <c r="AR19" s="3378"/>
      <c r="AS19" s="3378"/>
      <c r="AT19" s="3378"/>
      <c r="AU19" s="3378"/>
      <c r="AV19" s="3379"/>
      <c r="AW19" s="3379"/>
      <c r="AX19" s="543"/>
      <c r="AY19" s="219"/>
    </row>
    <row r="20" spans="1:62">
      <c r="A20" s="2290" t="s">
        <v>468</v>
      </c>
      <c r="B20" s="2294">
        <v>0</v>
      </c>
      <c r="C20" s="1388">
        <v>0</v>
      </c>
      <c r="D20" s="2293">
        <f t="shared" ref="D20:D26" si="7">B20-C20</f>
        <v>0</v>
      </c>
      <c r="E20" s="3098">
        <v>0</v>
      </c>
      <c r="F20" s="1388">
        <v>0</v>
      </c>
      <c r="G20" s="2929">
        <f t="shared" ref="G20:G26" si="8">E20-F20</f>
        <v>0</v>
      </c>
      <c r="H20" s="2294">
        <v>0</v>
      </c>
      <c r="I20" s="1388">
        <v>0</v>
      </c>
      <c r="J20" s="2293">
        <f t="shared" si="1"/>
        <v>0</v>
      </c>
      <c r="K20" s="3246">
        <v>0</v>
      </c>
      <c r="L20" s="3247">
        <v>0</v>
      </c>
      <c r="M20" s="2929">
        <f t="shared" si="2"/>
        <v>0</v>
      </c>
      <c r="N20" s="2296">
        <f t="shared" ref="N20:N27" si="9">B20+E20+H20+K20</f>
        <v>0</v>
      </c>
      <c r="O20" s="2930">
        <f t="shared" si="4"/>
        <v>0</v>
      </c>
      <c r="P20" s="1742">
        <f t="shared" si="5"/>
        <v>0</v>
      </c>
      <c r="R20" s="946"/>
      <c r="S20" s="3555"/>
      <c r="T20" s="3555"/>
      <c r="U20" s="3555"/>
      <c r="V20" s="3555"/>
      <c r="W20" s="3555"/>
      <c r="X20" s="3555"/>
      <c r="Y20" s="3555"/>
      <c r="Z20" s="3555"/>
      <c r="AA20" s="3555"/>
      <c r="AB20" s="3556"/>
      <c r="AC20" s="3556"/>
      <c r="AD20" s="3555"/>
      <c r="AE20" s="1840"/>
      <c r="AF20" s="1840"/>
      <c r="AG20" s="1840"/>
      <c r="AI20" s="3377"/>
      <c r="AJ20" s="3378"/>
      <c r="AK20" s="3378"/>
      <c r="AL20" s="3378"/>
      <c r="AM20" s="3378"/>
      <c r="AN20" s="3378"/>
      <c r="AO20" s="3378"/>
      <c r="AP20" s="3378"/>
      <c r="AQ20" s="3378"/>
      <c r="AR20" s="3378"/>
      <c r="AS20" s="3378"/>
      <c r="AT20" s="3378"/>
      <c r="AU20" s="3378"/>
      <c r="AV20" s="3379"/>
      <c r="AW20" s="3379"/>
      <c r="AX20" s="543"/>
      <c r="AY20" s="219"/>
    </row>
    <row r="21" spans="1:62">
      <c r="A21" s="2290" t="s">
        <v>469</v>
      </c>
      <c r="B21" s="2294">
        <v>0</v>
      </c>
      <c r="C21" s="1388">
        <v>0</v>
      </c>
      <c r="D21" s="2293">
        <f t="shared" si="7"/>
        <v>0</v>
      </c>
      <c r="E21" s="3098">
        <v>0</v>
      </c>
      <c r="F21" s="1388">
        <v>0</v>
      </c>
      <c r="G21" s="2929">
        <f t="shared" si="8"/>
        <v>0</v>
      </c>
      <c r="H21" s="2294">
        <v>0</v>
      </c>
      <c r="I21" s="1388">
        <v>0</v>
      </c>
      <c r="J21" s="2293">
        <f t="shared" si="1"/>
        <v>0</v>
      </c>
      <c r="K21" s="3246">
        <v>0</v>
      </c>
      <c r="L21" s="3247">
        <v>1</v>
      </c>
      <c r="M21" s="2929">
        <f t="shared" si="2"/>
        <v>-1</v>
      </c>
      <c r="N21" s="2296">
        <f t="shared" si="9"/>
        <v>0</v>
      </c>
      <c r="O21" s="2930">
        <f t="shared" si="4"/>
        <v>1</v>
      </c>
      <c r="P21" s="1742">
        <f t="shared" si="5"/>
        <v>-1</v>
      </c>
      <c r="R21" s="946"/>
      <c r="S21" s="3555"/>
      <c r="T21" s="3555"/>
      <c r="U21" s="3555"/>
      <c r="V21" s="3555"/>
      <c r="W21" s="3555"/>
      <c r="X21" s="3555"/>
      <c r="Y21" s="3555"/>
      <c r="Z21" s="3555"/>
      <c r="AA21" s="3555"/>
      <c r="AB21" s="3556"/>
      <c r="AC21" s="3556"/>
      <c r="AD21" s="3555"/>
      <c r="AE21" s="1840"/>
      <c r="AF21" s="1840"/>
      <c r="AG21" s="1840"/>
      <c r="AI21" s="3377"/>
      <c r="AJ21" s="3378"/>
      <c r="AK21" s="3378"/>
      <c r="AL21" s="3378"/>
      <c r="AM21" s="3378"/>
      <c r="AN21" s="3378"/>
      <c r="AO21" s="3378"/>
      <c r="AP21" s="3378"/>
      <c r="AQ21" s="3378"/>
      <c r="AR21" s="3378"/>
      <c r="AS21" s="3378"/>
      <c r="AT21" s="3378"/>
      <c r="AU21" s="3378"/>
      <c r="AV21" s="3379"/>
      <c r="AW21" s="3379"/>
      <c r="AX21" s="543"/>
      <c r="AY21" s="219"/>
    </row>
    <row r="22" spans="1:62" ht="24.75" customHeight="1">
      <c r="A22" s="2291" t="s">
        <v>475</v>
      </c>
      <c r="B22" s="2294">
        <v>0</v>
      </c>
      <c r="C22" s="1388">
        <v>1</v>
      </c>
      <c r="D22" s="2293">
        <f t="shared" si="7"/>
        <v>-1</v>
      </c>
      <c r="E22" s="3098">
        <v>0</v>
      </c>
      <c r="F22" s="1388">
        <v>0</v>
      </c>
      <c r="G22" s="2929">
        <f t="shared" si="8"/>
        <v>0</v>
      </c>
      <c r="H22" s="2294">
        <v>2</v>
      </c>
      <c r="I22" s="1388">
        <v>2</v>
      </c>
      <c r="J22" s="2293">
        <f t="shared" si="1"/>
        <v>0</v>
      </c>
      <c r="K22" s="3246">
        <v>2</v>
      </c>
      <c r="L22" s="3247">
        <v>2</v>
      </c>
      <c r="M22" s="2929">
        <f t="shared" si="2"/>
        <v>0</v>
      </c>
      <c r="N22" s="2296">
        <f t="shared" si="9"/>
        <v>4</v>
      </c>
      <c r="O22" s="2930">
        <f t="shared" si="4"/>
        <v>5</v>
      </c>
      <c r="P22" s="1742">
        <f t="shared" si="5"/>
        <v>-1</v>
      </c>
      <c r="R22" s="3557"/>
      <c r="S22" s="3555"/>
      <c r="T22" s="3555"/>
      <c r="U22" s="3555"/>
      <c r="V22" s="3555"/>
      <c r="W22" s="3555"/>
      <c r="X22" s="3555"/>
      <c r="Y22" s="3555"/>
      <c r="Z22" s="3555"/>
      <c r="AA22" s="3555"/>
      <c r="AB22" s="3556"/>
      <c r="AC22" s="3556"/>
      <c r="AD22" s="3555"/>
      <c r="AE22" s="1840"/>
      <c r="AF22" s="1840"/>
      <c r="AG22" s="1840"/>
      <c r="AI22" s="3377"/>
      <c r="AJ22" s="3378"/>
      <c r="AK22" s="3378"/>
      <c r="AL22" s="3378"/>
      <c r="AM22" s="3378"/>
      <c r="AN22" s="3378"/>
      <c r="AO22" s="3378"/>
      <c r="AP22" s="3378"/>
      <c r="AQ22" s="3378"/>
      <c r="AR22" s="3378"/>
      <c r="AS22" s="3378"/>
      <c r="AT22" s="3378"/>
      <c r="AU22" s="3378"/>
      <c r="AV22" s="3379"/>
      <c r="AW22" s="3379"/>
      <c r="AX22" s="543"/>
      <c r="AY22" s="219"/>
    </row>
    <row r="23" spans="1:62">
      <c r="A23" s="2290" t="s">
        <v>470</v>
      </c>
      <c r="B23" s="2294">
        <v>0</v>
      </c>
      <c r="C23" s="1388">
        <v>0</v>
      </c>
      <c r="D23" s="2293">
        <f t="shared" si="7"/>
        <v>0</v>
      </c>
      <c r="E23" s="3098">
        <v>1</v>
      </c>
      <c r="F23" s="1388">
        <v>1</v>
      </c>
      <c r="G23" s="2929">
        <f t="shared" si="8"/>
        <v>0</v>
      </c>
      <c r="H23" s="2294">
        <v>10</v>
      </c>
      <c r="I23" s="1388">
        <v>11</v>
      </c>
      <c r="J23" s="2293">
        <f t="shared" si="1"/>
        <v>-1</v>
      </c>
      <c r="K23" s="3246">
        <v>0</v>
      </c>
      <c r="L23" s="3247">
        <v>0</v>
      </c>
      <c r="M23" s="2929">
        <f t="shared" si="2"/>
        <v>0</v>
      </c>
      <c r="N23" s="2296">
        <f t="shared" si="9"/>
        <v>11</v>
      </c>
      <c r="O23" s="2930">
        <f t="shared" si="4"/>
        <v>12</v>
      </c>
      <c r="P23" s="1742">
        <f t="shared" si="5"/>
        <v>-1</v>
      </c>
      <c r="R23" s="946"/>
      <c r="S23" s="3555"/>
      <c r="T23" s="3555"/>
      <c r="U23" s="3555"/>
      <c r="V23" s="3555"/>
      <c r="W23" s="3555"/>
      <c r="X23" s="3555"/>
      <c r="Y23" s="3555"/>
      <c r="Z23" s="3555"/>
      <c r="AA23" s="3555"/>
      <c r="AB23" s="3556"/>
      <c r="AC23" s="3556"/>
      <c r="AD23" s="3555"/>
      <c r="AE23" s="1840"/>
      <c r="AF23" s="1840"/>
      <c r="AG23" s="1840"/>
      <c r="AI23" s="3377"/>
      <c r="AJ23" s="3378"/>
      <c r="AK23" s="3378"/>
      <c r="AL23" s="3378"/>
      <c r="AM23" s="3378"/>
      <c r="AN23" s="3378"/>
      <c r="AO23" s="3378"/>
      <c r="AP23" s="3378"/>
      <c r="AQ23" s="3378"/>
      <c r="AR23" s="3378"/>
      <c r="AS23" s="3378"/>
      <c r="AT23" s="3378"/>
      <c r="AU23" s="3378"/>
      <c r="AV23" s="3379"/>
      <c r="AW23" s="3379"/>
      <c r="AX23" s="543"/>
      <c r="AY23" s="219"/>
    </row>
    <row r="24" spans="1:62" ht="21.75" customHeight="1">
      <c r="A24" s="2291" t="s">
        <v>474</v>
      </c>
      <c r="B24" s="3248">
        <v>0</v>
      </c>
      <c r="C24" s="1391">
        <v>0</v>
      </c>
      <c r="D24" s="2293">
        <f t="shared" si="7"/>
        <v>0</v>
      </c>
      <c r="E24" s="3249">
        <v>0</v>
      </c>
      <c r="F24" s="1391">
        <v>0</v>
      </c>
      <c r="G24" s="2929">
        <f t="shared" si="8"/>
        <v>0</v>
      </c>
      <c r="H24" s="3248">
        <v>0</v>
      </c>
      <c r="I24" s="1391">
        <v>0</v>
      </c>
      <c r="J24" s="2293">
        <f t="shared" si="1"/>
        <v>0</v>
      </c>
      <c r="K24" s="3246">
        <v>0</v>
      </c>
      <c r="L24" s="3247">
        <v>0</v>
      </c>
      <c r="M24" s="2929">
        <f t="shared" si="2"/>
        <v>0</v>
      </c>
      <c r="N24" s="2296">
        <f t="shared" si="9"/>
        <v>0</v>
      </c>
      <c r="O24" s="2930">
        <f t="shared" si="4"/>
        <v>0</v>
      </c>
      <c r="P24" s="1742">
        <f t="shared" si="5"/>
        <v>0</v>
      </c>
      <c r="R24" s="3557"/>
      <c r="S24" s="290"/>
      <c r="T24" s="290"/>
      <c r="U24" s="3555"/>
      <c r="V24" s="290"/>
      <c r="W24" s="290"/>
      <c r="X24" s="3555"/>
      <c r="Y24" s="290"/>
      <c r="Z24" s="290"/>
      <c r="AA24" s="3555"/>
      <c r="AB24" s="3556"/>
      <c r="AC24" s="3556"/>
      <c r="AD24" s="3555"/>
      <c r="AE24" s="1840"/>
      <c r="AF24" s="1840"/>
      <c r="AG24" s="1840"/>
      <c r="AI24" s="3377"/>
      <c r="AJ24" s="3378"/>
      <c r="AK24" s="3378"/>
      <c r="AL24" s="3378"/>
      <c r="AM24" s="3378"/>
      <c r="AN24" s="3378"/>
      <c r="AO24" s="3378"/>
      <c r="AP24" s="3378"/>
      <c r="AQ24" s="3378"/>
      <c r="AR24" s="3378"/>
      <c r="AS24" s="3378"/>
      <c r="AT24" s="3378"/>
      <c r="AU24" s="3378"/>
      <c r="AV24" s="3379"/>
      <c r="AW24" s="3379"/>
      <c r="AX24" s="543"/>
      <c r="AY24" s="219"/>
    </row>
    <row r="25" spans="1:62">
      <c r="A25" s="2290" t="s">
        <v>473</v>
      </c>
      <c r="B25" s="3248">
        <v>0</v>
      </c>
      <c r="C25" s="1391">
        <v>0</v>
      </c>
      <c r="D25" s="2293">
        <f t="shared" si="7"/>
        <v>0</v>
      </c>
      <c r="E25" s="3249">
        <v>0</v>
      </c>
      <c r="F25" s="1391">
        <v>0</v>
      </c>
      <c r="G25" s="2929">
        <f t="shared" si="8"/>
        <v>0</v>
      </c>
      <c r="H25" s="3248">
        <v>0</v>
      </c>
      <c r="I25" s="1391">
        <v>0</v>
      </c>
      <c r="J25" s="2293">
        <f t="shared" si="1"/>
        <v>0</v>
      </c>
      <c r="K25" s="3098">
        <v>0</v>
      </c>
      <c r="L25" s="1388">
        <v>0</v>
      </c>
      <c r="M25" s="2929">
        <f t="shared" si="2"/>
        <v>0</v>
      </c>
      <c r="N25" s="2296">
        <f t="shared" si="9"/>
        <v>0</v>
      </c>
      <c r="O25" s="2930">
        <f t="shared" si="4"/>
        <v>0</v>
      </c>
      <c r="P25" s="1742">
        <f t="shared" si="5"/>
        <v>0</v>
      </c>
      <c r="R25" s="946"/>
      <c r="S25" s="290"/>
      <c r="T25" s="290"/>
      <c r="U25" s="3555"/>
      <c r="V25" s="290"/>
      <c r="W25" s="290"/>
      <c r="X25" s="3555"/>
      <c r="Y25" s="290"/>
      <c r="Z25" s="290"/>
      <c r="AA25" s="3555"/>
      <c r="AB25" s="3555"/>
      <c r="AC25" s="3555"/>
      <c r="AD25" s="3555"/>
      <c r="AE25" s="1840"/>
      <c r="AF25" s="1840"/>
      <c r="AG25" s="1840"/>
      <c r="AI25" s="3381"/>
      <c r="AJ25" s="3379"/>
      <c r="AK25" s="3379"/>
      <c r="AL25" s="3379"/>
      <c r="AM25" s="3379"/>
      <c r="AN25" s="3379"/>
      <c r="AO25" s="3379"/>
      <c r="AP25" s="3379"/>
      <c r="AQ25" s="3379"/>
      <c r="AR25" s="3379"/>
      <c r="AS25" s="3379"/>
      <c r="AT25" s="3379"/>
      <c r="AU25" s="3379"/>
      <c r="AV25" s="3379"/>
      <c r="AW25" s="3379"/>
      <c r="AX25" s="3361"/>
      <c r="AY25" s="219"/>
    </row>
    <row r="26" spans="1:62">
      <c r="A26" s="2290" t="s">
        <v>471</v>
      </c>
      <c r="B26" s="2294">
        <v>14</v>
      </c>
      <c r="C26" s="1388">
        <v>4</v>
      </c>
      <c r="D26" s="2293">
        <f t="shared" si="7"/>
        <v>10</v>
      </c>
      <c r="E26" s="3249">
        <v>9</v>
      </c>
      <c r="F26" s="1391">
        <v>0</v>
      </c>
      <c r="G26" s="2929">
        <f t="shared" si="8"/>
        <v>9</v>
      </c>
      <c r="H26" s="3248">
        <v>34</v>
      </c>
      <c r="I26" s="3250">
        <v>0</v>
      </c>
      <c r="J26" s="2293">
        <f t="shared" si="1"/>
        <v>34</v>
      </c>
      <c r="K26" s="3099">
        <v>2</v>
      </c>
      <c r="L26" s="1388">
        <v>0</v>
      </c>
      <c r="M26" s="2929">
        <f t="shared" si="2"/>
        <v>2</v>
      </c>
      <c r="N26" s="2296">
        <f t="shared" si="9"/>
        <v>59</v>
      </c>
      <c r="O26" s="2930">
        <f t="shared" si="4"/>
        <v>4</v>
      </c>
      <c r="P26" s="1742">
        <f t="shared" si="5"/>
        <v>55</v>
      </c>
      <c r="R26" s="946"/>
      <c r="S26" s="290"/>
      <c r="T26" s="290"/>
      <c r="U26" s="3555"/>
      <c r="V26" s="290"/>
      <c r="W26" s="290"/>
      <c r="X26" s="3555"/>
      <c r="Y26" s="290"/>
      <c r="Z26" s="290"/>
      <c r="AA26" s="3555"/>
      <c r="AB26" s="3556"/>
      <c r="AC26" s="3556"/>
      <c r="AD26" s="3555"/>
      <c r="AE26" s="1840"/>
      <c r="AF26" s="1840"/>
      <c r="AG26" s="1840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</row>
    <row r="27" spans="1:62" s="3233" customFormat="1" ht="17.45" customHeight="1" thickBot="1">
      <c r="A27" s="1099" t="s">
        <v>158</v>
      </c>
      <c r="B27" s="3235">
        <f>SUM(B5:B26)</f>
        <v>27</v>
      </c>
      <c r="C27" s="3236">
        <f>SUM(C5:C26)</f>
        <v>26</v>
      </c>
      <c r="D27" s="3237">
        <f t="shared" ref="D27:J27" si="10">SUM(D5:D26)</f>
        <v>1</v>
      </c>
      <c r="E27" s="3238">
        <f t="shared" si="10"/>
        <v>27</v>
      </c>
      <c r="F27" s="3236">
        <f t="shared" si="10"/>
        <v>26</v>
      </c>
      <c r="G27" s="3239">
        <f t="shared" si="10"/>
        <v>1</v>
      </c>
      <c r="H27" s="3235">
        <f t="shared" si="10"/>
        <v>169</v>
      </c>
      <c r="I27" s="3236">
        <f t="shared" si="10"/>
        <v>275</v>
      </c>
      <c r="J27" s="3237">
        <f t="shared" si="10"/>
        <v>-106</v>
      </c>
      <c r="K27" s="3238">
        <f>SUM(K5:K26)</f>
        <v>5</v>
      </c>
      <c r="L27" s="3236">
        <f>SUM(L5:L26)</f>
        <v>8</v>
      </c>
      <c r="M27" s="3239">
        <f>SUM(M5:M26)</f>
        <v>-3</v>
      </c>
      <c r="N27" s="3239">
        <f t="shared" si="9"/>
        <v>228</v>
      </c>
      <c r="O27" s="3240">
        <f>C27+F27+I27+L27</f>
        <v>335</v>
      </c>
      <c r="P27" s="3237">
        <f>N27-O27</f>
        <v>-107</v>
      </c>
      <c r="Q27" s="3241"/>
      <c r="R27" s="949"/>
      <c r="S27" s="1840"/>
      <c r="T27" s="1840"/>
      <c r="U27" s="1840"/>
      <c r="V27" s="1840"/>
      <c r="W27" s="1840"/>
      <c r="X27" s="1840"/>
      <c r="Y27" s="1840"/>
      <c r="Z27" s="1840"/>
      <c r="AA27" s="1840"/>
      <c r="AB27" s="1840"/>
      <c r="AC27" s="1840"/>
      <c r="AD27" s="1840"/>
      <c r="AE27" s="1840"/>
      <c r="AF27" s="1840"/>
      <c r="AG27" s="1840"/>
      <c r="AH27" s="3241"/>
      <c r="AI27" s="3241"/>
      <c r="AJ27" s="3241"/>
      <c r="AK27" s="3241"/>
      <c r="AL27" s="3241"/>
      <c r="AM27" s="3241"/>
      <c r="AN27" s="3241"/>
      <c r="AO27" s="3241"/>
      <c r="BA27" s="3251"/>
    </row>
    <row r="28" spans="1:62">
      <c r="A28" s="837" t="s">
        <v>192</v>
      </c>
      <c r="AJ28" s="1450"/>
      <c r="BA28" s="1450"/>
    </row>
    <row r="29" spans="1:62">
      <c r="A29" s="294" t="s">
        <v>902</v>
      </c>
      <c r="R29" s="219"/>
      <c r="AJ29" s="1450"/>
    </row>
    <row r="30" spans="1:62" ht="13.5" customHeight="1">
      <c r="A30" s="294"/>
      <c r="R30" s="219"/>
      <c r="S30" s="1450"/>
    </row>
    <row r="31" spans="1:62" ht="13.5" customHeight="1">
      <c r="A31" s="294"/>
      <c r="S31" s="1450"/>
    </row>
    <row r="32" spans="1:62" ht="13.5" customHeight="1">
      <c r="A32" s="294"/>
    </row>
    <row r="33" spans="1:67" ht="13.5" thickBot="1">
      <c r="A33" s="294"/>
    </row>
    <row r="34" spans="1:67" ht="13.5" thickBot="1">
      <c r="A34" s="3242" t="s">
        <v>903</v>
      </c>
      <c r="B34" s="3714" t="s">
        <v>166</v>
      </c>
      <c r="C34" s="3715"/>
      <c r="D34" s="3716"/>
      <c r="E34" s="3714" t="s">
        <v>167</v>
      </c>
      <c r="F34" s="3715"/>
      <c r="G34" s="3716"/>
      <c r="H34" s="3714" t="s">
        <v>169</v>
      </c>
      <c r="I34" s="3715"/>
      <c r="J34" s="3716"/>
      <c r="K34" s="3714" t="s">
        <v>170</v>
      </c>
      <c r="L34" s="3715"/>
      <c r="M34" s="3716"/>
      <c r="N34" s="3714" t="s">
        <v>158</v>
      </c>
      <c r="O34" s="3715"/>
      <c r="P34" s="3716"/>
      <c r="R34" s="3242" t="s">
        <v>904</v>
      </c>
      <c r="S34" s="3714" t="s">
        <v>166</v>
      </c>
      <c r="T34" s="3715"/>
      <c r="U34" s="3716"/>
      <c r="V34" s="3714" t="s">
        <v>167</v>
      </c>
      <c r="W34" s="3715"/>
      <c r="X34" s="3716"/>
      <c r="Y34" s="3714" t="s">
        <v>169</v>
      </c>
      <c r="Z34" s="3715"/>
      <c r="AA34" s="3716"/>
      <c r="AB34" s="3714" t="s">
        <v>170</v>
      </c>
      <c r="AC34" s="3715"/>
      <c r="AD34" s="3716"/>
      <c r="AE34" s="3714" t="s">
        <v>158</v>
      </c>
      <c r="AF34" s="3715"/>
      <c r="AG34" s="3716"/>
      <c r="AI34" s="3242" t="s">
        <v>911</v>
      </c>
      <c r="AJ34" s="3714" t="s">
        <v>166</v>
      </c>
      <c r="AK34" s="3715"/>
      <c r="AL34" s="3716"/>
      <c r="AM34" s="3714" t="s">
        <v>167</v>
      </c>
      <c r="AN34" s="3715"/>
      <c r="AO34" s="3716"/>
      <c r="AP34" s="3714" t="s">
        <v>169</v>
      </c>
      <c r="AQ34" s="3715"/>
      <c r="AR34" s="3716"/>
      <c r="AS34" s="3714" t="s">
        <v>170</v>
      </c>
      <c r="AT34" s="3715"/>
      <c r="AU34" s="3716"/>
      <c r="AV34" s="3714" t="s">
        <v>158</v>
      </c>
      <c r="AW34" s="3715"/>
      <c r="AX34" s="3716"/>
      <c r="AZ34" s="3242" t="s">
        <v>936</v>
      </c>
      <c r="BA34" s="3714" t="s">
        <v>166</v>
      </c>
      <c r="BB34" s="3715"/>
      <c r="BC34" s="3716"/>
      <c r="BD34" s="3714" t="s">
        <v>167</v>
      </c>
      <c r="BE34" s="3715"/>
      <c r="BF34" s="3716"/>
      <c r="BG34" s="3714" t="s">
        <v>169</v>
      </c>
      <c r="BH34" s="3715"/>
      <c r="BI34" s="3716"/>
      <c r="BJ34" s="3714" t="s">
        <v>170</v>
      </c>
      <c r="BK34" s="3715"/>
      <c r="BL34" s="3716"/>
      <c r="BM34" s="3714" t="s">
        <v>158</v>
      </c>
      <c r="BN34" s="3715"/>
      <c r="BO34" s="3716"/>
    </row>
    <row r="35" spans="1:67" ht="45.75" thickBot="1">
      <c r="A35" s="2926" t="s">
        <v>649</v>
      </c>
      <c r="B35" s="3243" t="s">
        <v>171</v>
      </c>
      <c r="C35" s="704" t="s">
        <v>172</v>
      </c>
      <c r="D35" s="2145" t="s">
        <v>173</v>
      </c>
      <c r="E35" s="704" t="s">
        <v>171</v>
      </c>
      <c r="F35" s="704" t="s">
        <v>172</v>
      </c>
      <c r="G35" s="704" t="s">
        <v>173</v>
      </c>
      <c r="H35" s="3243" t="s">
        <v>171</v>
      </c>
      <c r="I35" s="704" t="s">
        <v>172</v>
      </c>
      <c r="J35" s="2145" t="s">
        <v>173</v>
      </c>
      <c r="K35" s="704" t="s">
        <v>171</v>
      </c>
      <c r="L35" s="704" t="s">
        <v>172</v>
      </c>
      <c r="M35" s="704" t="s">
        <v>173</v>
      </c>
      <c r="N35" s="3243" t="s">
        <v>171</v>
      </c>
      <c r="O35" s="704" t="s">
        <v>172</v>
      </c>
      <c r="P35" s="2145" t="s">
        <v>173</v>
      </c>
      <c r="R35" s="2926" t="s">
        <v>649</v>
      </c>
      <c r="S35" s="3243" t="s">
        <v>171</v>
      </c>
      <c r="T35" s="704" t="s">
        <v>172</v>
      </c>
      <c r="U35" s="2145" t="s">
        <v>173</v>
      </c>
      <c r="V35" s="704" t="s">
        <v>171</v>
      </c>
      <c r="W35" s="704" t="s">
        <v>172</v>
      </c>
      <c r="X35" s="704" t="s">
        <v>173</v>
      </c>
      <c r="Y35" s="3243" t="s">
        <v>171</v>
      </c>
      <c r="Z35" s="704" t="s">
        <v>172</v>
      </c>
      <c r="AA35" s="2145" t="s">
        <v>173</v>
      </c>
      <c r="AB35" s="704" t="s">
        <v>171</v>
      </c>
      <c r="AC35" s="704" t="s">
        <v>172</v>
      </c>
      <c r="AD35" s="704" t="s">
        <v>173</v>
      </c>
      <c r="AE35" s="3243" t="s">
        <v>171</v>
      </c>
      <c r="AF35" s="704" t="s">
        <v>172</v>
      </c>
      <c r="AG35" s="2145" t="s">
        <v>173</v>
      </c>
      <c r="AI35" s="2926" t="s">
        <v>649</v>
      </c>
      <c r="AJ35" s="3243" t="s">
        <v>171</v>
      </c>
      <c r="AK35" s="704" t="s">
        <v>172</v>
      </c>
      <c r="AL35" s="2145" t="s">
        <v>173</v>
      </c>
      <c r="AM35" s="704" t="s">
        <v>171</v>
      </c>
      <c r="AN35" s="704" t="s">
        <v>172</v>
      </c>
      <c r="AO35" s="704" t="s">
        <v>173</v>
      </c>
      <c r="AP35" s="3243" t="s">
        <v>171</v>
      </c>
      <c r="AQ35" s="704" t="s">
        <v>172</v>
      </c>
      <c r="AR35" s="2145" t="s">
        <v>173</v>
      </c>
      <c r="AS35" s="704" t="s">
        <v>171</v>
      </c>
      <c r="AT35" s="704" t="s">
        <v>172</v>
      </c>
      <c r="AU35" s="704" t="s">
        <v>173</v>
      </c>
      <c r="AV35" s="3243" t="s">
        <v>171</v>
      </c>
      <c r="AW35" s="704" t="s">
        <v>172</v>
      </c>
      <c r="AX35" s="2145" t="s">
        <v>173</v>
      </c>
      <c r="AZ35" s="2926" t="s">
        <v>649</v>
      </c>
      <c r="BA35" s="3243" t="s">
        <v>171</v>
      </c>
      <c r="BB35" s="704" t="s">
        <v>172</v>
      </c>
      <c r="BC35" s="2145" t="s">
        <v>173</v>
      </c>
      <c r="BD35" s="704" t="s">
        <v>171</v>
      </c>
      <c r="BE35" s="704" t="s">
        <v>172</v>
      </c>
      <c r="BF35" s="704" t="s">
        <v>173</v>
      </c>
      <c r="BG35" s="3243" t="s">
        <v>171</v>
      </c>
      <c r="BH35" s="704" t="s">
        <v>172</v>
      </c>
      <c r="BI35" s="2145" t="s">
        <v>173</v>
      </c>
      <c r="BJ35" s="704" t="s">
        <v>171</v>
      </c>
      <c r="BK35" s="704" t="s">
        <v>172</v>
      </c>
      <c r="BL35" s="704" t="s">
        <v>173</v>
      </c>
      <c r="BM35" s="3243" t="s">
        <v>171</v>
      </c>
      <c r="BN35" s="704" t="s">
        <v>172</v>
      </c>
      <c r="BO35" s="2145" t="s">
        <v>173</v>
      </c>
    </row>
    <row r="36" spans="1:67">
      <c r="A36" s="950" t="s">
        <v>454</v>
      </c>
      <c r="B36" s="2292">
        <v>2</v>
      </c>
      <c r="C36" s="2927">
        <v>0</v>
      </c>
      <c r="D36" s="2293">
        <f>B36-C36</f>
        <v>2</v>
      </c>
      <c r="E36" s="2928">
        <v>0</v>
      </c>
      <c r="F36" s="2927">
        <v>2</v>
      </c>
      <c r="G36" s="2929">
        <f>E36-F36</f>
        <v>-2</v>
      </c>
      <c r="H36" s="2292">
        <v>36</v>
      </c>
      <c r="I36" s="2927">
        <v>105</v>
      </c>
      <c r="J36" s="2293">
        <f>H36-I36</f>
        <v>-69</v>
      </c>
      <c r="K36" s="2928">
        <v>0</v>
      </c>
      <c r="L36" s="2927">
        <v>0</v>
      </c>
      <c r="M36" s="2929">
        <f>K36-L36</f>
        <v>0</v>
      </c>
      <c r="N36" s="2296">
        <f>SUM(B36,E36,H36,K36)</f>
        <v>38</v>
      </c>
      <c r="O36" s="2930">
        <f>SUM(C36,F36,I36,L36)</f>
        <v>107</v>
      </c>
      <c r="P36" s="1742">
        <f>N36-O36</f>
        <v>-69</v>
      </c>
      <c r="R36" s="950" t="s">
        <v>454</v>
      </c>
      <c r="S36" s="2292">
        <v>0</v>
      </c>
      <c r="T36" s="2927">
        <v>0</v>
      </c>
      <c r="U36" s="2293">
        <f>S36-T36</f>
        <v>0</v>
      </c>
      <c r="V36" s="2928">
        <v>1</v>
      </c>
      <c r="W36" s="2927">
        <v>1</v>
      </c>
      <c r="X36" s="2929">
        <f>V36-W36</f>
        <v>0</v>
      </c>
      <c r="Y36" s="2292">
        <v>16</v>
      </c>
      <c r="Z36" s="2927">
        <v>9</v>
      </c>
      <c r="AA36" s="2293">
        <f>Y36-Z36</f>
        <v>7</v>
      </c>
      <c r="AB36" s="2928">
        <v>0</v>
      </c>
      <c r="AC36" s="2927">
        <v>0</v>
      </c>
      <c r="AD36" s="2929">
        <f>AB36-AC36</f>
        <v>0</v>
      </c>
      <c r="AE36" s="2296">
        <f>SUM(S36,V36,Y36,AB36)</f>
        <v>17</v>
      </c>
      <c r="AF36" s="2930">
        <f>SUM(T36,W36,Z36,AC36)</f>
        <v>10</v>
      </c>
      <c r="AG36" s="1742">
        <f>SUM(U36,X36,AA36,AD36)</f>
        <v>7</v>
      </c>
      <c r="AI36" s="950" t="s">
        <v>454</v>
      </c>
      <c r="AJ36" s="2292">
        <v>0</v>
      </c>
      <c r="AK36" s="2927">
        <v>0</v>
      </c>
      <c r="AL36" s="2293">
        <f>AJ36-AK36</f>
        <v>0</v>
      </c>
      <c r="AM36" s="2928">
        <v>0</v>
      </c>
      <c r="AN36" s="2927">
        <v>0</v>
      </c>
      <c r="AO36" s="2929">
        <f>AM36-AN36</f>
        <v>0</v>
      </c>
      <c r="AP36" s="2292">
        <v>8</v>
      </c>
      <c r="AQ36" s="2927">
        <v>17</v>
      </c>
      <c r="AR36" s="2293">
        <f>AP36-AQ36</f>
        <v>-9</v>
      </c>
      <c r="AS36" s="2928">
        <v>0</v>
      </c>
      <c r="AT36" s="2927">
        <v>0</v>
      </c>
      <c r="AU36" s="2929">
        <f>AS36-AT36</f>
        <v>0</v>
      </c>
      <c r="AV36" s="2296">
        <v>8</v>
      </c>
      <c r="AW36" s="2930">
        <v>17</v>
      </c>
      <c r="AX36" s="1742">
        <f t="shared" ref="AX36:AX57" si="11">AV36-AW36</f>
        <v>-9</v>
      </c>
      <c r="AZ36" s="950" t="s">
        <v>454</v>
      </c>
      <c r="BA36" s="2292">
        <v>0</v>
      </c>
      <c r="BB36" s="2927">
        <v>0</v>
      </c>
      <c r="BC36" s="2293">
        <f>BA36-BB36</f>
        <v>0</v>
      </c>
      <c r="BD36" s="2928">
        <v>0</v>
      </c>
      <c r="BE36" s="2927">
        <v>1</v>
      </c>
      <c r="BF36" s="2929">
        <f>BD36-BE36</f>
        <v>-1</v>
      </c>
      <c r="BG36" s="2292">
        <v>6</v>
      </c>
      <c r="BH36" s="2927">
        <v>28</v>
      </c>
      <c r="BI36" s="2293">
        <f>BG36-BH36</f>
        <v>-22</v>
      </c>
      <c r="BJ36" s="2928">
        <v>1</v>
      </c>
      <c r="BK36" s="2927">
        <v>0</v>
      </c>
      <c r="BL36" s="2929">
        <f>BJ36-BK36</f>
        <v>1</v>
      </c>
      <c r="BM36" s="2296">
        <f>BA36+BD36+BG36+BJ36</f>
        <v>7</v>
      </c>
      <c r="BN36" s="2930">
        <f>BB36+BE36+BH36+BK36</f>
        <v>29</v>
      </c>
      <c r="BO36" s="1742">
        <f>BM36-BN36</f>
        <v>-22</v>
      </c>
    </row>
    <row r="37" spans="1:67">
      <c r="A37" s="2290" t="s">
        <v>455</v>
      </c>
      <c r="B37" s="2294">
        <v>0</v>
      </c>
      <c r="C37" s="1388">
        <v>0</v>
      </c>
      <c r="D37" s="2293">
        <f t="shared" ref="D37:D49" si="12">B37-C37</f>
        <v>0</v>
      </c>
      <c r="E37" s="3099">
        <v>0</v>
      </c>
      <c r="F37" s="1388">
        <v>0</v>
      </c>
      <c r="G37" s="2929">
        <f t="shared" ref="G37:G49" si="13">E37-F37</f>
        <v>0</v>
      </c>
      <c r="H37" s="2294">
        <v>0</v>
      </c>
      <c r="I37" s="1388">
        <v>0</v>
      </c>
      <c r="J37" s="2293">
        <f t="shared" ref="J37:J49" si="14">H37-I37</f>
        <v>0</v>
      </c>
      <c r="K37" s="3099">
        <v>0</v>
      </c>
      <c r="L37" s="1388">
        <v>0</v>
      </c>
      <c r="M37" s="2929">
        <f t="shared" ref="M37:M55" si="15">K37-L37</f>
        <v>0</v>
      </c>
      <c r="N37" s="2296">
        <f t="shared" ref="N37:O52" si="16">SUM(B37,E37,H37,K37)</f>
        <v>0</v>
      </c>
      <c r="O37" s="2930">
        <f t="shared" si="16"/>
        <v>0</v>
      </c>
      <c r="P37" s="1742">
        <f t="shared" ref="P37" si="17">N37-O37</f>
        <v>0</v>
      </c>
      <c r="R37" s="2290" t="s">
        <v>455</v>
      </c>
      <c r="S37" s="2294">
        <v>0</v>
      </c>
      <c r="T37" s="1388">
        <v>0</v>
      </c>
      <c r="U37" s="2293">
        <f>S37-T37</f>
        <v>0</v>
      </c>
      <c r="V37" s="3099">
        <v>0</v>
      </c>
      <c r="W37" s="1388">
        <v>0</v>
      </c>
      <c r="X37" s="2929">
        <f>V37-W37</f>
        <v>0</v>
      </c>
      <c r="Y37" s="2294">
        <v>0</v>
      </c>
      <c r="Z37" s="1388">
        <v>0</v>
      </c>
      <c r="AA37" s="2293">
        <f>Y37-Z37</f>
        <v>0</v>
      </c>
      <c r="AB37" s="3099">
        <v>0</v>
      </c>
      <c r="AC37" s="1388">
        <v>0</v>
      </c>
      <c r="AD37" s="2929">
        <f>AB37-AC37</f>
        <v>0</v>
      </c>
      <c r="AE37" s="2296">
        <f t="shared" ref="AE37:AG58" si="18">SUM(S37,V37,Y37,AB37)</f>
        <v>0</v>
      </c>
      <c r="AF37" s="2930">
        <f t="shared" si="18"/>
        <v>0</v>
      </c>
      <c r="AG37" s="1742">
        <f t="shared" si="18"/>
        <v>0</v>
      </c>
      <c r="AI37" s="2290" t="s">
        <v>455</v>
      </c>
      <c r="AJ37" s="2294">
        <v>0</v>
      </c>
      <c r="AK37" s="1388">
        <v>0</v>
      </c>
      <c r="AL37" s="2293">
        <f>AJ37-AK37</f>
        <v>0</v>
      </c>
      <c r="AM37" s="3099">
        <v>0</v>
      </c>
      <c r="AN37" s="1388">
        <v>0</v>
      </c>
      <c r="AO37" s="2929">
        <f>AM37-AN37</f>
        <v>0</v>
      </c>
      <c r="AP37" s="2294">
        <v>0</v>
      </c>
      <c r="AQ37" s="1388">
        <v>0</v>
      </c>
      <c r="AR37" s="2293">
        <f>AP37-AQ37</f>
        <v>0</v>
      </c>
      <c r="AS37" s="3099">
        <v>0</v>
      </c>
      <c r="AT37" s="1388">
        <v>0</v>
      </c>
      <c r="AU37" s="2929">
        <f>AS37-AT37</f>
        <v>0</v>
      </c>
      <c r="AV37" s="2296">
        <v>0</v>
      </c>
      <c r="AW37" s="2930">
        <v>0</v>
      </c>
      <c r="AX37" s="1742">
        <f t="shared" si="11"/>
        <v>0</v>
      </c>
      <c r="AZ37" s="2290" t="s">
        <v>455</v>
      </c>
      <c r="BA37" s="2294">
        <v>0</v>
      </c>
      <c r="BB37" s="1388">
        <v>0</v>
      </c>
      <c r="BC37" s="2293">
        <f>BA37-BB37</f>
        <v>0</v>
      </c>
      <c r="BD37" s="3099">
        <v>0</v>
      </c>
      <c r="BE37" s="1388">
        <v>0</v>
      </c>
      <c r="BF37" s="2929">
        <f>BD37-BE37</f>
        <v>0</v>
      </c>
      <c r="BG37" s="2294">
        <v>0</v>
      </c>
      <c r="BH37" s="1388">
        <v>0</v>
      </c>
      <c r="BI37" s="2293">
        <f>BG37-BH37</f>
        <v>0</v>
      </c>
      <c r="BJ37" s="3099">
        <v>0</v>
      </c>
      <c r="BK37" s="1388">
        <v>0</v>
      </c>
      <c r="BL37" s="2929">
        <f>BJ37-BK37</f>
        <v>0</v>
      </c>
      <c r="BM37" s="2296">
        <f>BA37+BD37+BG37+BJ37</f>
        <v>0</v>
      </c>
      <c r="BN37" s="2930">
        <f>BB37+BE37+BH37+BK37</f>
        <v>0</v>
      </c>
      <c r="BO37" s="1742">
        <f>BM37-BN37</f>
        <v>0</v>
      </c>
    </row>
    <row r="38" spans="1:67">
      <c r="A38" s="2290" t="s">
        <v>456</v>
      </c>
      <c r="B38" s="2294">
        <v>1</v>
      </c>
      <c r="C38" s="1388">
        <v>1</v>
      </c>
      <c r="D38" s="2293">
        <f t="shared" si="12"/>
        <v>0</v>
      </c>
      <c r="E38" s="3099">
        <v>0</v>
      </c>
      <c r="F38" s="1388">
        <v>2</v>
      </c>
      <c r="G38" s="2929">
        <f t="shared" si="13"/>
        <v>-2</v>
      </c>
      <c r="H38" s="2294">
        <v>8</v>
      </c>
      <c r="I38" s="1388">
        <v>20</v>
      </c>
      <c r="J38" s="2293">
        <f t="shared" si="14"/>
        <v>-12</v>
      </c>
      <c r="K38" s="3099">
        <v>0</v>
      </c>
      <c r="L38" s="1388">
        <v>1</v>
      </c>
      <c r="M38" s="2929">
        <f t="shared" si="15"/>
        <v>-1</v>
      </c>
      <c r="N38" s="2296">
        <f t="shared" si="16"/>
        <v>9</v>
      </c>
      <c r="O38" s="2930">
        <f t="shared" si="16"/>
        <v>24</v>
      </c>
      <c r="P38" s="1742">
        <f>N38-O38</f>
        <v>-15</v>
      </c>
      <c r="R38" s="2290" t="s">
        <v>456</v>
      </c>
      <c r="S38" s="2294">
        <v>2</v>
      </c>
      <c r="T38" s="1388">
        <v>1</v>
      </c>
      <c r="U38" s="2293">
        <f t="shared" ref="U38:U57" si="19">S38-T38</f>
        <v>1</v>
      </c>
      <c r="V38" s="3099">
        <v>0</v>
      </c>
      <c r="W38" s="1388">
        <v>1</v>
      </c>
      <c r="X38" s="2929">
        <f t="shared" ref="X38:X57" si="20">V38-W38</f>
        <v>-1</v>
      </c>
      <c r="Y38" s="2294">
        <v>6</v>
      </c>
      <c r="Z38" s="1388">
        <v>5</v>
      </c>
      <c r="AA38" s="2293">
        <f>Y38-Z38</f>
        <v>1</v>
      </c>
      <c r="AB38" s="3099">
        <v>0</v>
      </c>
      <c r="AC38" s="1388">
        <v>1</v>
      </c>
      <c r="AD38" s="2929">
        <f t="shared" ref="AD38:AD57" si="21">AB38-AC38</f>
        <v>-1</v>
      </c>
      <c r="AE38" s="2296">
        <f t="shared" si="18"/>
        <v>8</v>
      </c>
      <c r="AF38" s="2930">
        <f t="shared" si="18"/>
        <v>8</v>
      </c>
      <c r="AG38" s="1742">
        <f t="shared" si="18"/>
        <v>0</v>
      </c>
      <c r="AI38" s="2290" t="s">
        <v>456</v>
      </c>
      <c r="AJ38" s="2294">
        <v>1</v>
      </c>
      <c r="AK38" s="1388">
        <v>4</v>
      </c>
      <c r="AL38" s="2293">
        <f>AJ38-AK38</f>
        <v>-3</v>
      </c>
      <c r="AM38" s="3099">
        <v>0</v>
      </c>
      <c r="AN38" s="1388">
        <v>2</v>
      </c>
      <c r="AO38" s="2929">
        <f>AM38-AN38</f>
        <v>-2</v>
      </c>
      <c r="AP38" s="2294">
        <v>4</v>
      </c>
      <c r="AQ38" s="1388">
        <v>8</v>
      </c>
      <c r="AR38" s="2293">
        <f>AP38-AQ38</f>
        <v>-4</v>
      </c>
      <c r="AS38" s="3099">
        <v>0</v>
      </c>
      <c r="AT38" s="1388">
        <v>0</v>
      </c>
      <c r="AU38" s="2929">
        <f>AS38-AT38</f>
        <v>0</v>
      </c>
      <c r="AV38" s="2296">
        <v>5</v>
      </c>
      <c r="AW38" s="2930">
        <v>14</v>
      </c>
      <c r="AX38" s="1742">
        <f t="shared" si="11"/>
        <v>-9</v>
      </c>
      <c r="AZ38" s="2290" t="s">
        <v>456</v>
      </c>
      <c r="BA38" s="2294">
        <v>0</v>
      </c>
      <c r="BB38" s="1388">
        <v>3</v>
      </c>
      <c r="BC38" s="2293">
        <f>BA38-BB38</f>
        <v>-3</v>
      </c>
      <c r="BD38" s="3099">
        <v>0</v>
      </c>
      <c r="BE38" s="1388">
        <v>7</v>
      </c>
      <c r="BF38" s="2929">
        <f t="shared" ref="BF38:BF57" si="22">BD38-BE38</f>
        <v>-7</v>
      </c>
      <c r="BG38" s="2294">
        <v>7</v>
      </c>
      <c r="BH38" s="1388">
        <v>7</v>
      </c>
      <c r="BI38" s="2293">
        <f t="shared" ref="BI38:BI57" si="23">BG38-BH38</f>
        <v>0</v>
      </c>
      <c r="BJ38" s="3099">
        <v>0</v>
      </c>
      <c r="BK38" s="1388">
        <v>2</v>
      </c>
      <c r="BL38" s="2929">
        <f t="shared" ref="BL38:BL57" si="24">BJ38-BK38</f>
        <v>-2</v>
      </c>
      <c r="BM38" s="2296">
        <f t="shared" ref="BM38:BN58" si="25">BA38+BD38+BG38+BJ38</f>
        <v>7</v>
      </c>
      <c r="BN38" s="2930">
        <f t="shared" si="25"/>
        <v>19</v>
      </c>
      <c r="BO38" s="1742">
        <f t="shared" ref="BO38:BO57" si="26">BM38-BN38</f>
        <v>-12</v>
      </c>
    </row>
    <row r="39" spans="1:67" ht="22.5">
      <c r="A39" s="2291" t="s">
        <v>457</v>
      </c>
      <c r="B39" s="2294">
        <v>0</v>
      </c>
      <c r="C39" s="1388">
        <v>0</v>
      </c>
      <c r="D39" s="2293">
        <f t="shared" si="12"/>
        <v>0</v>
      </c>
      <c r="E39" s="3099">
        <v>0</v>
      </c>
      <c r="F39" s="1388">
        <v>0</v>
      </c>
      <c r="G39" s="2929">
        <f t="shared" si="13"/>
        <v>0</v>
      </c>
      <c r="H39" s="2294">
        <v>0</v>
      </c>
      <c r="I39" s="1388">
        <v>0</v>
      </c>
      <c r="J39" s="2293">
        <f t="shared" si="14"/>
        <v>0</v>
      </c>
      <c r="K39" s="3099">
        <v>0</v>
      </c>
      <c r="L39" s="1388">
        <v>0</v>
      </c>
      <c r="M39" s="2929">
        <f t="shared" si="15"/>
        <v>0</v>
      </c>
      <c r="N39" s="2296">
        <f t="shared" si="16"/>
        <v>0</v>
      </c>
      <c r="O39" s="2930">
        <f t="shared" si="16"/>
        <v>0</v>
      </c>
      <c r="P39" s="1742">
        <f t="shared" ref="P39:P42" si="27">N39-O39</f>
        <v>0</v>
      </c>
      <c r="R39" s="2291" t="s">
        <v>457</v>
      </c>
      <c r="S39" s="2294">
        <v>1</v>
      </c>
      <c r="T39" s="1388">
        <v>0</v>
      </c>
      <c r="U39" s="2293">
        <f t="shared" si="19"/>
        <v>1</v>
      </c>
      <c r="V39" s="3099">
        <v>0</v>
      </c>
      <c r="W39" s="1388">
        <v>0</v>
      </c>
      <c r="X39" s="2929">
        <f t="shared" si="20"/>
        <v>0</v>
      </c>
      <c r="Y39" s="2294">
        <v>0</v>
      </c>
      <c r="Z39" s="1388">
        <v>0</v>
      </c>
      <c r="AA39" s="2293">
        <f t="shared" ref="AA39:AA57" si="28">Y39-Z39</f>
        <v>0</v>
      </c>
      <c r="AB39" s="3099">
        <v>0</v>
      </c>
      <c r="AC39" s="1388">
        <v>0</v>
      </c>
      <c r="AD39" s="2929">
        <f t="shared" si="21"/>
        <v>0</v>
      </c>
      <c r="AE39" s="2296">
        <f t="shared" si="18"/>
        <v>1</v>
      </c>
      <c r="AF39" s="2930">
        <f t="shared" si="18"/>
        <v>0</v>
      </c>
      <c r="AG39" s="1742">
        <f t="shared" si="18"/>
        <v>1</v>
      </c>
      <c r="AI39" s="2291" t="s">
        <v>457</v>
      </c>
      <c r="AJ39" s="2294">
        <v>0</v>
      </c>
      <c r="AK39" s="1388">
        <v>0</v>
      </c>
      <c r="AL39" s="2293">
        <f t="shared" ref="AL39:AL57" si="29">AJ39-AK39</f>
        <v>0</v>
      </c>
      <c r="AM39" s="3099">
        <v>0</v>
      </c>
      <c r="AN39" s="1388">
        <v>0</v>
      </c>
      <c r="AO39" s="2929">
        <f t="shared" ref="AO39:AO57" si="30">AM39-AN39</f>
        <v>0</v>
      </c>
      <c r="AP39" s="2294">
        <v>0</v>
      </c>
      <c r="AQ39" s="1388">
        <v>0</v>
      </c>
      <c r="AR39" s="2293">
        <f>AP39-AQ39</f>
        <v>0</v>
      </c>
      <c r="AS39" s="3099">
        <v>0</v>
      </c>
      <c r="AT39" s="1388">
        <v>0</v>
      </c>
      <c r="AU39" s="2929">
        <f>AS39-AT39</f>
        <v>0</v>
      </c>
      <c r="AV39" s="2296">
        <v>0</v>
      </c>
      <c r="AW39" s="2930">
        <v>0</v>
      </c>
      <c r="AX39" s="1742">
        <f t="shared" si="11"/>
        <v>0</v>
      </c>
      <c r="AZ39" s="2291" t="s">
        <v>457</v>
      </c>
      <c r="BA39" s="2294">
        <v>0</v>
      </c>
      <c r="BB39" s="1388">
        <v>0</v>
      </c>
      <c r="BC39" s="2293">
        <f t="shared" ref="BC39:BC57" si="31">BA39-BB39</f>
        <v>0</v>
      </c>
      <c r="BD39" s="3099">
        <v>0</v>
      </c>
      <c r="BE39" s="1388">
        <v>0</v>
      </c>
      <c r="BF39" s="2929">
        <f t="shared" si="22"/>
        <v>0</v>
      </c>
      <c r="BG39" s="2294">
        <v>0</v>
      </c>
      <c r="BH39" s="1388">
        <v>1</v>
      </c>
      <c r="BI39" s="2293">
        <f t="shared" si="23"/>
        <v>-1</v>
      </c>
      <c r="BJ39" s="3099">
        <v>0</v>
      </c>
      <c r="BK39" s="1388">
        <v>0</v>
      </c>
      <c r="BL39" s="2929">
        <f t="shared" si="24"/>
        <v>0</v>
      </c>
      <c r="BM39" s="2296">
        <f t="shared" si="25"/>
        <v>0</v>
      </c>
      <c r="BN39" s="2930">
        <f t="shared" si="25"/>
        <v>1</v>
      </c>
      <c r="BO39" s="1742">
        <f t="shared" si="26"/>
        <v>-1</v>
      </c>
    </row>
    <row r="40" spans="1:67" ht="22.5">
      <c r="A40" s="2291" t="s">
        <v>458</v>
      </c>
      <c r="B40" s="2294">
        <v>0</v>
      </c>
      <c r="C40" s="1388">
        <v>0</v>
      </c>
      <c r="D40" s="2293">
        <f t="shared" si="12"/>
        <v>0</v>
      </c>
      <c r="E40" s="3099">
        <v>0</v>
      </c>
      <c r="F40" s="1388">
        <v>0</v>
      </c>
      <c r="G40" s="2929">
        <f t="shared" si="13"/>
        <v>0</v>
      </c>
      <c r="H40" s="2294">
        <v>0</v>
      </c>
      <c r="I40" s="1388">
        <v>0</v>
      </c>
      <c r="J40" s="2293">
        <f t="shared" si="14"/>
        <v>0</v>
      </c>
      <c r="K40" s="3099">
        <v>0</v>
      </c>
      <c r="L40" s="1388">
        <v>0</v>
      </c>
      <c r="M40" s="2929">
        <f t="shared" si="15"/>
        <v>0</v>
      </c>
      <c r="N40" s="2296">
        <f>SUM(B40,E40,H40,K40)</f>
        <v>0</v>
      </c>
      <c r="O40" s="2930">
        <f t="shared" si="16"/>
        <v>0</v>
      </c>
      <c r="P40" s="1742">
        <f t="shared" si="27"/>
        <v>0</v>
      </c>
      <c r="R40" s="2291" t="s">
        <v>458</v>
      </c>
      <c r="S40" s="2294">
        <v>0</v>
      </c>
      <c r="T40" s="1388">
        <v>0</v>
      </c>
      <c r="U40" s="2293">
        <f t="shared" si="19"/>
        <v>0</v>
      </c>
      <c r="V40" s="3099">
        <v>0</v>
      </c>
      <c r="W40" s="1388">
        <v>0</v>
      </c>
      <c r="X40" s="2929">
        <f t="shared" si="20"/>
        <v>0</v>
      </c>
      <c r="Y40" s="2294">
        <v>0</v>
      </c>
      <c r="Z40" s="1388">
        <v>0</v>
      </c>
      <c r="AA40" s="2293">
        <f t="shared" si="28"/>
        <v>0</v>
      </c>
      <c r="AB40" s="3099">
        <v>0</v>
      </c>
      <c r="AC40" s="1388">
        <v>0</v>
      </c>
      <c r="AD40" s="2929">
        <f t="shared" si="21"/>
        <v>0</v>
      </c>
      <c r="AE40" s="2296">
        <f t="shared" si="18"/>
        <v>0</v>
      </c>
      <c r="AF40" s="2930">
        <f t="shared" si="18"/>
        <v>0</v>
      </c>
      <c r="AG40" s="1742">
        <f t="shared" si="18"/>
        <v>0</v>
      </c>
      <c r="AI40" s="2291" t="s">
        <v>458</v>
      </c>
      <c r="AJ40" s="2294">
        <v>0</v>
      </c>
      <c r="AK40" s="1388">
        <v>1</v>
      </c>
      <c r="AL40" s="2293">
        <f t="shared" si="29"/>
        <v>-1</v>
      </c>
      <c r="AM40" s="3099">
        <v>0</v>
      </c>
      <c r="AN40" s="1388">
        <v>0</v>
      </c>
      <c r="AO40" s="2929">
        <f t="shared" si="30"/>
        <v>0</v>
      </c>
      <c r="AP40" s="2294">
        <v>0</v>
      </c>
      <c r="AQ40" s="1388">
        <v>0</v>
      </c>
      <c r="AR40" s="2293">
        <f>AP40-AQ40</f>
        <v>0</v>
      </c>
      <c r="AS40" s="3099">
        <v>0</v>
      </c>
      <c r="AT40" s="1388">
        <v>0</v>
      </c>
      <c r="AU40" s="2929">
        <f>AS40-AT40</f>
        <v>0</v>
      </c>
      <c r="AV40" s="2296">
        <v>0</v>
      </c>
      <c r="AW40" s="2930">
        <v>1</v>
      </c>
      <c r="AX40" s="1742">
        <f t="shared" si="11"/>
        <v>-1</v>
      </c>
      <c r="AZ40" s="2291" t="s">
        <v>458</v>
      </c>
      <c r="BA40" s="2294">
        <v>0</v>
      </c>
      <c r="BB40" s="1388">
        <v>0</v>
      </c>
      <c r="BC40" s="2293">
        <f t="shared" si="31"/>
        <v>0</v>
      </c>
      <c r="BD40" s="3099">
        <v>0</v>
      </c>
      <c r="BE40" s="1388">
        <v>0</v>
      </c>
      <c r="BF40" s="2929">
        <f t="shared" si="22"/>
        <v>0</v>
      </c>
      <c r="BG40" s="2294">
        <v>0</v>
      </c>
      <c r="BH40" s="1388">
        <v>0</v>
      </c>
      <c r="BI40" s="2293">
        <f t="shared" si="23"/>
        <v>0</v>
      </c>
      <c r="BJ40" s="3099">
        <v>0</v>
      </c>
      <c r="BK40" s="1388">
        <v>0</v>
      </c>
      <c r="BL40" s="2929">
        <f t="shared" si="24"/>
        <v>0</v>
      </c>
      <c r="BM40" s="2296">
        <f t="shared" si="25"/>
        <v>0</v>
      </c>
      <c r="BN40" s="2930">
        <f t="shared" si="25"/>
        <v>0</v>
      </c>
      <c r="BO40" s="1742">
        <f t="shared" si="26"/>
        <v>0</v>
      </c>
    </row>
    <row r="41" spans="1:67">
      <c r="A41" s="2290" t="s">
        <v>459</v>
      </c>
      <c r="B41" s="2294">
        <v>2</v>
      </c>
      <c r="C41" s="1388">
        <v>10</v>
      </c>
      <c r="D41" s="2293">
        <f t="shared" si="12"/>
        <v>-8</v>
      </c>
      <c r="E41" s="3099">
        <v>1</v>
      </c>
      <c r="F41" s="1388">
        <v>5</v>
      </c>
      <c r="G41" s="2929">
        <f t="shared" si="13"/>
        <v>-4</v>
      </c>
      <c r="H41" s="2294">
        <v>25</v>
      </c>
      <c r="I41" s="1388">
        <v>53</v>
      </c>
      <c r="J41" s="2293">
        <f t="shared" si="14"/>
        <v>-28</v>
      </c>
      <c r="K41" s="3099">
        <v>0</v>
      </c>
      <c r="L41" s="1388">
        <v>2</v>
      </c>
      <c r="M41" s="2929">
        <f t="shared" si="15"/>
        <v>-2</v>
      </c>
      <c r="N41" s="2296">
        <f>SUM(B41,E41,H41,K41)</f>
        <v>28</v>
      </c>
      <c r="O41" s="2930">
        <f t="shared" si="16"/>
        <v>70</v>
      </c>
      <c r="P41" s="1742">
        <f t="shared" si="27"/>
        <v>-42</v>
      </c>
      <c r="R41" s="2290" t="s">
        <v>459</v>
      </c>
      <c r="S41" s="2294">
        <v>2</v>
      </c>
      <c r="T41" s="1388">
        <v>0</v>
      </c>
      <c r="U41" s="2293">
        <f t="shared" si="19"/>
        <v>2</v>
      </c>
      <c r="V41" s="3099">
        <v>2</v>
      </c>
      <c r="W41" s="1388">
        <v>0</v>
      </c>
      <c r="X41" s="2929">
        <f t="shared" si="20"/>
        <v>2</v>
      </c>
      <c r="Y41" s="2294">
        <v>16</v>
      </c>
      <c r="Z41" s="1388">
        <v>27</v>
      </c>
      <c r="AA41" s="2293">
        <f t="shared" si="28"/>
        <v>-11</v>
      </c>
      <c r="AB41" s="3099">
        <v>0</v>
      </c>
      <c r="AC41" s="1388">
        <v>0</v>
      </c>
      <c r="AD41" s="2929">
        <f t="shared" si="21"/>
        <v>0</v>
      </c>
      <c r="AE41" s="2296">
        <f t="shared" si="18"/>
        <v>20</v>
      </c>
      <c r="AF41" s="2930">
        <f t="shared" si="18"/>
        <v>27</v>
      </c>
      <c r="AG41" s="1742">
        <f t="shared" si="18"/>
        <v>-7</v>
      </c>
      <c r="AI41" s="2290" t="s">
        <v>459</v>
      </c>
      <c r="AJ41" s="2294">
        <v>3</v>
      </c>
      <c r="AK41" s="1388">
        <v>0</v>
      </c>
      <c r="AL41" s="2293">
        <f t="shared" si="29"/>
        <v>3</v>
      </c>
      <c r="AM41" s="3099">
        <v>0</v>
      </c>
      <c r="AN41" s="1388">
        <v>2</v>
      </c>
      <c r="AO41" s="2929">
        <f t="shared" si="30"/>
        <v>-2</v>
      </c>
      <c r="AP41" s="2294">
        <v>11</v>
      </c>
      <c r="AQ41" s="1388">
        <v>24</v>
      </c>
      <c r="AR41" s="2293">
        <f t="shared" ref="AR41:AR57" si="32">AP41-AQ41</f>
        <v>-13</v>
      </c>
      <c r="AS41" s="3099">
        <v>0</v>
      </c>
      <c r="AT41" s="1388">
        <v>0</v>
      </c>
      <c r="AU41" s="2929">
        <f t="shared" ref="AU41:AU57" si="33">AS41-AT41</f>
        <v>0</v>
      </c>
      <c r="AV41" s="2296">
        <v>14</v>
      </c>
      <c r="AW41" s="2930">
        <v>26</v>
      </c>
      <c r="AX41" s="1742">
        <f t="shared" si="11"/>
        <v>-12</v>
      </c>
      <c r="AZ41" s="2290" t="s">
        <v>459</v>
      </c>
      <c r="BA41" s="2294">
        <v>4</v>
      </c>
      <c r="BB41" s="1388">
        <v>3</v>
      </c>
      <c r="BC41" s="2293">
        <f t="shared" si="31"/>
        <v>1</v>
      </c>
      <c r="BD41" s="3099">
        <v>1</v>
      </c>
      <c r="BE41" s="1388">
        <v>14</v>
      </c>
      <c r="BF41" s="2929">
        <f t="shared" si="22"/>
        <v>-13</v>
      </c>
      <c r="BG41" s="2294">
        <v>7</v>
      </c>
      <c r="BH41" s="1388">
        <v>28</v>
      </c>
      <c r="BI41" s="2293">
        <f t="shared" si="23"/>
        <v>-21</v>
      </c>
      <c r="BJ41" s="3099">
        <v>0</v>
      </c>
      <c r="BK41" s="1388">
        <v>1</v>
      </c>
      <c r="BL41" s="2929">
        <f t="shared" si="24"/>
        <v>-1</v>
      </c>
      <c r="BM41" s="2296">
        <f t="shared" si="25"/>
        <v>12</v>
      </c>
      <c r="BN41" s="2930">
        <f t="shared" si="25"/>
        <v>46</v>
      </c>
      <c r="BO41" s="1742">
        <f t="shared" si="26"/>
        <v>-34</v>
      </c>
    </row>
    <row r="42" spans="1:67" ht="22.5">
      <c r="A42" s="2291" t="s">
        <v>460</v>
      </c>
      <c r="B42" s="2294">
        <v>3</v>
      </c>
      <c r="C42" s="1388">
        <v>4</v>
      </c>
      <c r="D42" s="2293">
        <f t="shared" si="12"/>
        <v>-1</v>
      </c>
      <c r="E42" s="3099">
        <v>4</v>
      </c>
      <c r="F42" s="1388">
        <v>11</v>
      </c>
      <c r="G42" s="2929">
        <f t="shared" si="13"/>
        <v>-7</v>
      </c>
      <c r="H42" s="2294">
        <v>34</v>
      </c>
      <c r="I42" s="1388">
        <v>63</v>
      </c>
      <c r="J42" s="2293">
        <f t="shared" si="14"/>
        <v>-29</v>
      </c>
      <c r="K42" s="3099">
        <v>0</v>
      </c>
      <c r="L42" s="1388">
        <v>0</v>
      </c>
      <c r="M42" s="2929">
        <f t="shared" si="15"/>
        <v>0</v>
      </c>
      <c r="N42" s="2296">
        <f>SUM(B42,E42,H42,K42)</f>
        <v>41</v>
      </c>
      <c r="O42" s="2930">
        <f t="shared" si="16"/>
        <v>78</v>
      </c>
      <c r="P42" s="1742">
        <f t="shared" si="27"/>
        <v>-37</v>
      </c>
      <c r="R42" s="2291" t="s">
        <v>460</v>
      </c>
      <c r="S42" s="2294">
        <v>3</v>
      </c>
      <c r="T42" s="1388">
        <v>3</v>
      </c>
      <c r="U42" s="2293">
        <f t="shared" si="19"/>
        <v>0</v>
      </c>
      <c r="V42" s="3099">
        <v>4</v>
      </c>
      <c r="W42" s="1388">
        <v>0</v>
      </c>
      <c r="X42" s="2929">
        <f t="shared" si="20"/>
        <v>4</v>
      </c>
      <c r="Y42" s="2294">
        <v>35</v>
      </c>
      <c r="Z42" s="1388">
        <v>24</v>
      </c>
      <c r="AA42" s="2293">
        <f t="shared" si="28"/>
        <v>11</v>
      </c>
      <c r="AB42" s="3099">
        <v>0</v>
      </c>
      <c r="AC42" s="1388">
        <v>0</v>
      </c>
      <c r="AD42" s="2929">
        <f t="shared" si="21"/>
        <v>0</v>
      </c>
      <c r="AE42" s="2296">
        <f t="shared" si="18"/>
        <v>42</v>
      </c>
      <c r="AF42" s="2930">
        <f t="shared" si="18"/>
        <v>27</v>
      </c>
      <c r="AG42" s="1742">
        <f t="shared" si="18"/>
        <v>15</v>
      </c>
      <c r="AI42" s="2291" t="s">
        <v>460</v>
      </c>
      <c r="AJ42" s="2294">
        <v>1</v>
      </c>
      <c r="AK42" s="1388">
        <v>1</v>
      </c>
      <c r="AL42" s="2293">
        <f t="shared" si="29"/>
        <v>0</v>
      </c>
      <c r="AM42" s="3099">
        <v>3</v>
      </c>
      <c r="AN42" s="1388">
        <v>3</v>
      </c>
      <c r="AO42" s="2929">
        <f t="shared" si="30"/>
        <v>0</v>
      </c>
      <c r="AP42" s="2294">
        <v>21</v>
      </c>
      <c r="AQ42" s="1388">
        <v>28</v>
      </c>
      <c r="AR42" s="2293">
        <f t="shared" si="32"/>
        <v>-7</v>
      </c>
      <c r="AS42" s="3099">
        <v>0</v>
      </c>
      <c r="AT42" s="1388">
        <v>0</v>
      </c>
      <c r="AU42" s="2929">
        <f t="shared" si="33"/>
        <v>0</v>
      </c>
      <c r="AV42" s="2296">
        <v>25</v>
      </c>
      <c r="AW42" s="2930">
        <v>32</v>
      </c>
      <c r="AX42" s="1742">
        <f t="shared" si="11"/>
        <v>-7</v>
      </c>
      <c r="AZ42" s="2291" t="s">
        <v>460</v>
      </c>
      <c r="BA42" s="2294">
        <v>1</v>
      </c>
      <c r="BB42" s="1388">
        <v>4</v>
      </c>
      <c r="BC42" s="2293">
        <f t="shared" si="31"/>
        <v>-3</v>
      </c>
      <c r="BD42" s="3099">
        <v>2</v>
      </c>
      <c r="BE42" s="1388">
        <v>23</v>
      </c>
      <c r="BF42" s="2929">
        <f t="shared" si="22"/>
        <v>-21</v>
      </c>
      <c r="BG42" s="2294">
        <v>27</v>
      </c>
      <c r="BH42" s="1388">
        <v>54</v>
      </c>
      <c r="BI42" s="2293">
        <f t="shared" si="23"/>
        <v>-27</v>
      </c>
      <c r="BJ42" s="3099">
        <v>0</v>
      </c>
      <c r="BK42" s="1388">
        <v>1</v>
      </c>
      <c r="BL42" s="2929">
        <f t="shared" si="24"/>
        <v>-1</v>
      </c>
      <c r="BM42" s="2296">
        <f t="shared" si="25"/>
        <v>30</v>
      </c>
      <c r="BN42" s="2930">
        <f t="shared" si="25"/>
        <v>82</v>
      </c>
      <c r="BO42" s="1742">
        <f t="shared" si="26"/>
        <v>-52</v>
      </c>
    </row>
    <row r="43" spans="1:67" ht="13.5" customHeight="1">
      <c r="A43" s="2290" t="s">
        <v>461</v>
      </c>
      <c r="B43" s="2294">
        <v>0</v>
      </c>
      <c r="C43" s="1388">
        <v>2</v>
      </c>
      <c r="D43" s="2293">
        <f t="shared" si="12"/>
        <v>-2</v>
      </c>
      <c r="E43" s="3099">
        <v>0</v>
      </c>
      <c r="F43" s="1388">
        <v>2</v>
      </c>
      <c r="G43" s="2929">
        <f t="shared" si="13"/>
        <v>-2</v>
      </c>
      <c r="H43" s="2294">
        <v>1</v>
      </c>
      <c r="I43" s="1388">
        <v>4</v>
      </c>
      <c r="J43" s="2293">
        <f t="shared" si="14"/>
        <v>-3</v>
      </c>
      <c r="K43" s="3099">
        <v>1</v>
      </c>
      <c r="L43" s="1388">
        <v>1</v>
      </c>
      <c r="M43" s="2929">
        <f t="shared" si="15"/>
        <v>0</v>
      </c>
      <c r="N43" s="2296">
        <f>SUM(B43,E43,H43,K43)</f>
        <v>2</v>
      </c>
      <c r="O43" s="2930">
        <f t="shared" si="16"/>
        <v>9</v>
      </c>
      <c r="P43" s="1742">
        <f>N43-O43</f>
        <v>-7</v>
      </c>
      <c r="R43" s="2290" t="s">
        <v>461</v>
      </c>
      <c r="S43" s="2294">
        <v>0</v>
      </c>
      <c r="T43" s="1388">
        <v>0</v>
      </c>
      <c r="U43" s="2293">
        <f t="shared" si="19"/>
        <v>0</v>
      </c>
      <c r="V43" s="3099">
        <v>0</v>
      </c>
      <c r="W43" s="1388">
        <v>1</v>
      </c>
      <c r="X43" s="2929">
        <f t="shared" si="20"/>
        <v>-1</v>
      </c>
      <c r="Y43" s="2294">
        <v>5</v>
      </c>
      <c r="Z43" s="1388">
        <v>2</v>
      </c>
      <c r="AA43" s="2293">
        <f t="shared" si="28"/>
        <v>3</v>
      </c>
      <c r="AB43" s="3099">
        <v>0</v>
      </c>
      <c r="AC43" s="1388">
        <v>0</v>
      </c>
      <c r="AD43" s="2929">
        <f t="shared" si="21"/>
        <v>0</v>
      </c>
      <c r="AE43" s="2296">
        <f t="shared" si="18"/>
        <v>5</v>
      </c>
      <c r="AF43" s="2930">
        <f t="shared" si="18"/>
        <v>3</v>
      </c>
      <c r="AG43" s="1742">
        <f t="shared" si="18"/>
        <v>2</v>
      </c>
      <c r="AI43" s="2290" t="s">
        <v>461</v>
      </c>
      <c r="AJ43" s="2294">
        <v>0</v>
      </c>
      <c r="AK43" s="1388">
        <v>0</v>
      </c>
      <c r="AL43" s="2293">
        <f t="shared" si="29"/>
        <v>0</v>
      </c>
      <c r="AM43" s="3099">
        <v>0</v>
      </c>
      <c r="AN43" s="1388">
        <v>0</v>
      </c>
      <c r="AO43" s="2929">
        <f t="shared" si="30"/>
        <v>0</v>
      </c>
      <c r="AP43" s="2294">
        <v>0</v>
      </c>
      <c r="AQ43" s="1388">
        <v>2</v>
      </c>
      <c r="AR43" s="2293">
        <f t="shared" si="32"/>
        <v>-2</v>
      </c>
      <c r="AS43" s="3099">
        <v>0</v>
      </c>
      <c r="AT43" s="1388">
        <v>0</v>
      </c>
      <c r="AU43" s="2929">
        <f t="shared" si="33"/>
        <v>0</v>
      </c>
      <c r="AV43" s="2296">
        <v>0</v>
      </c>
      <c r="AW43" s="2930">
        <v>2</v>
      </c>
      <c r="AX43" s="1742">
        <f t="shared" si="11"/>
        <v>-2</v>
      </c>
      <c r="AZ43" s="2290" t="s">
        <v>461</v>
      </c>
      <c r="BA43" s="2294">
        <v>0</v>
      </c>
      <c r="BB43" s="1388">
        <v>3</v>
      </c>
      <c r="BC43" s="2293">
        <f t="shared" si="31"/>
        <v>-3</v>
      </c>
      <c r="BD43" s="3099">
        <v>0</v>
      </c>
      <c r="BE43" s="1388">
        <v>2</v>
      </c>
      <c r="BF43" s="2929">
        <f t="shared" si="22"/>
        <v>-2</v>
      </c>
      <c r="BG43" s="2294">
        <v>2</v>
      </c>
      <c r="BH43" s="1388">
        <v>4</v>
      </c>
      <c r="BI43" s="2293">
        <f t="shared" si="23"/>
        <v>-2</v>
      </c>
      <c r="BJ43" s="3099">
        <v>0</v>
      </c>
      <c r="BK43" s="1388">
        <v>0</v>
      </c>
      <c r="BL43" s="2929">
        <f t="shared" si="24"/>
        <v>0</v>
      </c>
      <c r="BM43" s="2296">
        <f t="shared" si="25"/>
        <v>2</v>
      </c>
      <c r="BN43" s="2930">
        <f t="shared" si="25"/>
        <v>9</v>
      </c>
      <c r="BO43" s="1742">
        <f t="shared" si="26"/>
        <v>-7</v>
      </c>
    </row>
    <row r="44" spans="1:67">
      <c r="A44" s="2290" t="s">
        <v>462</v>
      </c>
      <c r="B44" s="2294">
        <v>1</v>
      </c>
      <c r="C44" s="1388">
        <v>3</v>
      </c>
      <c r="D44" s="2293">
        <f t="shared" si="12"/>
        <v>-2</v>
      </c>
      <c r="E44" s="3099">
        <v>6</v>
      </c>
      <c r="F44" s="1388">
        <v>7</v>
      </c>
      <c r="G44" s="2929">
        <f t="shared" si="13"/>
        <v>-1</v>
      </c>
      <c r="H44" s="2294">
        <v>13</v>
      </c>
      <c r="I44" s="1388">
        <v>22</v>
      </c>
      <c r="J44" s="2293">
        <f t="shared" si="14"/>
        <v>-9</v>
      </c>
      <c r="K44" s="3099">
        <v>0</v>
      </c>
      <c r="L44" s="1388">
        <v>0</v>
      </c>
      <c r="M44" s="2929">
        <f t="shared" si="15"/>
        <v>0</v>
      </c>
      <c r="N44" s="2296">
        <f>SUM(B44,E44,H44,K44)</f>
        <v>20</v>
      </c>
      <c r="O44" s="2930">
        <f t="shared" si="16"/>
        <v>32</v>
      </c>
      <c r="P44" s="1742">
        <f t="shared" ref="P44:P56" si="34">N44-O44</f>
        <v>-12</v>
      </c>
      <c r="R44" s="2290" t="s">
        <v>462</v>
      </c>
      <c r="S44" s="2294">
        <v>2</v>
      </c>
      <c r="T44" s="1388">
        <v>1</v>
      </c>
      <c r="U44" s="2293">
        <f t="shared" si="19"/>
        <v>1</v>
      </c>
      <c r="V44" s="3099">
        <v>6</v>
      </c>
      <c r="W44" s="1388">
        <v>5</v>
      </c>
      <c r="X44" s="2929">
        <f t="shared" si="20"/>
        <v>1</v>
      </c>
      <c r="Y44" s="2294">
        <v>20</v>
      </c>
      <c r="Z44" s="1388">
        <v>15</v>
      </c>
      <c r="AA44" s="2293">
        <f t="shared" si="28"/>
        <v>5</v>
      </c>
      <c r="AB44" s="3099">
        <v>1</v>
      </c>
      <c r="AC44" s="1388">
        <v>0</v>
      </c>
      <c r="AD44" s="2929">
        <f t="shared" si="21"/>
        <v>1</v>
      </c>
      <c r="AE44" s="2296">
        <f t="shared" si="18"/>
        <v>29</v>
      </c>
      <c r="AF44" s="2930">
        <f t="shared" si="18"/>
        <v>21</v>
      </c>
      <c r="AG44" s="1742">
        <f t="shared" si="18"/>
        <v>8</v>
      </c>
      <c r="AI44" s="2290" t="s">
        <v>462</v>
      </c>
      <c r="AJ44" s="2294">
        <v>0</v>
      </c>
      <c r="AK44" s="1388">
        <v>0</v>
      </c>
      <c r="AL44" s="2293">
        <f t="shared" si="29"/>
        <v>0</v>
      </c>
      <c r="AM44" s="3099">
        <v>3</v>
      </c>
      <c r="AN44" s="1388">
        <v>5</v>
      </c>
      <c r="AO44" s="2929">
        <f t="shared" si="30"/>
        <v>-2</v>
      </c>
      <c r="AP44" s="2294">
        <v>17</v>
      </c>
      <c r="AQ44" s="1388">
        <v>15</v>
      </c>
      <c r="AR44" s="2293">
        <f t="shared" si="32"/>
        <v>2</v>
      </c>
      <c r="AS44" s="3099">
        <v>0</v>
      </c>
      <c r="AT44" s="1388">
        <v>0</v>
      </c>
      <c r="AU44" s="2929">
        <f t="shared" si="33"/>
        <v>0</v>
      </c>
      <c r="AV44" s="2296">
        <v>20</v>
      </c>
      <c r="AW44" s="2930">
        <v>20</v>
      </c>
      <c r="AX44" s="1742">
        <f t="shared" si="11"/>
        <v>0</v>
      </c>
      <c r="AZ44" s="2290" t="s">
        <v>462</v>
      </c>
      <c r="BA44" s="2294">
        <v>1</v>
      </c>
      <c r="BB44" s="1388">
        <v>5</v>
      </c>
      <c r="BC44" s="2293">
        <f t="shared" si="31"/>
        <v>-4</v>
      </c>
      <c r="BD44" s="3099">
        <v>6</v>
      </c>
      <c r="BE44" s="1388">
        <v>34</v>
      </c>
      <c r="BF44" s="2929">
        <f t="shared" si="22"/>
        <v>-28</v>
      </c>
      <c r="BG44" s="2294">
        <v>22</v>
      </c>
      <c r="BH44" s="1388">
        <v>24</v>
      </c>
      <c r="BI44" s="2293">
        <f t="shared" si="23"/>
        <v>-2</v>
      </c>
      <c r="BJ44" s="3099">
        <v>0</v>
      </c>
      <c r="BK44" s="1388">
        <v>1</v>
      </c>
      <c r="BL44" s="2929">
        <f t="shared" si="24"/>
        <v>-1</v>
      </c>
      <c r="BM44" s="2296">
        <f t="shared" si="25"/>
        <v>29</v>
      </c>
      <c r="BN44" s="2930">
        <f t="shared" si="25"/>
        <v>64</v>
      </c>
      <c r="BO44" s="1742">
        <f t="shared" si="26"/>
        <v>-35</v>
      </c>
    </row>
    <row r="45" spans="1:67">
      <c r="A45" s="2290" t="s">
        <v>463</v>
      </c>
      <c r="B45" s="2294">
        <v>0</v>
      </c>
      <c r="C45" s="1388">
        <v>3</v>
      </c>
      <c r="D45" s="2293">
        <f t="shared" si="12"/>
        <v>-3</v>
      </c>
      <c r="E45" s="3099">
        <v>0</v>
      </c>
      <c r="F45" s="1388">
        <v>0</v>
      </c>
      <c r="G45" s="2929">
        <f t="shared" si="13"/>
        <v>0</v>
      </c>
      <c r="H45" s="2294">
        <v>3</v>
      </c>
      <c r="I45" s="1388">
        <v>5</v>
      </c>
      <c r="J45" s="2293">
        <f t="shared" si="14"/>
        <v>-2</v>
      </c>
      <c r="K45" s="3099">
        <v>0</v>
      </c>
      <c r="L45" s="1388">
        <v>0</v>
      </c>
      <c r="M45" s="2929">
        <f t="shared" si="15"/>
        <v>0</v>
      </c>
      <c r="N45" s="2296">
        <f t="shared" ref="N45:O57" si="35">SUM(B45,E45,H45,K45)</f>
        <v>3</v>
      </c>
      <c r="O45" s="2930">
        <f t="shared" si="16"/>
        <v>8</v>
      </c>
      <c r="P45" s="1742">
        <f t="shared" si="34"/>
        <v>-5</v>
      </c>
      <c r="R45" s="2290" t="s">
        <v>463</v>
      </c>
      <c r="S45" s="2294">
        <v>0</v>
      </c>
      <c r="T45" s="1388">
        <v>0</v>
      </c>
      <c r="U45" s="2293">
        <f t="shared" si="19"/>
        <v>0</v>
      </c>
      <c r="V45" s="3099">
        <v>0</v>
      </c>
      <c r="W45" s="1388">
        <v>1</v>
      </c>
      <c r="X45" s="2929">
        <f t="shared" si="20"/>
        <v>-1</v>
      </c>
      <c r="Y45" s="2294">
        <v>1</v>
      </c>
      <c r="Z45" s="1388">
        <v>1</v>
      </c>
      <c r="AA45" s="2293">
        <f t="shared" si="28"/>
        <v>0</v>
      </c>
      <c r="AB45" s="3099">
        <v>0</v>
      </c>
      <c r="AC45" s="1388">
        <v>0</v>
      </c>
      <c r="AD45" s="2929">
        <f t="shared" si="21"/>
        <v>0</v>
      </c>
      <c r="AE45" s="2296">
        <f t="shared" si="18"/>
        <v>1</v>
      </c>
      <c r="AF45" s="2930">
        <f t="shared" si="18"/>
        <v>2</v>
      </c>
      <c r="AG45" s="1742">
        <f t="shared" si="18"/>
        <v>-1</v>
      </c>
      <c r="AI45" s="2290" t="s">
        <v>463</v>
      </c>
      <c r="AJ45" s="2294">
        <v>1</v>
      </c>
      <c r="AK45" s="1388">
        <v>0</v>
      </c>
      <c r="AL45" s="2293">
        <f t="shared" si="29"/>
        <v>1</v>
      </c>
      <c r="AM45" s="3099">
        <v>0</v>
      </c>
      <c r="AN45" s="1388">
        <v>0</v>
      </c>
      <c r="AO45" s="2929">
        <f t="shared" si="30"/>
        <v>0</v>
      </c>
      <c r="AP45" s="2294">
        <v>2</v>
      </c>
      <c r="AQ45" s="1388">
        <v>1</v>
      </c>
      <c r="AR45" s="2293">
        <f t="shared" si="32"/>
        <v>1</v>
      </c>
      <c r="AS45" s="3099">
        <v>0</v>
      </c>
      <c r="AT45" s="1388">
        <v>0</v>
      </c>
      <c r="AU45" s="2929">
        <f t="shared" si="33"/>
        <v>0</v>
      </c>
      <c r="AV45" s="2296">
        <v>3</v>
      </c>
      <c r="AW45" s="2930">
        <v>1</v>
      </c>
      <c r="AX45" s="1742">
        <f t="shared" si="11"/>
        <v>2</v>
      </c>
      <c r="AZ45" s="2290" t="s">
        <v>463</v>
      </c>
      <c r="BA45" s="2294">
        <v>0</v>
      </c>
      <c r="BB45" s="1388">
        <v>1</v>
      </c>
      <c r="BC45" s="2293">
        <f t="shared" si="31"/>
        <v>-1</v>
      </c>
      <c r="BD45" s="3099">
        <v>0</v>
      </c>
      <c r="BE45" s="1388">
        <v>0</v>
      </c>
      <c r="BF45" s="2929">
        <f t="shared" si="22"/>
        <v>0</v>
      </c>
      <c r="BG45" s="2294">
        <v>1</v>
      </c>
      <c r="BH45" s="1388">
        <v>2</v>
      </c>
      <c r="BI45" s="2293">
        <f t="shared" si="23"/>
        <v>-1</v>
      </c>
      <c r="BJ45" s="3099">
        <v>0</v>
      </c>
      <c r="BK45" s="1388">
        <v>0</v>
      </c>
      <c r="BL45" s="2929">
        <f t="shared" si="24"/>
        <v>0</v>
      </c>
      <c r="BM45" s="2296">
        <f t="shared" si="25"/>
        <v>1</v>
      </c>
      <c r="BN45" s="2930">
        <f t="shared" si="25"/>
        <v>3</v>
      </c>
      <c r="BO45" s="1742">
        <f t="shared" si="26"/>
        <v>-2</v>
      </c>
    </row>
    <row r="46" spans="1:67">
      <c r="A46" s="2290" t="s">
        <v>464</v>
      </c>
      <c r="B46" s="2294">
        <v>0</v>
      </c>
      <c r="C46" s="1388">
        <v>0</v>
      </c>
      <c r="D46" s="2293">
        <f t="shared" si="12"/>
        <v>0</v>
      </c>
      <c r="E46" s="3099">
        <v>0</v>
      </c>
      <c r="F46" s="1388">
        <v>0</v>
      </c>
      <c r="G46" s="2929">
        <f t="shared" si="13"/>
        <v>0</v>
      </c>
      <c r="H46" s="2294">
        <v>6</v>
      </c>
      <c r="I46" s="1388">
        <v>7</v>
      </c>
      <c r="J46" s="2293">
        <f t="shared" si="14"/>
        <v>-1</v>
      </c>
      <c r="K46" s="3099">
        <v>0</v>
      </c>
      <c r="L46" s="1388">
        <v>0</v>
      </c>
      <c r="M46" s="2929">
        <f t="shared" si="15"/>
        <v>0</v>
      </c>
      <c r="N46" s="2296">
        <f t="shared" si="35"/>
        <v>6</v>
      </c>
      <c r="O46" s="2930">
        <f t="shared" si="16"/>
        <v>7</v>
      </c>
      <c r="P46" s="1742">
        <f t="shared" si="34"/>
        <v>-1</v>
      </c>
      <c r="R46" s="2290" t="s">
        <v>464</v>
      </c>
      <c r="S46" s="2294">
        <v>0</v>
      </c>
      <c r="T46" s="1388">
        <v>0</v>
      </c>
      <c r="U46" s="2293">
        <f t="shared" si="19"/>
        <v>0</v>
      </c>
      <c r="V46" s="3099">
        <v>0</v>
      </c>
      <c r="W46" s="1388">
        <v>1</v>
      </c>
      <c r="X46" s="2929">
        <f t="shared" si="20"/>
        <v>-1</v>
      </c>
      <c r="Y46" s="2294">
        <v>3</v>
      </c>
      <c r="Z46" s="1388">
        <v>3</v>
      </c>
      <c r="AA46" s="2293">
        <f t="shared" si="28"/>
        <v>0</v>
      </c>
      <c r="AB46" s="3099">
        <v>0</v>
      </c>
      <c r="AC46" s="1388">
        <v>0</v>
      </c>
      <c r="AD46" s="2929">
        <f t="shared" si="21"/>
        <v>0</v>
      </c>
      <c r="AE46" s="2296">
        <f t="shared" si="18"/>
        <v>3</v>
      </c>
      <c r="AF46" s="2930">
        <f t="shared" si="18"/>
        <v>4</v>
      </c>
      <c r="AG46" s="1742">
        <f t="shared" si="18"/>
        <v>-1</v>
      </c>
      <c r="AI46" s="2290" t="s">
        <v>464</v>
      </c>
      <c r="AJ46" s="2294">
        <v>0</v>
      </c>
      <c r="AK46" s="1388">
        <v>1</v>
      </c>
      <c r="AL46" s="2293">
        <f t="shared" si="29"/>
        <v>-1</v>
      </c>
      <c r="AM46" s="3099">
        <v>0</v>
      </c>
      <c r="AN46" s="1388">
        <v>0</v>
      </c>
      <c r="AO46" s="2929">
        <f t="shared" si="30"/>
        <v>0</v>
      </c>
      <c r="AP46" s="2294">
        <v>4</v>
      </c>
      <c r="AQ46" s="1388">
        <v>4</v>
      </c>
      <c r="AR46" s="2293">
        <f t="shared" si="32"/>
        <v>0</v>
      </c>
      <c r="AS46" s="3099">
        <v>0</v>
      </c>
      <c r="AT46" s="1388">
        <v>0</v>
      </c>
      <c r="AU46" s="2929">
        <f t="shared" si="33"/>
        <v>0</v>
      </c>
      <c r="AV46" s="2296">
        <v>4</v>
      </c>
      <c r="AW46" s="2930">
        <v>5</v>
      </c>
      <c r="AX46" s="1742">
        <f t="shared" si="11"/>
        <v>-1</v>
      </c>
      <c r="AZ46" s="2290" t="s">
        <v>464</v>
      </c>
      <c r="BA46" s="2294">
        <v>0</v>
      </c>
      <c r="BB46" s="1388">
        <v>0</v>
      </c>
      <c r="BC46" s="2293">
        <f t="shared" si="31"/>
        <v>0</v>
      </c>
      <c r="BD46" s="3099">
        <v>0</v>
      </c>
      <c r="BE46" s="1388">
        <v>0</v>
      </c>
      <c r="BF46" s="2929">
        <f t="shared" si="22"/>
        <v>0</v>
      </c>
      <c r="BG46" s="2294">
        <v>7</v>
      </c>
      <c r="BH46" s="1388">
        <v>8</v>
      </c>
      <c r="BI46" s="2293">
        <f t="shared" si="23"/>
        <v>-1</v>
      </c>
      <c r="BJ46" s="3099">
        <v>0</v>
      </c>
      <c r="BK46" s="1388">
        <v>0</v>
      </c>
      <c r="BL46" s="2929">
        <f t="shared" si="24"/>
        <v>0</v>
      </c>
      <c r="BM46" s="2296">
        <f t="shared" si="25"/>
        <v>7</v>
      </c>
      <c r="BN46" s="2930">
        <f t="shared" si="25"/>
        <v>8</v>
      </c>
      <c r="BO46" s="1742">
        <f t="shared" si="26"/>
        <v>-1</v>
      </c>
    </row>
    <row r="47" spans="1:67">
      <c r="A47" s="2290" t="s">
        <v>465</v>
      </c>
      <c r="B47" s="2294">
        <v>1</v>
      </c>
      <c r="C47" s="1388">
        <v>4</v>
      </c>
      <c r="D47" s="2293">
        <f t="shared" si="12"/>
        <v>-3</v>
      </c>
      <c r="E47" s="3099">
        <v>1</v>
      </c>
      <c r="F47" s="1388">
        <v>2</v>
      </c>
      <c r="G47" s="2929">
        <f t="shared" si="13"/>
        <v>-1</v>
      </c>
      <c r="H47" s="2294">
        <v>2</v>
      </c>
      <c r="I47" s="1388">
        <v>1</v>
      </c>
      <c r="J47" s="2293">
        <f t="shared" si="14"/>
        <v>1</v>
      </c>
      <c r="K47" s="3099">
        <v>0</v>
      </c>
      <c r="L47" s="1388">
        <v>0</v>
      </c>
      <c r="M47" s="2929">
        <f t="shared" si="15"/>
        <v>0</v>
      </c>
      <c r="N47" s="2296">
        <f t="shared" si="35"/>
        <v>4</v>
      </c>
      <c r="O47" s="2930">
        <f t="shared" si="16"/>
        <v>7</v>
      </c>
      <c r="P47" s="1742">
        <f t="shared" si="34"/>
        <v>-3</v>
      </c>
      <c r="R47" s="2290" t="s">
        <v>465</v>
      </c>
      <c r="S47" s="2294">
        <v>0</v>
      </c>
      <c r="T47" s="1388">
        <v>2</v>
      </c>
      <c r="U47" s="2293">
        <f t="shared" si="19"/>
        <v>-2</v>
      </c>
      <c r="V47" s="3099">
        <v>0</v>
      </c>
      <c r="W47" s="1388">
        <v>1</v>
      </c>
      <c r="X47" s="2929">
        <f t="shared" si="20"/>
        <v>-1</v>
      </c>
      <c r="Y47" s="2294">
        <v>0</v>
      </c>
      <c r="Z47" s="1388">
        <v>0</v>
      </c>
      <c r="AA47" s="2293">
        <f t="shared" si="28"/>
        <v>0</v>
      </c>
      <c r="AB47" s="3099">
        <v>0</v>
      </c>
      <c r="AC47" s="1388">
        <v>0</v>
      </c>
      <c r="AD47" s="2929">
        <f t="shared" si="21"/>
        <v>0</v>
      </c>
      <c r="AE47" s="2296">
        <f t="shared" si="18"/>
        <v>0</v>
      </c>
      <c r="AF47" s="2930">
        <f t="shared" si="18"/>
        <v>3</v>
      </c>
      <c r="AG47" s="1742">
        <f t="shared" si="18"/>
        <v>-3</v>
      </c>
      <c r="AI47" s="2290" t="s">
        <v>465</v>
      </c>
      <c r="AJ47" s="2294">
        <v>0</v>
      </c>
      <c r="AK47" s="1388">
        <v>3</v>
      </c>
      <c r="AL47" s="2293">
        <f t="shared" si="29"/>
        <v>-3</v>
      </c>
      <c r="AM47" s="3099">
        <v>0</v>
      </c>
      <c r="AN47" s="1388">
        <v>3</v>
      </c>
      <c r="AO47" s="2929">
        <f t="shared" si="30"/>
        <v>-3</v>
      </c>
      <c r="AP47" s="2294">
        <v>2</v>
      </c>
      <c r="AQ47" s="1388">
        <v>1</v>
      </c>
      <c r="AR47" s="2293">
        <f t="shared" si="32"/>
        <v>1</v>
      </c>
      <c r="AS47" s="3099">
        <v>0</v>
      </c>
      <c r="AT47" s="1388">
        <v>0</v>
      </c>
      <c r="AU47" s="2929">
        <f t="shared" si="33"/>
        <v>0</v>
      </c>
      <c r="AV47" s="2296">
        <v>2</v>
      </c>
      <c r="AW47" s="2930">
        <v>7</v>
      </c>
      <c r="AX47" s="1742">
        <f t="shared" si="11"/>
        <v>-5</v>
      </c>
      <c r="AZ47" s="2290" t="s">
        <v>465</v>
      </c>
      <c r="BA47" s="2294">
        <v>1</v>
      </c>
      <c r="BB47" s="1388">
        <v>3</v>
      </c>
      <c r="BC47" s="2293">
        <f t="shared" si="31"/>
        <v>-2</v>
      </c>
      <c r="BD47" s="3099">
        <v>0</v>
      </c>
      <c r="BE47" s="1388">
        <v>6</v>
      </c>
      <c r="BF47" s="2929">
        <f t="shared" si="22"/>
        <v>-6</v>
      </c>
      <c r="BG47" s="2294">
        <v>0</v>
      </c>
      <c r="BH47" s="1388">
        <v>4</v>
      </c>
      <c r="BI47" s="2293">
        <f t="shared" si="23"/>
        <v>-4</v>
      </c>
      <c r="BJ47" s="3099">
        <v>0</v>
      </c>
      <c r="BK47" s="1388">
        <v>0</v>
      </c>
      <c r="BL47" s="2929">
        <f t="shared" si="24"/>
        <v>0</v>
      </c>
      <c r="BM47" s="2296">
        <f t="shared" si="25"/>
        <v>1</v>
      </c>
      <c r="BN47" s="2930">
        <f t="shared" si="25"/>
        <v>13</v>
      </c>
      <c r="BO47" s="1742">
        <f t="shared" si="26"/>
        <v>-12</v>
      </c>
    </row>
    <row r="48" spans="1:67">
      <c r="A48" s="2290" t="s">
        <v>466</v>
      </c>
      <c r="B48" s="2294">
        <v>1</v>
      </c>
      <c r="C48" s="1388">
        <v>2</v>
      </c>
      <c r="D48" s="2293">
        <f t="shared" si="12"/>
        <v>-1</v>
      </c>
      <c r="E48" s="3099">
        <v>1</v>
      </c>
      <c r="F48" s="1388">
        <v>0</v>
      </c>
      <c r="G48" s="2929">
        <f t="shared" si="13"/>
        <v>1</v>
      </c>
      <c r="H48" s="2294">
        <v>5</v>
      </c>
      <c r="I48" s="1388">
        <v>8</v>
      </c>
      <c r="J48" s="2293">
        <f t="shared" si="14"/>
        <v>-3</v>
      </c>
      <c r="K48" s="3099">
        <v>0</v>
      </c>
      <c r="L48" s="1388">
        <v>0</v>
      </c>
      <c r="M48" s="2929">
        <f t="shared" si="15"/>
        <v>0</v>
      </c>
      <c r="N48" s="2296">
        <f t="shared" si="35"/>
        <v>7</v>
      </c>
      <c r="O48" s="2930">
        <f t="shared" si="16"/>
        <v>10</v>
      </c>
      <c r="P48" s="1742">
        <f t="shared" si="34"/>
        <v>-3</v>
      </c>
      <c r="R48" s="2290" t="s">
        <v>466</v>
      </c>
      <c r="S48" s="2294">
        <v>0</v>
      </c>
      <c r="T48" s="1388">
        <v>0</v>
      </c>
      <c r="U48" s="2293">
        <f t="shared" si="19"/>
        <v>0</v>
      </c>
      <c r="V48" s="3099">
        <v>0</v>
      </c>
      <c r="W48" s="1388">
        <v>0</v>
      </c>
      <c r="X48" s="2929">
        <f t="shared" si="20"/>
        <v>0</v>
      </c>
      <c r="Y48" s="2294">
        <v>4</v>
      </c>
      <c r="Z48" s="1388">
        <v>2</v>
      </c>
      <c r="AA48" s="2293">
        <f t="shared" si="28"/>
        <v>2</v>
      </c>
      <c r="AB48" s="3099">
        <v>0</v>
      </c>
      <c r="AC48" s="1388">
        <v>0</v>
      </c>
      <c r="AD48" s="2929">
        <f t="shared" si="21"/>
        <v>0</v>
      </c>
      <c r="AE48" s="2296">
        <f t="shared" si="18"/>
        <v>4</v>
      </c>
      <c r="AF48" s="2930">
        <f t="shared" si="18"/>
        <v>2</v>
      </c>
      <c r="AG48" s="1742">
        <f t="shared" si="18"/>
        <v>2</v>
      </c>
      <c r="AI48" s="2290" t="s">
        <v>466</v>
      </c>
      <c r="AJ48" s="2294">
        <v>0</v>
      </c>
      <c r="AK48" s="1388">
        <v>0</v>
      </c>
      <c r="AL48" s="2293">
        <f t="shared" si="29"/>
        <v>0</v>
      </c>
      <c r="AM48" s="3099">
        <v>0</v>
      </c>
      <c r="AN48" s="1388">
        <v>0</v>
      </c>
      <c r="AO48" s="2929">
        <f t="shared" si="30"/>
        <v>0</v>
      </c>
      <c r="AP48" s="2294">
        <v>3</v>
      </c>
      <c r="AQ48" s="1388">
        <v>2</v>
      </c>
      <c r="AR48" s="2293">
        <f t="shared" si="32"/>
        <v>1</v>
      </c>
      <c r="AS48" s="3099">
        <v>0</v>
      </c>
      <c r="AT48" s="1388">
        <v>0</v>
      </c>
      <c r="AU48" s="2929">
        <f t="shared" si="33"/>
        <v>0</v>
      </c>
      <c r="AV48" s="2296">
        <v>3</v>
      </c>
      <c r="AW48" s="2930">
        <v>2</v>
      </c>
      <c r="AX48" s="1742">
        <f t="shared" si="11"/>
        <v>1</v>
      </c>
      <c r="AZ48" s="2290" t="s">
        <v>466</v>
      </c>
      <c r="BA48" s="2294">
        <v>2</v>
      </c>
      <c r="BB48" s="1388">
        <v>3</v>
      </c>
      <c r="BC48" s="2293">
        <f t="shared" si="31"/>
        <v>-1</v>
      </c>
      <c r="BD48" s="3099">
        <v>0</v>
      </c>
      <c r="BE48" s="1388">
        <v>2</v>
      </c>
      <c r="BF48" s="2929">
        <f t="shared" si="22"/>
        <v>-2</v>
      </c>
      <c r="BG48" s="2294">
        <v>1</v>
      </c>
      <c r="BH48" s="1388">
        <v>4</v>
      </c>
      <c r="BI48" s="2293">
        <f t="shared" si="23"/>
        <v>-3</v>
      </c>
      <c r="BJ48" s="3099">
        <v>0</v>
      </c>
      <c r="BK48" s="1388">
        <v>0</v>
      </c>
      <c r="BL48" s="2929">
        <f t="shared" si="24"/>
        <v>0</v>
      </c>
      <c r="BM48" s="2296">
        <f t="shared" si="25"/>
        <v>3</v>
      </c>
      <c r="BN48" s="2930">
        <f t="shared" si="25"/>
        <v>9</v>
      </c>
      <c r="BO48" s="1742">
        <f t="shared" si="26"/>
        <v>-6</v>
      </c>
    </row>
    <row r="49" spans="1:67" ht="22.5">
      <c r="A49" s="2291" t="s">
        <v>467</v>
      </c>
      <c r="B49" s="2294">
        <v>0</v>
      </c>
      <c r="C49" s="1388">
        <v>1</v>
      </c>
      <c r="D49" s="2293">
        <f t="shared" si="12"/>
        <v>-1</v>
      </c>
      <c r="E49" s="3099">
        <v>2</v>
      </c>
      <c r="F49" s="1388">
        <v>0</v>
      </c>
      <c r="G49" s="2929">
        <f t="shared" si="13"/>
        <v>2</v>
      </c>
      <c r="H49" s="2294">
        <v>4</v>
      </c>
      <c r="I49" s="1388">
        <v>2</v>
      </c>
      <c r="J49" s="2293">
        <f t="shared" si="14"/>
        <v>2</v>
      </c>
      <c r="K49" s="3099">
        <v>0</v>
      </c>
      <c r="L49" s="1388">
        <v>0</v>
      </c>
      <c r="M49" s="2929">
        <f t="shared" si="15"/>
        <v>0</v>
      </c>
      <c r="N49" s="2296">
        <f t="shared" si="35"/>
        <v>6</v>
      </c>
      <c r="O49" s="2930">
        <f t="shared" si="16"/>
        <v>3</v>
      </c>
      <c r="P49" s="1742">
        <f t="shared" si="34"/>
        <v>3</v>
      </c>
      <c r="R49" s="2291" t="s">
        <v>467</v>
      </c>
      <c r="S49" s="2294">
        <v>0</v>
      </c>
      <c r="T49" s="1388">
        <v>0</v>
      </c>
      <c r="U49" s="2293">
        <f t="shared" si="19"/>
        <v>0</v>
      </c>
      <c r="V49" s="3099">
        <v>0</v>
      </c>
      <c r="W49" s="1388">
        <v>1</v>
      </c>
      <c r="X49" s="2929">
        <f t="shared" si="20"/>
        <v>-1</v>
      </c>
      <c r="Y49" s="2294">
        <v>2</v>
      </c>
      <c r="Z49" s="1388">
        <v>1</v>
      </c>
      <c r="AA49" s="2293">
        <f t="shared" si="28"/>
        <v>1</v>
      </c>
      <c r="AB49" s="3099">
        <v>0</v>
      </c>
      <c r="AC49" s="1388">
        <v>0</v>
      </c>
      <c r="AD49" s="2929">
        <f t="shared" si="21"/>
        <v>0</v>
      </c>
      <c r="AE49" s="2296">
        <f t="shared" si="18"/>
        <v>2</v>
      </c>
      <c r="AF49" s="2930">
        <f t="shared" si="18"/>
        <v>2</v>
      </c>
      <c r="AG49" s="1742">
        <f t="shared" si="18"/>
        <v>0</v>
      </c>
      <c r="AI49" s="2291" t="s">
        <v>467</v>
      </c>
      <c r="AJ49" s="2294">
        <v>2</v>
      </c>
      <c r="AK49" s="1388">
        <v>0</v>
      </c>
      <c r="AL49" s="2293">
        <f t="shared" si="29"/>
        <v>2</v>
      </c>
      <c r="AM49" s="3099">
        <v>0</v>
      </c>
      <c r="AN49" s="1388">
        <v>0</v>
      </c>
      <c r="AO49" s="2929">
        <f t="shared" si="30"/>
        <v>0</v>
      </c>
      <c r="AP49" s="2294">
        <v>3</v>
      </c>
      <c r="AQ49" s="1388">
        <v>3</v>
      </c>
      <c r="AR49" s="2293">
        <f t="shared" si="32"/>
        <v>0</v>
      </c>
      <c r="AS49" s="3099">
        <v>0</v>
      </c>
      <c r="AT49" s="1388">
        <v>0</v>
      </c>
      <c r="AU49" s="2929">
        <f t="shared" si="33"/>
        <v>0</v>
      </c>
      <c r="AV49" s="2296">
        <v>5</v>
      </c>
      <c r="AW49" s="2930">
        <v>3</v>
      </c>
      <c r="AX49" s="1742">
        <f t="shared" si="11"/>
        <v>2</v>
      </c>
      <c r="AZ49" s="2291" t="s">
        <v>467</v>
      </c>
      <c r="BA49" s="2294">
        <v>1</v>
      </c>
      <c r="BB49" s="1388">
        <v>1</v>
      </c>
      <c r="BC49" s="2293">
        <f t="shared" si="31"/>
        <v>0</v>
      </c>
      <c r="BD49" s="3099">
        <v>1</v>
      </c>
      <c r="BE49" s="1388">
        <v>0</v>
      </c>
      <c r="BF49" s="2929">
        <f t="shared" si="22"/>
        <v>1</v>
      </c>
      <c r="BG49" s="2294">
        <v>2</v>
      </c>
      <c r="BH49" s="1388">
        <v>3</v>
      </c>
      <c r="BI49" s="2293">
        <f t="shared" si="23"/>
        <v>-1</v>
      </c>
      <c r="BJ49" s="3099">
        <v>0</v>
      </c>
      <c r="BK49" s="1388">
        <v>0</v>
      </c>
      <c r="BL49" s="2929">
        <f t="shared" si="24"/>
        <v>0</v>
      </c>
      <c r="BM49" s="2296">
        <f t="shared" si="25"/>
        <v>4</v>
      </c>
      <c r="BN49" s="2930">
        <f t="shared" si="25"/>
        <v>4</v>
      </c>
      <c r="BO49" s="1742">
        <f t="shared" si="26"/>
        <v>0</v>
      </c>
    </row>
    <row r="50" spans="1:67" ht="22.5">
      <c r="A50" s="2291" t="s">
        <v>472</v>
      </c>
      <c r="B50" s="3248" t="s">
        <v>620</v>
      </c>
      <c r="C50" s="1391" t="s">
        <v>620</v>
      </c>
      <c r="D50" s="2293">
        <v>0</v>
      </c>
      <c r="E50" s="3252" t="s">
        <v>620</v>
      </c>
      <c r="F50" s="1391" t="s">
        <v>620</v>
      </c>
      <c r="G50" s="2929">
        <v>0</v>
      </c>
      <c r="H50" s="3248" t="s">
        <v>620</v>
      </c>
      <c r="I50" s="1391" t="s">
        <v>620</v>
      </c>
      <c r="J50" s="2293">
        <v>0</v>
      </c>
      <c r="K50" s="3099">
        <v>0</v>
      </c>
      <c r="L50" s="1388">
        <v>0</v>
      </c>
      <c r="M50" s="2929">
        <f t="shared" si="15"/>
        <v>0</v>
      </c>
      <c r="N50" s="2296">
        <f t="shared" si="35"/>
        <v>0</v>
      </c>
      <c r="O50" s="2930">
        <f t="shared" si="16"/>
        <v>0</v>
      </c>
      <c r="P50" s="1742">
        <f t="shared" si="34"/>
        <v>0</v>
      </c>
      <c r="R50" s="2291" t="s">
        <v>472</v>
      </c>
      <c r="S50" s="3248">
        <v>0</v>
      </c>
      <c r="T50" s="1391">
        <v>0</v>
      </c>
      <c r="U50" s="2293">
        <f t="shared" si="19"/>
        <v>0</v>
      </c>
      <c r="V50" s="3252">
        <v>0</v>
      </c>
      <c r="W50" s="1391">
        <v>0</v>
      </c>
      <c r="X50" s="2929">
        <f t="shared" si="20"/>
        <v>0</v>
      </c>
      <c r="Y50" s="3248">
        <v>0</v>
      </c>
      <c r="Z50" s="1391">
        <v>0</v>
      </c>
      <c r="AA50" s="2293">
        <f t="shared" si="28"/>
        <v>0</v>
      </c>
      <c r="AB50" s="3099">
        <v>0</v>
      </c>
      <c r="AC50" s="1388">
        <v>0</v>
      </c>
      <c r="AD50" s="2929">
        <f t="shared" si="21"/>
        <v>0</v>
      </c>
      <c r="AE50" s="2296">
        <f t="shared" si="18"/>
        <v>0</v>
      </c>
      <c r="AF50" s="2930">
        <f t="shared" si="18"/>
        <v>0</v>
      </c>
      <c r="AG50" s="1742">
        <f t="shared" si="18"/>
        <v>0</v>
      </c>
      <c r="AI50" s="2291" t="s">
        <v>472</v>
      </c>
      <c r="AJ50" s="3248">
        <v>0</v>
      </c>
      <c r="AK50" s="1391">
        <v>0</v>
      </c>
      <c r="AL50" s="2672">
        <f t="shared" si="29"/>
        <v>0</v>
      </c>
      <c r="AM50" s="3252">
        <v>0</v>
      </c>
      <c r="AN50" s="1391">
        <v>0</v>
      </c>
      <c r="AO50" s="3100">
        <f t="shared" si="30"/>
        <v>0</v>
      </c>
      <c r="AP50" s="3248">
        <v>0</v>
      </c>
      <c r="AQ50" s="1391">
        <v>0</v>
      </c>
      <c r="AR50" s="2293">
        <f t="shared" si="32"/>
        <v>0</v>
      </c>
      <c r="AS50" s="3099">
        <v>0</v>
      </c>
      <c r="AT50" s="1388">
        <v>0</v>
      </c>
      <c r="AU50" s="2929">
        <f t="shared" si="33"/>
        <v>0</v>
      </c>
      <c r="AV50" s="2296">
        <v>0</v>
      </c>
      <c r="AW50" s="2930">
        <v>0</v>
      </c>
      <c r="AX50" s="1742">
        <f t="shared" si="11"/>
        <v>0</v>
      </c>
      <c r="AZ50" s="2291" t="s">
        <v>472</v>
      </c>
      <c r="BA50" s="3248">
        <v>0</v>
      </c>
      <c r="BB50" s="1391">
        <v>0</v>
      </c>
      <c r="BC50" s="2293">
        <f t="shared" si="31"/>
        <v>0</v>
      </c>
      <c r="BD50" s="3252">
        <v>0</v>
      </c>
      <c r="BE50" s="1391">
        <v>0</v>
      </c>
      <c r="BF50" s="2929">
        <f t="shared" si="22"/>
        <v>0</v>
      </c>
      <c r="BG50" s="3248">
        <v>0</v>
      </c>
      <c r="BH50" s="1391">
        <v>0</v>
      </c>
      <c r="BI50" s="2293">
        <f t="shared" si="23"/>
        <v>0</v>
      </c>
      <c r="BJ50" s="3099">
        <v>0</v>
      </c>
      <c r="BK50" s="1388">
        <v>0</v>
      </c>
      <c r="BL50" s="2929">
        <f t="shared" si="24"/>
        <v>0</v>
      </c>
      <c r="BM50" s="2296">
        <f t="shared" si="25"/>
        <v>0</v>
      </c>
      <c r="BN50" s="2930">
        <f t="shared" si="25"/>
        <v>0</v>
      </c>
      <c r="BO50" s="1742">
        <f t="shared" si="26"/>
        <v>0</v>
      </c>
    </row>
    <row r="51" spans="1:67">
      <c r="A51" s="2290" t="s">
        <v>468</v>
      </c>
      <c r="B51" s="2294">
        <v>0</v>
      </c>
      <c r="C51" s="1388">
        <v>1</v>
      </c>
      <c r="D51" s="2293">
        <f t="shared" ref="D51:D54" si="36">B51-C51</f>
        <v>-1</v>
      </c>
      <c r="E51" s="3099">
        <v>0</v>
      </c>
      <c r="F51" s="1388">
        <v>1</v>
      </c>
      <c r="G51" s="2929">
        <f t="shared" ref="G51:G54" si="37">E51-F51</f>
        <v>-1</v>
      </c>
      <c r="H51" s="2294">
        <v>0</v>
      </c>
      <c r="I51" s="1388">
        <v>0</v>
      </c>
      <c r="J51" s="2293">
        <f t="shared" ref="J51:J54" si="38">H51-I51</f>
        <v>0</v>
      </c>
      <c r="K51" s="3099">
        <v>0</v>
      </c>
      <c r="L51" s="1388">
        <v>0</v>
      </c>
      <c r="M51" s="2929">
        <f t="shared" si="15"/>
        <v>0</v>
      </c>
      <c r="N51" s="2296">
        <f t="shared" si="35"/>
        <v>0</v>
      </c>
      <c r="O51" s="2930">
        <f t="shared" si="16"/>
        <v>2</v>
      </c>
      <c r="P51" s="1742">
        <f t="shared" si="34"/>
        <v>-2</v>
      </c>
      <c r="R51" s="2290" t="s">
        <v>468</v>
      </c>
      <c r="S51" s="2294">
        <v>0</v>
      </c>
      <c r="T51" s="1388">
        <v>0</v>
      </c>
      <c r="U51" s="2293">
        <f t="shared" si="19"/>
        <v>0</v>
      </c>
      <c r="V51" s="3099">
        <v>0</v>
      </c>
      <c r="W51" s="1388">
        <v>0</v>
      </c>
      <c r="X51" s="2929">
        <f t="shared" si="20"/>
        <v>0</v>
      </c>
      <c r="Y51" s="2294">
        <v>0</v>
      </c>
      <c r="Z51" s="1388">
        <v>0</v>
      </c>
      <c r="AA51" s="2293">
        <f t="shared" si="28"/>
        <v>0</v>
      </c>
      <c r="AB51" s="3099">
        <v>0</v>
      </c>
      <c r="AC51" s="1388">
        <v>0</v>
      </c>
      <c r="AD51" s="2929">
        <f t="shared" si="21"/>
        <v>0</v>
      </c>
      <c r="AE51" s="2296">
        <f t="shared" si="18"/>
        <v>0</v>
      </c>
      <c r="AF51" s="2930">
        <f t="shared" si="18"/>
        <v>0</v>
      </c>
      <c r="AG51" s="1742">
        <f t="shared" si="18"/>
        <v>0</v>
      </c>
      <c r="AI51" s="2290" t="s">
        <v>468</v>
      </c>
      <c r="AJ51" s="2294">
        <v>0</v>
      </c>
      <c r="AK51" s="1388">
        <v>0</v>
      </c>
      <c r="AL51" s="2293">
        <f t="shared" si="29"/>
        <v>0</v>
      </c>
      <c r="AM51" s="3099">
        <v>0</v>
      </c>
      <c r="AN51" s="1388">
        <v>0</v>
      </c>
      <c r="AO51" s="2929">
        <f t="shared" si="30"/>
        <v>0</v>
      </c>
      <c r="AP51" s="2294">
        <v>0</v>
      </c>
      <c r="AQ51" s="1388">
        <v>2</v>
      </c>
      <c r="AR51" s="2293">
        <f t="shared" si="32"/>
        <v>-2</v>
      </c>
      <c r="AS51" s="3099">
        <v>0</v>
      </c>
      <c r="AT51" s="1388">
        <v>0</v>
      </c>
      <c r="AU51" s="2929">
        <f t="shared" si="33"/>
        <v>0</v>
      </c>
      <c r="AV51" s="2296">
        <v>0</v>
      </c>
      <c r="AW51" s="2930">
        <v>2</v>
      </c>
      <c r="AX51" s="1742">
        <f t="shared" si="11"/>
        <v>-2</v>
      </c>
      <c r="AZ51" s="2290" t="s">
        <v>468</v>
      </c>
      <c r="BA51" s="2294">
        <v>0</v>
      </c>
      <c r="BB51" s="1388">
        <v>0</v>
      </c>
      <c r="BC51" s="2293">
        <f t="shared" si="31"/>
        <v>0</v>
      </c>
      <c r="BD51" s="3099">
        <v>1</v>
      </c>
      <c r="BE51" s="1388">
        <v>0</v>
      </c>
      <c r="BF51" s="2929">
        <f t="shared" si="22"/>
        <v>1</v>
      </c>
      <c r="BG51" s="2294">
        <v>0</v>
      </c>
      <c r="BH51" s="1388">
        <v>0</v>
      </c>
      <c r="BI51" s="2293">
        <f t="shared" si="23"/>
        <v>0</v>
      </c>
      <c r="BJ51" s="3099">
        <v>0</v>
      </c>
      <c r="BK51" s="1388">
        <v>0</v>
      </c>
      <c r="BL51" s="2929">
        <f t="shared" si="24"/>
        <v>0</v>
      </c>
      <c r="BM51" s="2296">
        <f t="shared" si="25"/>
        <v>1</v>
      </c>
      <c r="BN51" s="2930">
        <f t="shared" si="25"/>
        <v>0</v>
      </c>
      <c r="BO51" s="1742">
        <f t="shared" si="26"/>
        <v>1</v>
      </c>
    </row>
    <row r="52" spans="1:67">
      <c r="A52" s="2290" t="s">
        <v>469</v>
      </c>
      <c r="B52" s="2294">
        <v>0</v>
      </c>
      <c r="C52" s="1388">
        <v>0</v>
      </c>
      <c r="D52" s="2293">
        <f t="shared" si="36"/>
        <v>0</v>
      </c>
      <c r="E52" s="3099">
        <v>0</v>
      </c>
      <c r="F52" s="1388">
        <v>0</v>
      </c>
      <c r="G52" s="2929">
        <f t="shared" si="37"/>
        <v>0</v>
      </c>
      <c r="H52" s="2294">
        <v>0</v>
      </c>
      <c r="I52" s="1388">
        <v>0</v>
      </c>
      <c r="J52" s="2293">
        <f t="shared" si="38"/>
        <v>0</v>
      </c>
      <c r="K52" s="3099">
        <v>2</v>
      </c>
      <c r="L52" s="1388">
        <v>0</v>
      </c>
      <c r="M52" s="2929">
        <f t="shared" si="15"/>
        <v>2</v>
      </c>
      <c r="N52" s="2296">
        <f t="shared" si="35"/>
        <v>2</v>
      </c>
      <c r="O52" s="2930">
        <f t="shared" si="16"/>
        <v>0</v>
      </c>
      <c r="P52" s="1742">
        <f t="shared" si="34"/>
        <v>2</v>
      </c>
      <c r="R52" s="2290" t="s">
        <v>469</v>
      </c>
      <c r="S52" s="2294">
        <v>0</v>
      </c>
      <c r="T52" s="1388">
        <v>0</v>
      </c>
      <c r="U52" s="2293">
        <f t="shared" si="19"/>
        <v>0</v>
      </c>
      <c r="V52" s="3099">
        <v>1</v>
      </c>
      <c r="W52" s="1388">
        <v>0</v>
      </c>
      <c r="X52" s="2929">
        <f t="shared" si="20"/>
        <v>1</v>
      </c>
      <c r="Y52" s="2294">
        <v>0</v>
      </c>
      <c r="Z52" s="1388">
        <v>0</v>
      </c>
      <c r="AA52" s="2293">
        <f t="shared" si="28"/>
        <v>0</v>
      </c>
      <c r="AB52" s="3099">
        <v>0</v>
      </c>
      <c r="AC52" s="1388">
        <v>1</v>
      </c>
      <c r="AD52" s="2929">
        <f t="shared" si="21"/>
        <v>-1</v>
      </c>
      <c r="AE52" s="2296">
        <f t="shared" si="18"/>
        <v>1</v>
      </c>
      <c r="AF52" s="2930">
        <f t="shared" si="18"/>
        <v>1</v>
      </c>
      <c r="AG52" s="1742">
        <f t="shared" si="18"/>
        <v>0</v>
      </c>
      <c r="AI52" s="2290" t="s">
        <v>469</v>
      </c>
      <c r="AJ52" s="2294">
        <v>0</v>
      </c>
      <c r="AK52" s="1388">
        <v>0</v>
      </c>
      <c r="AL52" s="2293">
        <f t="shared" si="29"/>
        <v>0</v>
      </c>
      <c r="AM52" s="3099">
        <v>0</v>
      </c>
      <c r="AN52" s="1388">
        <v>0</v>
      </c>
      <c r="AO52" s="2929">
        <f t="shared" si="30"/>
        <v>0</v>
      </c>
      <c r="AP52" s="2294">
        <v>0</v>
      </c>
      <c r="AQ52" s="1388">
        <v>0</v>
      </c>
      <c r="AR52" s="2293">
        <f t="shared" si="32"/>
        <v>0</v>
      </c>
      <c r="AS52" s="3099">
        <v>0</v>
      </c>
      <c r="AT52" s="1388">
        <v>0</v>
      </c>
      <c r="AU52" s="2929">
        <f t="shared" si="33"/>
        <v>0</v>
      </c>
      <c r="AV52" s="2296">
        <v>0</v>
      </c>
      <c r="AW52" s="2930">
        <v>0</v>
      </c>
      <c r="AX52" s="1742">
        <f t="shared" si="11"/>
        <v>0</v>
      </c>
      <c r="AZ52" s="2290" t="s">
        <v>469</v>
      </c>
      <c r="BA52" s="2294">
        <v>0</v>
      </c>
      <c r="BB52" s="1388">
        <v>0</v>
      </c>
      <c r="BC52" s="2293">
        <f t="shared" si="31"/>
        <v>0</v>
      </c>
      <c r="BD52" s="3099">
        <v>0</v>
      </c>
      <c r="BE52" s="1388">
        <v>2</v>
      </c>
      <c r="BF52" s="2929">
        <f t="shared" si="22"/>
        <v>-2</v>
      </c>
      <c r="BG52" s="2294">
        <v>0</v>
      </c>
      <c r="BH52" s="1388">
        <v>1</v>
      </c>
      <c r="BI52" s="2293">
        <f t="shared" si="23"/>
        <v>-1</v>
      </c>
      <c r="BJ52" s="3099">
        <v>1</v>
      </c>
      <c r="BK52" s="1388">
        <v>0</v>
      </c>
      <c r="BL52" s="2929">
        <f t="shared" si="24"/>
        <v>1</v>
      </c>
      <c r="BM52" s="2296">
        <f t="shared" si="25"/>
        <v>1</v>
      </c>
      <c r="BN52" s="2930">
        <f t="shared" si="25"/>
        <v>3</v>
      </c>
      <c r="BO52" s="1742">
        <f t="shared" si="26"/>
        <v>-2</v>
      </c>
    </row>
    <row r="53" spans="1:67" ht="22.5">
      <c r="A53" s="2291" t="s">
        <v>475</v>
      </c>
      <c r="B53" s="2294">
        <v>0</v>
      </c>
      <c r="C53" s="1388">
        <v>0</v>
      </c>
      <c r="D53" s="2293">
        <f t="shared" si="36"/>
        <v>0</v>
      </c>
      <c r="E53" s="3099">
        <v>0</v>
      </c>
      <c r="F53" s="1388">
        <v>0</v>
      </c>
      <c r="G53" s="2929">
        <f t="shared" si="37"/>
        <v>0</v>
      </c>
      <c r="H53" s="2294">
        <v>3</v>
      </c>
      <c r="I53" s="1388">
        <v>1</v>
      </c>
      <c r="J53" s="2293">
        <f t="shared" si="38"/>
        <v>2</v>
      </c>
      <c r="K53" s="3099">
        <v>1</v>
      </c>
      <c r="L53" s="1388">
        <v>0</v>
      </c>
      <c r="M53" s="2929">
        <f t="shared" si="15"/>
        <v>1</v>
      </c>
      <c r="N53" s="2296">
        <f t="shared" si="35"/>
        <v>4</v>
      </c>
      <c r="O53" s="2930">
        <f t="shared" si="35"/>
        <v>1</v>
      </c>
      <c r="P53" s="1742">
        <f t="shared" si="34"/>
        <v>3</v>
      </c>
      <c r="R53" s="2291" t="s">
        <v>475</v>
      </c>
      <c r="S53" s="2294">
        <v>0</v>
      </c>
      <c r="T53" s="1388">
        <v>1</v>
      </c>
      <c r="U53" s="2293">
        <f t="shared" si="19"/>
        <v>-1</v>
      </c>
      <c r="V53" s="3099">
        <v>0</v>
      </c>
      <c r="W53" s="1388">
        <v>0</v>
      </c>
      <c r="X53" s="2929">
        <f t="shared" si="20"/>
        <v>0</v>
      </c>
      <c r="Y53" s="2294">
        <v>1</v>
      </c>
      <c r="Z53" s="1388">
        <v>1</v>
      </c>
      <c r="AA53" s="2293">
        <f t="shared" si="28"/>
        <v>0</v>
      </c>
      <c r="AB53" s="3099">
        <v>1</v>
      </c>
      <c r="AC53" s="1388">
        <v>0</v>
      </c>
      <c r="AD53" s="2929">
        <f t="shared" si="21"/>
        <v>1</v>
      </c>
      <c r="AE53" s="2296">
        <f t="shared" si="18"/>
        <v>2</v>
      </c>
      <c r="AF53" s="2930">
        <f t="shared" si="18"/>
        <v>2</v>
      </c>
      <c r="AG53" s="1742">
        <f t="shared" si="18"/>
        <v>0</v>
      </c>
      <c r="AI53" s="2291" t="s">
        <v>475</v>
      </c>
      <c r="AJ53" s="2294">
        <v>0</v>
      </c>
      <c r="AK53" s="1388">
        <v>0</v>
      </c>
      <c r="AL53" s="2293">
        <f t="shared" si="29"/>
        <v>0</v>
      </c>
      <c r="AM53" s="3099">
        <v>0</v>
      </c>
      <c r="AN53" s="1388">
        <v>0</v>
      </c>
      <c r="AO53" s="2929">
        <f t="shared" si="30"/>
        <v>0</v>
      </c>
      <c r="AP53" s="2294">
        <v>2</v>
      </c>
      <c r="AQ53" s="1388">
        <v>2</v>
      </c>
      <c r="AR53" s="2293">
        <f t="shared" si="32"/>
        <v>0</v>
      </c>
      <c r="AS53" s="3099">
        <v>0</v>
      </c>
      <c r="AT53" s="1388">
        <v>0</v>
      </c>
      <c r="AU53" s="2929">
        <f t="shared" si="33"/>
        <v>0</v>
      </c>
      <c r="AV53" s="2296">
        <v>2</v>
      </c>
      <c r="AW53" s="2930">
        <v>2</v>
      </c>
      <c r="AX53" s="1742">
        <f t="shared" si="11"/>
        <v>0</v>
      </c>
      <c r="AZ53" s="2291" t="s">
        <v>475</v>
      </c>
      <c r="BA53" s="2294">
        <v>0</v>
      </c>
      <c r="BB53" s="1388">
        <v>2</v>
      </c>
      <c r="BC53" s="2293">
        <f t="shared" si="31"/>
        <v>-2</v>
      </c>
      <c r="BD53" s="3099">
        <v>1</v>
      </c>
      <c r="BE53" s="1388">
        <v>2</v>
      </c>
      <c r="BF53" s="2929">
        <f t="shared" si="22"/>
        <v>-1</v>
      </c>
      <c r="BG53" s="2294">
        <v>2</v>
      </c>
      <c r="BH53" s="1388">
        <v>1</v>
      </c>
      <c r="BI53" s="2293">
        <f t="shared" si="23"/>
        <v>1</v>
      </c>
      <c r="BJ53" s="3099">
        <v>0</v>
      </c>
      <c r="BK53" s="1388">
        <v>0</v>
      </c>
      <c r="BL53" s="2929">
        <f t="shared" si="24"/>
        <v>0</v>
      </c>
      <c r="BM53" s="2296">
        <f t="shared" si="25"/>
        <v>3</v>
      </c>
      <c r="BN53" s="2930">
        <f t="shared" si="25"/>
        <v>5</v>
      </c>
      <c r="BO53" s="1742">
        <f t="shared" si="26"/>
        <v>-2</v>
      </c>
    </row>
    <row r="54" spans="1:67">
      <c r="A54" s="2290" t="s">
        <v>470</v>
      </c>
      <c r="B54" s="2294">
        <v>0</v>
      </c>
      <c r="C54" s="1388">
        <v>0</v>
      </c>
      <c r="D54" s="2293">
        <f t="shared" si="36"/>
        <v>0</v>
      </c>
      <c r="E54" s="3099">
        <v>0</v>
      </c>
      <c r="F54" s="1388">
        <v>2</v>
      </c>
      <c r="G54" s="2929">
        <f t="shared" si="37"/>
        <v>-2</v>
      </c>
      <c r="H54" s="2294">
        <v>14</v>
      </c>
      <c r="I54" s="1388">
        <v>23</v>
      </c>
      <c r="J54" s="2293">
        <f t="shared" si="38"/>
        <v>-9</v>
      </c>
      <c r="K54" s="3099">
        <v>0</v>
      </c>
      <c r="L54" s="1388">
        <v>0</v>
      </c>
      <c r="M54" s="2929">
        <f t="shared" si="15"/>
        <v>0</v>
      </c>
      <c r="N54" s="2296">
        <f t="shared" si="35"/>
        <v>14</v>
      </c>
      <c r="O54" s="2930">
        <f t="shared" si="35"/>
        <v>25</v>
      </c>
      <c r="P54" s="1742">
        <f t="shared" si="34"/>
        <v>-11</v>
      </c>
      <c r="R54" s="2290" t="s">
        <v>470</v>
      </c>
      <c r="S54" s="2294">
        <v>0</v>
      </c>
      <c r="T54" s="1388">
        <v>0</v>
      </c>
      <c r="U54" s="2293">
        <f t="shared" si="19"/>
        <v>0</v>
      </c>
      <c r="V54" s="3099">
        <v>0</v>
      </c>
      <c r="W54" s="1388">
        <v>0</v>
      </c>
      <c r="X54" s="2929">
        <f t="shared" si="20"/>
        <v>0</v>
      </c>
      <c r="Y54" s="2294">
        <v>4</v>
      </c>
      <c r="Z54" s="1388">
        <v>3</v>
      </c>
      <c r="AA54" s="2293">
        <f t="shared" si="28"/>
        <v>1</v>
      </c>
      <c r="AB54" s="3099">
        <v>0</v>
      </c>
      <c r="AC54" s="1388">
        <v>0</v>
      </c>
      <c r="AD54" s="2929">
        <f t="shared" si="21"/>
        <v>0</v>
      </c>
      <c r="AE54" s="2296">
        <f t="shared" si="18"/>
        <v>4</v>
      </c>
      <c r="AF54" s="2930">
        <f t="shared" si="18"/>
        <v>3</v>
      </c>
      <c r="AG54" s="1742">
        <f t="shared" si="18"/>
        <v>1</v>
      </c>
      <c r="AI54" s="2290" t="s">
        <v>470</v>
      </c>
      <c r="AJ54" s="2294">
        <v>1</v>
      </c>
      <c r="AK54" s="1388">
        <v>0</v>
      </c>
      <c r="AL54" s="2293">
        <f t="shared" si="29"/>
        <v>1</v>
      </c>
      <c r="AM54" s="3099">
        <v>0</v>
      </c>
      <c r="AN54" s="1388">
        <v>0</v>
      </c>
      <c r="AO54" s="2929">
        <f t="shared" si="30"/>
        <v>0</v>
      </c>
      <c r="AP54" s="2294">
        <v>5</v>
      </c>
      <c r="AQ54" s="1388">
        <v>6</v>
      </c>
      <c r="AR54" s="2293">
        <f t="shared" si="32"/>
        <v>-1</v>
      </c>
      <c r="AS54" s="3099">
        <v>0</v>
      </c>
      <c r="AT54" s="1388">
        <v>0</v>
      </c>
      <c r="AU54" s="2929">
        <f t="shared" si="33"/>
        <v>0</v>
      </c>
      <c r="AV54" s="2296">
        <v>6</v>
      </c>
      <c r="AW54" s="2930">
        <v>6</v>
      </c>
      <c r="AX54" s="1742">
        <f t="shared" si="11"/>
        <v>0</v>
      </c>
      <c r="AZ54" s="2290" t="s">
        <v>470</v>
      </c>
      <c r="BA54" s="2294">
        <v>0</v>
      </c>
      <c r="BB54" s="1388">
        <v>0</v>
      </c>
      <c r="BC54" s="2293">
        <f t="shared" si="31"/>
        <v>0</v>
      </c>
      <c r="BD54" s="3099">
        <v>3</v>
      </c>
      <c r="BE54" s="1388">
        <v>0</v>
      </c>
      <c r="BF54" s="2929">
        <f t="shared" si="22"/>
        <v>3</v>
      </c>
      <c r="BG54" s="2294">
        <v>8</v>
      </c>
      <c r="BH54" s="1388">
        <v>10</v>
      </c>
      <c r="BI54" s="2293">
        <f t="shared" si="23"/>
        <v>-2</v>
      </c>
      <c r="BJ54" s="3099">
        <v>0</v>
      </c>
      <c r="BK54" s="1388">
        <v>0</v>
      </c>
      <c r="BL54" s="2929">
        <f t="shared" si="24"/>
        <v>0</v>
      </c>
      <c r="BM54" s="2296">
        <f t="shared" si="25"/>
        <v>11</v>
      </c>
      <c r="BN54" s="2930">
        <f t="shared" si="25"/>
        <v>10</v>
      </c>
      <c r="BO54" s="1742">
        <f t="shared" si="26"/>
        <v>1</v>
      </c>
    </row>
    <row r="55" spans="1:67" ht="22.5">
      <c r="A55" s="2291" t="s">
        <v>474</v>
      </c>
      <c r="B55" s="3248"/>
      <c r="C55" s="1391"/>
      <c r="D55" s="2293">
        <v>0</v>
      </c>
      <c r="E55" s="3252"/>
      <c r="F55" s="1391"/>
      <c r="G55" s="2929">
        <v>0</v>
      </c>
      <c r="H55" s="3248"/>
      <c r="I55" s="1391"/>
      <c r="J55" s="2293">
        <v>0</v>
      </c>
      <c r="K55" s="3099"/>
      <c r="L55" s="1388"/>
      <c r="M55" s="2929">
        <f t="shared" si="15"/>
        <v>0</v>
      </c>
      <c r="N55" s="2296">
        <f t="shared" si="35"/>
        <v>0</v>
      </c>
      <c r="O55" s="2930">
        <f t="shared" si="35"/>
        <v>0</v>
      </c>
      <c r="P55" s="1742">
        <f t="shared" si="34"/>
        <v>0</v>
      </c>
      <c r="R55" s="2291" t="s">
        <v>474</v>
      </c>
      <c r="S55" s="3248">
        <v>0</v>
      </c>
      <c r="T55" s="1391">
        <v>0</v>
      </c>
      <c r="U55" s="2293">
        <f t="shared" si="19"/>
        <v>0</v>
      </c>
      <c r="V55" s="3252">
        <v>0</v>
      </c>
      <c r="W55" s="1391">
        <v>0</v>
      </c>
      <c r="X55" s="2929">
        <f t="shared" si="20"/>
        <v>0</v>
      </c>
      <c r="Y55" s="3248">
        <v>0</v>
      </c>
      <c r="Z55" s="1391">
        <v>0</v>
      </c>
      <c r="AA55" s="2293">
        <f t="shared" si="28"/>
        <v>0</v>
      </c>
      <c r="AB55" s="3099">
        <v>0</v>
      </c>
      <c r="AC55" s="1388">
        <v>0</v>
      </c>
      <c r="AD55" s="2929">
        <f t="shared" si="21"/>
        <v>0</v>
      </c>
      <c r="AE55" s="2296">
        <f t="shared" si="18"/>
        <v>0</v>
      </c>
      <c r="AF55" s="2930">
        <f t="shared" si="18"/>
        <v>0</v>
      </c>
      <c r="AG55" s="1742">
        <f t="shared" si="18"/>
        <v>0</v>
      </c>
      <c r="AI55" s="2291" t="s">
        <v>474</v>
      </c>
      <c r="AJ55" s="3248">
        <v>0</v>
      </c>
      <c r="AK55" s="1391">
        <v>0</v>
      </c>
      <c r="AL55" s="2293">
        <f t="shared" si="29"/>
        <v>0</v>
      </c>
      <c r="AM55" s="3252">
        <v>0</v>
      </c>
      <c r="AN55" s="1391">
        <v>0</v>
      </c>
      <c r="AO55" s="2929">
        <f t="shared" si="30"/>
        <v>0</v>
      </c>
      <c r="AP55" s="3248">
        <v>0</v>
      </c>
      <c r="AQ55" s="1391">
        <v>0</v>
      </c>
      <c r="AR55" s="2293">
        <f t="shared" si="32"/>
        <v>0</v>
      </c>
      <c r="AS55" s="3099">
        <v>0</v>
      </c>
      <c r="AT55" s="1388">
        <v>0</v>
      </c>
      <c r="AU55" s="2929">
        <f t="shared" si="33"/>
        <v>0</v>
      </c>
      <c r="AV55" s="2296">
        <v>0</v>
      </c>
      <c r="AW55" s="2930">
        <v>0</v>
      </c>
      <c r="AX55" s="1742">
        <f t="shared" si="11"/>
        <v>0</v>
      </c>
      <c r="AZ55" s="2291" t="s">
        <v>474</v>
      </c>
      <c r="BA55" s="3248">
        <v>0</v>
      </c>
      <c r="BB55" s="1391">
        <v>0</v>
      </c>
      <c r="BC55" s="2293">
        <f t="shared" si="31"/>
        <v>0</v>
      </c>
      <c r="BD55" s="3252">
        <v>0</v>
      </c>
      <c r="BE55" s="1391">
        <v>0</v>
      </c>
      <c r="BF55" s="2929">
        <f t="shared" si="22"/>
        <v>0</v>
      </c>
      <c r="BG55" s="3248">
        <v>0</v>
      </c>
      <c r="BH55" s="1391">
        <v>0</v>
      </c>
      <c r="BI55" s="2293">
        <f t="shared" si="23"/>
        <v>0</v>
      </c>
      <c r="BJ55" s="3099">
        <v>0</v>
      </c>
      <c r="BK55" s="1388">
        <v>0</v>
      </c>
      <c r="BL55" s="2929">
        <f t="shared" si="24"/>
        <v>0</v>
      </c>
      <c r="BM55" s="2296">
        <f t="shared" si="25"/>
        <v>0</v>
      </c>
      <c r="BN55" s="2930">
        <f t="shared" si="25"/>
        <v>0</v>
      </c>
      <c r="BO55" s="1742">
        <f t="shared" si="26"/>
        <v>0</v>
      </c>
    </row>
    <row r="56" spans="1:67">
      <c r="A56" s="2290" t="s">
        <v>473</v>
      </c>
      <c r="B56" s="3248"/>
      <c r="C56" s="1391"/>
      <c r="D56" s="2293">
        <v>0</v>
      </c>
      <c r="E56" s="3252"/>
      <c r="F56" s="1391"/>
      <c r="G56" s="2929">
        <v>0</v>
      </c>
      <c r="H56" s="3248"/>
      <c r="I56" s="1391"/>
      <c r="J56" s="2293">
        <v>0</v>
      </c>
      <c r="K56" s="3099"/>
      <c r="L56" s="1388"/>
      <c r="M56" s="2929">
        <v>0</v>
      </c>
      <c r="N56" s="2296">
        <f t="shared" si="35"/>
        <v>0</v>
      </c>
      <c r="O56" s="2930">
        <f t="shared" si="35"/>
        <v>0</v>
      </c>
      <c r="P56" s="1742">
        <f t="shared" si="34"/>
        <v>0</v>
      </c>
      <c r="R56" s="2290" t="s">
        <v>473</v>
      </c>
      <c r="S56" s="3248">
        <v>0</v>
      </c>
      <c r="T56" s="1391">
        <v>0</v>
      </c>
      <c r="U56" s="2293">
        <f t="shared" si="19"/>
        <v>0</v>
      </c>
      <c r="V56" s="3252">
        <v>0</v>
      </c>
      <c r="W56" s="1391">
        <v>0</v>
      </c>
      <c r="X56" s="2929">
        <f t="shared" si="20"/>
        <v>0</v>
      </c>
      <c r="Y56" s="3248">
        <v>0</v>
      </c>
      <c r="Z56" s="1391">
        <v>0</v>
      </c>
      <c r="AA56" s="2293">
        <f t="shared" si="28"/>
        <v>0</v>
      </c>
      <c r="AB56" s="3099">
        <v>0</v>
      </c>
      <c r="AC56" s="1388">
        <v>0</v>
      </c>
      <c r="AD56" s="2929">
        <f t="shared" si="21"/>
        <v>0</v>
      </c>
      <c r="AE56" s="2296">
        <f t="shared" si="18"/>
        <v>0</v>
      </c>
      <c r="AF56" s="2930">
        <f t="shared" si="18"/>
        <v>0</v>
      </c>
      <c r="AG56" s="1742">
        <f t="shared" si="18"/>
        <v>0</v>
      </c>
      <c r="AI56" s="2290" t="s">
        <v>473</v>
      </c>
      <c r="AJ56" s="3248">
        <v>0</v>
      </c>
      <c r="AK56" s="1391">
        <v>0</v>
      </c>
      <c r="AL56" s="2293">
        <f t="shared" si="29"/>
        <v>0</v>
      </c>
      <c r="AM56" s="3252">
        <v>0</v>
      </c>
      <c r="AN56" s="1391">
        <v>0</v>
      </c>
      <c r="AO56" s="2929">
        <f t="shared" si="30"/>
        <v>0</v>
      </c>
      <c r="AP56" s="3248">
        <v>0</v>
      </c>
      <c r="AQ56" s="1391">
        <v>0</v>
      </c>
      <c r="AR56" s="2293">
        <f t="shared" si="32"/>
        <v>0</v>
      </c>
      <c r="AS56" s="3099">
        <v>0</v>
      </c>
      <c r="AT56" s="1388">
        <v>0</v>
      </c>
      <c r="AU56" s="2929">
        <f t="shared" si="33"/>
        <v>0</v>
      </c>
      <c r="AV56" s="2296">
        <v>0</v>
      </c>
      <c r="AW56" s="2930">
        <v>0</v>
      </c>
      <c r="AX56" s="1742">
        <f t="shared" si="11"/>
        <v>0</v>
      </c>
      <c r="AZ56" s="2290" t="s">
        <v>473</v>
      </c>
      <c r="BA56" s="3248">
        <v>0</v>
      </c>
      <c r="BB56" s="1391">
        <v>0</v>
      </c>
      <c r="BC56" s="2293">
        <f t="shared" si="31"/>
        <v>0</v>
      </c>
      <c r="BD56" s="3252">
        <v>0</v>
      </c>
      <c r="BE56" s="1391">
        <v>0</v>
      </c>
      <c r="BF56" s="2929">
        <f t="shared" si="22"/>
        <v>0</v>
      </c>
      <c r="BG56" s="3248">
        <v>0</v>
      </c>
      <c r="BH56" s="1391">
        <v>0</v>
      </c>
      <c r="BI56" s="2293">
        <f t="shared" si="23"/>
        <v>0</v>
      </c>
      <c r="BJ56" s="3099">
        <v>0</v>
      </c>
      <c r="BK56" s="1388">
        <v>0</v>
      </c>
      <c r="BL56" s="2929">
        <f t="shared" si="24"/>
        <v>0</v>
      </c>
      <c r="BM56" s="2296">
        <f t="shared" si="25"/>
        <v>0</v>
      </c>
      <c r="BN56" s="2930">
        <f t="shared" si="25"/>
        <v>0</v>
      </c>
      <c r="BO56" s="1742">
        <f t="shared" si="26"/>
        <v>0</v>
      </c>
    </row>
    <row r="57" spans="1:67">
      <c r="A57" s="2290" t="s">
        <v>471</v>
      </c>
      <c r="B57" s="2294">
        <v>7</v>
      </c>
      <c r="C57" s="1388">
        <v>3</v>
      </c>
      <c r="D57" s="2293">
        <f t="shared" ref="D57" si="39">B57-C57</f>
        <v>4</v>
      </c>
      <c r="E57" s="3099">
        <v>6</v>
      </c>
      <c r="F57" s="1388">
        <v>2</v>
      </c>
      <c r="G57" s="2929">
        <f t="shared" ref="G57" si="40">E57-F57</f>
        <v>4</v>
      </c>
      <c r="H57" s="2294">
        <v>16</v>
      </c>
      <c r="I57" s="1388">
        <v>3</v>
      </c>
      <c r="J57" s="2293">
        <f>H57-I57</f>
        <v>13</v>
      </c>
      <c r="K57" s="3099">
        <v>4</v>
      </c>
      <c r="L57" s="1388">
        <v>0</v>
      </c>
      <c r="M57" s="2929">
        <f t="shared" ref="M57:M58" si="41">K57-L57</f>
        <v>4</v>
      </c>
      <c r="N57" s="2296">
        <f>SUM(B57,E57,H57,K57)</f>
        <v>33</v>
      </c>
      <c r="O57" s="2930">
        <f t="shared" si="35"/>
        <v>8</v>
      </c>
      <c r="P57" s="1742">
        <f>N57-O57</f>
        <v>25</v>
      </c>
      <c r="R57" s="2290" t="s">
        <v>471</v>
      </c>
      <c r="S57" s="2294">
        <v>11</v>
      </c>
      <c r="T57" s="1388">
        <v>3</v>
      </c>
      <c r="U57" s="2293">
        <f t="shared" si="19"/>
        <v>8</v>
      </c>
      <c r="V57" s="3099">
        <v>4</v>
      </c>
      <c r="W57" s="1388">
        <v>1</v>
      </c>
      <c r="X57" s="2929">
        <f t="shared" si="20"/>
        <v>3</v>
      </c>
      <c r="Y57" s="2294">
        <v>22</v>
      </c>
      <c r="Z57" s="1388">
        <v>2</v>
      </c>
      <c r="AA57" s="2293">
        <f t="shared" si="28"/>
        <v>20</v>
      </c>
      <c r="AB57" s="3099">
        <v>1</v>
      </c>
      <c r="AC57" s="1388">
        <v>0</v>
      </c>
      <c r="AD57" s="2929">
        <f t="shared" si="21"/>
        <v>1</v>
      </c>
      <c r="AE57" s="2296">
        <f t="shared" si="18"/>
        <v>38</v>
      </c>
      <c r="AF57" s="2930">
        <f t="shared" si="18"/>
        <v>6</v>
      </c>
      <c r="AG57" s="1742">
        <f t="shared" si="18"/>
        <v>32</v>
      </c>
      <c r="AI57" s="2290" t="s">
        <v>471</v>
      </c>
      <c r="AJ57" s="2294">
        <v>9</v>
      </c>
      <c r="AK57" s="1388">
        <v>2</v>
      </c>
      <c r="AL57" s="2293">
        <f t="shared" si="29"/>
        <v>7</v>
      </c>
      <c r="AM57" s="3099">
        <v>10</v>
      </c>
      <c r="AN57" s="1388">
        <v>1</v>
      </c>
      <c r="AO57" s="2929">
        <f t="shared" si="30"/>
        <v>9</v>
      </c>
      <c r="AP57" s="2294">
        <v>11</v>
      </c>
      <c r="AQ57" s="1388">
        <v>0</v>
      </c>
      <c r="AR57" s="2293">
        <f t="shared" si="32"/>
        <v>11</v>
      </c>
      <c r="AS57" s="3099">
        <v>0</v>
      </c>
      <c r="AT57" s="1388">
        <v>1</v>
      </c>
      <c r="AU57" s="2929">
        <f t="shared" si="33"/>
        <v>-1</v>
      </c>
      <c r="AV57" s="2296">
        <v>30</v>
      </c>
      <c r="AW57" s="2930">
        <v>4</v>
      </c>
      <c r="AX57" s="1742">
        <f t="shared" si="11"/>
        <v>26</v>
      </c>
      <c r="AZ57" s="2290" t="s">
        <v>471</v>
      </c>
      <c r="BA57" s="2294">
        <v>11</v>
      </c>
      <c r="BB57" s="1388">
        <v>4</v>
      </c>
      <c r="BC57" s="2293">
        <f t="shared" si="31"/>
        <v>7</v>
      </c>
      <c r="BD57" s="3099">
        <v>10</v>
      </c>
      <c r="BE57" s="1388">
        <v>5</v>
      </c>
      <c r="BF57" s="2929">
        <f t="shared" si="22"/>
        <v>5</v>
      </c>
      <c r="BG57" s="2294">
        <v>16</v>
      </c>
      <c r="BH57" s="1388">
        <v>2</v>
      </c>
      <c r="BI57" s="2293">
        <f t="shared" si="23"/>
        <v>14</v>
      </c>
      <c r="BJ57" s="3099">
        <v>3</v>
      </c>
      <c r="BK57" s="1388">
        <v>0</v>
      </c>
      <c r="BL57" s="2929">
        <f t="shared" si="24"/>
        <v>3</v>
      </c>
      <c r="BM57" s="2296">
        <f t="shared" si="25"/>
        <v>40</v>
      </c>
      <c r="BN57" s="2930">
        <f t="shared" si="25"/>
        <v>11</v>
      </c>
      <c r="BO57" s="1742">
        <f t="shared" si="26"/>
        <v>29</v>
      </c>
    </row>
    <row r="58" spans="1:67" ht="13.5" thickBot="1">
      <c r="A58" s="1099" t="s">
        <v>158</v>
      </c>
      <c r="B58" s="3235">
        <f>SUM(B36:B57)</f>
        <v>18</v>
      </c>
      <c r="C58" s="3236">
        <f>SUM(C36:C57)</f>
        <v>34</v>
      </c>
      <c r="D58" s="3237">
        <f>B58-C58</f>
        <v>-16</v>
      </c>
      <c r="E58" s="3238">
        <f>SUM(E36:E57)</f>
        <v>21</v>
      </c>
      <c r="F58" s="3236">
        <f>SUM(F36:F57)</f>
        <v>36</v>
      </c>
      <c r="G58" s="3239">
        <f>E58-F58</f>
        <v>-15</v>
      </c>
      <c r="H58" s="3235">
        <f>SUM(H36:H57)</f>
        <v>170</v>
      </c>
      <c r="I58" s="3236">
        <f>SUM(I36:I57)</f>
        <v>317</v>
      </c>
      <c r="J58" s="3237">
        <f>H58-I58</f>
        <v>-147</v>
      </c>
      <c r="K58" s="3238">
        <f>SUM(K36:K57)</f>
        <v>8</v>
      </c>
      <c r="L58" s="3236">
        <f>SUM(L36:L57)</f>
        <v>4</v>
      </c>
      <c r="M58" s="3239">
        <f t="shared" si="41"/>
        <v>4</v>
      </c>
      <c r="N58" s="3253">
        <f>SUM(B58,E58,H58,K58)</f>
        <v>217</v>
      </c>
      <c r="O58" s="3240">
        <f>SUM(C58,F58,I58,L58)</f>
        <v>391</v>
      </c>
      <c r="P58" s="3237">
        <f>N58-O58</f>
        <v>-174</v>
      </c>
      <c r="R58" s="1099" t="s">
        <v>158</v>
      </c>
      <c r="S58" s="3235">
        <f>SUM(S36:S57)</f>
        <v>21</v>
      </c>
      <c r="T58" s="3236">
        <f>SUM(T36:T57)</f>
        <v>11</v>
      </c>
      <c r="U58" s="3237">
        <f>S58-T58</f>
        <v>10</v>
      </c>
      <c r="V58" s="3238">
        <f t="shared" ref="V58:AD58" si="42">SUM(V36:V57)</f>
        <v>18</v>
      </c>
      <c r="W58" s="3236">
        <f t="shared" si="42"/>
        <v>13</v>
      </c>
      <c r="X58" s="3239">
        <f t="shared" si="42"/>
        <v>5</v>
      </c>
      <c r="Y58" s="3235">
        <f t="shared" si="42"/>
        <v>135</v>
      </c>
      <c r="Z58" s="3236">
        <f t="shared" si="42"/>
        <v>95</v>
      </c>
      <c r="AA58" s="3237">
        <f t="shared" si="42"/>
        <v>40</v>
      </c>
      <c r="AB58" s="3238">
        <f t="shared" si="42"/>
        <v>3</v>
      </c>
      <c r="AC58" s="3236">
        <f t="shared" si="42"/>
        <v>2</v>
      </c>
      <c r="AD58" s="3239">
        <f t="shared" si="42"/>
        <v>1</v>
      </c>
      <c r="AE58" s="3253">
        <f t="shared" si="18"/>
        <v>177</v>
      </c>
      <c r="AF58" s="3240">
        <f t="shared" si="18"/>
        <v>121</v>
      </c>
      <c r="AG58" s="3237">
        <f t="shared" si="18"/>
        <v>56</v>
      </c>
      <c r="AI58" s="1099" t="s">
        <v>158</v>
      </c>
      <c r="AJ58" s="3235">
        <f t="shared" ref="AJ58:AR58" si="43">SUM(AJ36:AJ57)</f>
        <v>18</v>
      </c>
      <c r="AK58" s="3236">
        <f t="shared" si="43"/>
        <v>12</v>
      </c>
      <c r="AL58" s="3237">
        <f t="shared" si="43"/>
        <v>6</v>
      </c>
      <c r="AM58" s="3238">
        <f t="shared" si="43"/>
        <v>16</v>
      </c>
      <c r="AN58" s="3236">
        <f t="shared" si="43"/>
        <v>16</v>
      </c>
      <c r="AO58" s="3239">
        <f t="shared" si="43"/>
        <v>0</v>
      </c>
      <c r="AP58" s="3235">
        <f t="shared" si="43"/>
        <v>93</v>
      </c>
      <c r="AQ58" s="3236">
        <f t="shared" si="43"/>
        <v>115</v>
      </c>
      <c r="AR58" s="3237">
        <f t="shared" si="43"/>
        <v>-22</v>
      </c>
      <c r="AS58" s="3238">
        <v>0</v>
      </c>
      <c r="AT58" s="3236">
        <v>1</v>
      </c>
      <c r="AU58" s="3239">
        <f>SUM(AU36:AU57)</f>
        <v>-1</v>
      </c>
      <c r="AV58" s="3253">
        <f>SUM(AV36:AV57)</f>
        <v>127</v>
      </c>
      <c r="AW58" s="3240">
        <f>SUM(AW36:AW57)</f>
        <v>144</v>
      </c>
      <c r="AX58" s="3237">
        <f>AV58-AW58</f>
        <v>-17</v>
      </c>
      <c r="AZ58" s="1099" t="s">
        <v>158</v>
      </c>
      <c r="BA58" s="3235">
        <f>SUM(BA36:BA57)</f>
        <v>21</v>
      </c>
      <c r="BB58" s="3236">
        <f>SUM(BB36:BB57)</f>
        <v>32</v>
      </c>
      <c r="BC58" s="3237">
        <f t="shared" ref="BC58:BI58" si="44">SUM(BC36:BC57)</f>
        <v>-11</v>
      </c>
      <c r="BD58" s="3238">
        <f t="shared" si="44"/>
        <v>25</v>
      </c>
      <c r="BE58" s="3236">
        <f t="shared" si="44"/>
        <v>98</v>
      </c>
      <c r="BF58" s="3239">
        <f t="shared" si="44"/>
        <v>-73</v>
      </c>
      <c r="BG58" s="3235">
        <f t="shared" si="44"/>
        <v>108</v>
      </c>
      <c r="BH58" s="3236">
        <f t="shared" si="44"/>
        <v>181</v>
      </c>
      <c r="BI58" s="3237">
        <f t="shared" si="44"/>
        <v>-73</v>
      </c>
      <c r="BJ58" s="3238">
        <f>SUM(BJ36:BJ57)</f>
        <v>5</v>
      </c>
      <c r="BK58" s="3236">
        <f>SUM(BK36:BK57)</f>
        <v>5</v>
      </c>
      <c r="BL58" s="3239">
        <f>SUM(BL36:BL57)</f>
        <v>0</v>
      </c>
      <c r="BM58" s="3239">
        <f t="shared" si="25"/>
        <v>159</v>
      </c>
      <c r="BN58" s="3240">
        <f>BB58+BE58+BH58+BK58</f>
        <v>316</v>
      </c>
      <c r="BO58" s="3237">
        <f>BM58-BN58</f>
        <v>-157</v>
      </c>
    </row>
    <row r="59" spans="1:67">
      <c r="A59" s="294"/>
    </row>
    <row r="60" spans="1:67" ht="13.5" thickBot="1">
      <c r="A60" s="294"/>
    </row>
    <row r="61" spans="1:67" ht="13.5" customHeight="1" thickBot="1">
      <c r="A61" s="3242" t="s">
        <v>842</v>
      </c>
      <c r="B61" s="3714" t="s">
        <v>166</v>
      </c>
      <c r="C61" s="3715"/>
      <c r="D61" s="3716"/>
      <c r="E61" s="3714" t="s">
        <v>167</v>
      </c>
      <c r="F61" s="3715"/>
      <c r="G61" s="3716"/>
      <c r="H61" s="3714" t="s">
        <v>169</v>
      </c>
      <c r="I61" s="3715"/>
      <c r="J61" s="3716"/>
      <c r="K61" s="3714" t="s">
        <v>170</v>
      </c>
      <c r="L61" s="3715"/>
      <c r="M61" s="3716"/>
      <c r="N61" s="3714" t="s">
        <v>158</v>
      </c>
      <c r="O61" s="3715"/>
      <c r="P61" s="3716"/>
      <c r="R61" s="3242" t="s">
        <v>854</v>
      </c>
      <c r="S61" s="3714" t="s">
        <v>166</v>
      </c>
      <c r="T61" s="3715"/>
      <c r="U61" s="3716"/>
      <c r="V61" s="3714" t="s">
        <v>167</v>
      </c>
      <c r="W61" s="3715"/>
      <c r="X61" s="3716"/>
      <c r="Y61" s="3714" t="s">
        <v>169</v>
      </c>
      <c r="Z61" s="3715"/>
      <c r="AA61" s="3716"/>
      <c r="AB61" s="3714" t="s">
        <v>170</v>
      </c>
      <c r="AC61" s="3715"/>
      <c r="AD61" s="3716"/>
      <c r="AE61" s="3714" t="s">
        <v>158</v>
      </c>
      <c r="AF61" s="3715"/>
      <c r="AG61" s="3716"/>
      <c r="AI61" s="3242" t="s">
        <v>881</v>
      </c>
      <c r="AJ61" s="3714" t="s">
        <v>166</v>
      </c>
      <c r="AK61" s="3715"/>
      <c r="AL61" s="3716"/>
      <c r="AM61" s="3714" t="s">
        <v>167</v>
      </c>
      <c r="AN61" s="3715"/>
      <c r="AO61" s="3716"/>
      <c r="AP61" s="3714" t="s">
        <v>169</v>
      </c>
      <c r="AQ61" s="3715"/>
      <c r="AR61" s="3716"/>
      <c r="AS61" s="3714" t="s">
        <v>170</v>
      </c>
      <c r="AT61" s="3715"/>
      <c r="AU61" s="3716"/>
      <c r="AV61" s="3714" t="s">
        <v>158</v>
      </c>
      <c r="AW61" s="3715"/>
      <c r="AX61" s="3716"/>
      <c r="AZ61" s="3242" t="s">
        <v>884</v>
      </c>
      <c r="BA61" s="3714" t="s">
        <v>166</v>
      </c>
      <c r="BB61" s="3715"/>
      <c r="BC61" s="3716"/>
      <c r="BD61" s="3714" t="s">
        <v>167</v>
      </c>
      <c r="BE61" s="3715"/>
      <c r="BF61" s="3716"/>
      <c r="BG61" s="3714" t="s">
        <v>169</v>
      </c>
      <c r="BH61" s="3715"/>
      <c r="BI61" s="3716"/>
      <c r="BJ61" s="3714" t="s">
        <v>170</v>
      </c>
      <c r="BK61" s="3715"/>
      <c r="BL61" s="3716"/>
      <c r="BM61" s="3714" t="s">
        <v>158</v>
      </c>
      <c r="BN61" s="3715"/>
      <c r="BO61" s="3716"/>
    </row>
    <row r="62" spans="1:67" ht="45.75" thickBot="1">
      <c r="A62" s="2926" t="s">
        <v>649</v>
      </c>
      <c r="B62" s="3243" t="s">
        <v>171</v>
      </c>
      <c r="C62" s="704" t="s">
        <v>172</v>
      </c>
      <c r="D62" s="2145" t="s">
        <v>173</v>
      </c>
      <c r="E62" s="704" t="s">
        <v>171</v>
      </c>
      <c r="F62" s="704" t="s">
        <v>172</v>
      </c>
      <c r="G62" s="704" t="s">
        <v>173</v>
      </c>
      <c r="H62" s="3243" t="s">
        <v>171</v>
      </c>
      <c r="I62" s="704" t="s">
        <v>172</v>
      </c>
      <c r="J62" s="2145" t="s">
        <v>173</v>
      </c>
      <c r="K62" s="704" t="s">
        <v>171</v>
      </c>
      <c r="L62" s="704" t="s">
        <v>172</v>
      </c>
      <c r="M62" s="704" t="s">
        <v>173</v>
      </c>
      <c r="N62" s="3243" t="s">
        <v>171</v>
      </c>
      <c r="O62" s="704" t="s">
        <v>172</v>
      </c>
      <c r="P62" s="2145" t="s">
        <v>173</v>
      </c>
      <c r="R62" s="2926" t="s">
        <v>649</v>
      </c>
      <c r="S62" s="3243" t="s">
        <v>171</v>
      </c>
      <c r="T62" s="704" t="s">
        <v>172</v>
      </c>
      <c r="U62" s="2145" t="s">
        <v>173</v>
      </c>
      <c r="V62" s="704" t="s">
        <v>171</v>
      </c>
      <c r="W62" s="704" t="s">
        <v>172</v>
      </c>
      <c r="X62" s="704" t="s">
        <v>173</v>
      </c>
      <c r="Y62" s="3243" t="s">
        <v>171</v>
      </c>
      <c r="Z62" s="704" t="s">
        <v>172</v>
      </c>
      <c r="AA62" s="2145" t="s">
        <v>173</v>
      </c>
      <c r="AB62" s="704" t="s">
        <v>171</v>
      </c>
      <c r="AC62" s="704" t="s">
        <v>172</v>
      </c>
      <c r="AD62" s="704" t="s">
        <v>173</v>
      </c>
      <c r="AE62" s="3243" t="s">
        <v>171</v>
      </c>
      <c r="AF62" s="704" t="s">
        <v>172</v>
      </c>
      <c r="AG62" s="2145" t="s">
        <v>173</v>
      </c>
      <c r="AI62" s="2926" t="s">
        <v>649</v>
      </c>
      <c r="AJ62" s="3243" t="s">
        <v>171</v>
      </c>
      <c r="AK62" s="704" t="s">
        <v>172</v>
      </c>
      <c r="AL62" s="2145" t="s">
        <v>173</v>
      </c>
      <c r="AM62" s="704" t="s">
        <v>171</v>
      </c>
      <c r="AN62" s="704" t="s">
        <v>172</v>
      </c>
      <c r="AO62" s="704" t="s">
        <v>173</v>
      </c>
      <c r="AP62" s="3243" t="s">
        <v>171</v>
      </c>
      <c r="AQ62" s="704" t="s">
        <v>172</v>
      </c>
      <c r="AR62" s="2145" t="s">
        <v>173</v>
      </c>
      <c r="AS62" s="704" t="s">
        <v>171</v>
      </c>
      <c r="AT62" s="704" t="s">
        <v>172</v>
      </c>
      <c r="AU62" s="704" t="s">
        <v>173</v>
      </c>
      <c r="AV62" s="3243" t="s">
        <v>171</v>
      </c>
      <c r="AW62" s="704" t="s">
        <v>172</v>
      </c>
      <c r="AX62" s="2145" t="s">
        <v>173</v>
      </c>
      <c r="AZ62" s="2926" t="s">
        <v>649</v>
      </c>
      <c r="BA62" s="3243" t="s">
        <v>171</v>
      </c>
      <c r="BB62" s="704" t="s">
        <v>172</v>
      </c>
      <c r="BC62" s="2145" t="s">
        <v>173</v>
      </c>
      <c r="BD62" s="704" t="s">
        <v>171</v>
      </c>
      <c r="BE62" s="704" t="s">
        <v>172</v>
      </c>
      <c r="BF62" s="704" t="s">
        <v>173</v>
      </c>
      <c r="BG62" s="3243" t="s">
        <v>171</v>
      </c>
      <c r="BH62" s="704" t="s">
        <v>172</v>
      </c>
      <c r="BI62" s="2145" t="s">
        <v>173</v>
      </c>
      <c r="BJ62" s="704" t="s">
        <v>171</v>
      </c>
      <c r="BK62" s="704" t="s">
        <v>172</v>
      </c>
      <c r="BL62" s="704" t="s">
        <v>173</v>
      </c>
      <c r="BM62" s="3243" t="s">
        <v>171</v>
      </c>
      <c r="BN62" s="704" t="s">
        <v>172</v>
      </c>
      <c r="BO62" s="2145" t="s">
        <v>173</v>
      </c>
    </row>
    <row r="63" spans="1:67">
      <c r="A63" s="950" t="s">
        <v>454</v>
      </c>
      <c r="B63" s="2292">
        <v>2</v>
      </c>
      <c r="C63" s="2927">
        <v>0</v>
      </c>
      <c r="D63" s="2293">
        <f>B63-C63</f>
        <v>2</v>
      </c>
      <c r="E63" s="2928">
        <v>2</v>
      </c>
      <c r="F63" s="2927">
        <v>0</v>
      </c>
      <c r="G63" s="2929">
        <f>E63-F63</f>
        <v>2</v>
      </c>
      <c r="H63" s="2292">
        <v>23</v>
      </c>
      <c r="I63" s="2927">
        <v>121</v>
      </c>
      <c r="J63" s="2293">
        <f>H63-I63</f>
        <v>-98</v>
      </c>
      <c r="K63" s="2928">
        <v>0</v>
      </c>
      <c r="L63" s="2927">
        <v>4</v>
      </c>
      <c r="M63" s="2929">
        <f>K63-L63</f>
        <v>-4</v>
      </c>
      <c r="N63" s="2296">
        <f>SUM(B63,E63,H63,K63)</f>
        <v>27</v>
      </c>
      <c r="O63" s="2930">
        <f>SUM(C63,F63,I63,L63)</f>
        <v>125</v>
      </c>
      <c r="P63" s="1742">
        <f>N63-O63</f>
        <v>-98</v>
      </c>
      <c r="R63" s="950" t="s">
        <v>454</v>
      </c>
      <c r="S63" s="2292">
        <v>0</v>
      </c>
      <c r="T63" s="2927">
        <v>0</v>
      </c>
      <c r="U63" s="2293">
        <f>S63-T63</f>
        <v>0</v>
      </c>
      <c r="V63" s="2928">
        <v>1</v>
      </c>
      <c r="W63" s="2927">
        <v>0</v>
      </c>
      <c r="X63" s="2929">
        <f>V63-W63</f>
        <v>1</v>
      </c>
      <c r="Y63" s="2292">
        <v>24</v>
      </c>
      <c r="Z63" s="2927">
        <v>63</v>
      </c>
      <c r="AA63" s="2293">
        <f>Y63-Z63</f>
        <v>-39</v>
      </c>
      <c r="AB63" s="2928">
        <v>0</v>
      </c>
      <c r="AC63" s="2927">
        <v>0</v>
      </c>
      <c r="AD63" s="2929">
        <f>AB63-AC63</f>
        <v>0</v>
      </c>
      <c r="AE63" s="2296">
        <f>SUM(S63,V63,Y63,AB63)</f>
        <v>25</v>
      </c>
      <c r="AF63" s="2930">
        <f>SUM(T63,W63,Z63,AC63)</f>
        <v>63</v>
      </c>
      <c r="AG63" s="1742">
        <f>AE63-AF63</f>
        <v>-38</v>
      </c>
      <c r="AI63" s="950" t="s">
        <v>454</v>
      </c>
      <c r="AJ63" s="2292">
        <v>0</v>
      </c>
      <c r="AK63" s="2927">
        <v>0</v>
      </c>
      <c r="AL63" s="2293">
        <f>AJ63-AK63</f>
        <v>0</v>
      </c>
      <c r="AM63" s="2928">
        <v>1</v>
      </c>
      <c r="AN63" s="2927">
        <v>0</v>
      </c>
      <c r="AO63" s="2929">
        <f>AM63-AN63</f>
        <v>1</v>
      </c>
      <c r="AP63" s="2292">
        <v>16</v>
      </c>
      <c r="AQ63" s="2927">
        <v>41</v>
      </c>
      <c r="AR63" s="2293">
        <f>AP63-AQ63</f>
        <v>-25</v>
      </c>
      <c r="AS63" s="2928">
        <v>0</v>
      </c>
      <c r="AT63" s="2927">
        <v>0</v>
      </c>
      <c r="AU63" s="2929">
        <f>AS63-AT63</f>
        <v>0</v>
      </c>
      <c r="AV63" s="2296">
        <f>SUM(AJ63,AM63,AP63,AS63)</f>
        <v>17</v>
      </c>
      <c r="AW63" s="2930">
        <f>SUM(AK63,AN63,AQ63,AT63)</f>
        <v>41</v>
      </c>
      <c r="AX63" s="1742">
        <f>AV63-AW63</f>
        <v>-24</v>
      </c>
      <c r="AZ63" s="950" t="s">
        <v>454</v>
      </c>
      <c r="BA63" s="2292">
        <v>0</v>
      </c>
      <c r="BB63" s="2927">
        <v>1</v>
      </c>
      <c r="BC63" s="2293">
        <f>BA63-BB63</f>
        <v>-1</v>
      </c>
      <c r="BD63" s="2928">
        <v>0</v>
      </c>
      <c r="BE63" s="2927">
        <v>0</v>
      </c>
      <c r="BF63" s="2929">
        <f>BD63-BE63</f>
        <v>0</v>
      </c>
      <c r="BG63" s="2292">
        <v>4</v>
      </c>
      <c r="BH63" s="2927">
        <v>11</v>
      </c>
      <c r="BI63" s="2293">
        <f>BG63-BH63</f>
        <v>-7</v>
      </c>
      <c r="BJ63" s="2928">
        <v>0</v>
      </c>
      <c r="BK63" s="2927">
        <v>0</v>
      </c>
      <c r="BL63" s="2929">
        <f>BJ63-BK63</f>
        <v>0</v>
      </c>
      <c r="BM63" s="2296">
        <f>SUM(BA63,BD63,BG63,BJ63)</f>
        <v>4</v>
      </c>
      <c r="BN63" s="2930">
        <f>SUM(BB63,BE63,BH63,BK63)</f>
        <v>12</v>
      </c>
      <c r="BO63" s="1742">
        <f>BM63-BN63</f>
        <v>-8</v>
      </c>
    </row>
    <row r="64" spans="1:67">
      <c r="A64" s="2290" t="s">
        <v>455</v>
      </c>
      <c r="B64" s="2294">
        <v>0</v>
      </c>
      <c r="C64" s="1388">
        <v>1</v>
      </c>
      <c r="D64" s="2293">
        <f t="shared" ref="D64:D76" si="45">B64-C64</f>
        <v>-1</v>
      </c>
      <c r="E64" s="3099">
        <v>0</v>
      </c>
      <c r="F64" s="1388">
        <v>0</v>
      </c>
      <c r="G64" s="2929">
        <f t="shared" ref="G64:G76" si="46">E64-F64</f>
        <v>0</v>
      </c>
      <c r="H64" s="2294">
        <v>0</v>
      </c>
      <c r="I64" s="1388">
        <v>0</v>
      </c>
      <c r="J64" s="2293">
        <f t="shared" ref="J64:J76" si="47">H64-I64</f>
        <v>0</v>
      </c>
      <c r="K64" s="3099">
        <v>0</v>
      </c>
      <c r="L64" s="1388">
        <v>0</v>
      </c>
      <c r="M64" s="2929">
        <f t="shared" ref="M64:M82" si="48">K64-L64</f>
        <v>0</v>
      </c>
      <c r="N64" s="2296">
        <f t="shared" ref="N64:O79" si="49">SUM(B64,E64,H64,K64)</f>
        <v>0</v>
      </c>
      <c r="O64" s="2930">
        <f t="shared" si="49"/>
        <v>1</v>
      </c>
      <c r="P64" s="1742">
        <f t="shared" ref="P64" si="50">N64-O64</f>
        <v>-1</v>
      </c>
      <c r="R64" s="2290" t="s">
        <v>455</v>
      </c>
      <c r="S64" s="2294">
        <v>0</v>
      </c>
      <c r="T64" s="1388">
        <v>0</v>
      </c>
      <c r="U64" s="2293">
        <f t="shared" ref="U64:U76" si="51">S64-T64</f>
        <v>0</v>
      </c>
      <c r="V64" s="3099">
        <v>0</v>
      </c>
      <c r="W64" s="1388">
        <v>0</v>
      </c>
      <c r="X64" s="2929">
        <f t="shared" ref="X64:X76" si="52">V64-W64</f>
        <v>0</v>
      </c>
      <c r="Y64" s="2294">
        <v>0</v>
      </c>
      <c r="Z64" s="1388">
        <v>0</v>
      </c>
      <c r="AA64" s="2293">
        <f t="shared" ref="AA64:AA76" si="53">Y64-Z64</f>
        <v>0</v>
      </c>
      <c r="AB64" s="3099">
        <v>0</v>
      </c>
      <c r="AC64" s="1388">
        <v>0</v>
      </c>
      <c r="AD64" s="2929">
        <f t="shared" ref="AD64:AD82" si="54">AB64-AC64</f>
        <v>0</v>
      </c>
      <c r="AE64" s="2296">
        <f t="shared" ref="AE64:AF79" si="55">SUM(S64,V64,Y64,AB64)</f>
        <v>0</v>
      </c>
      <c r="AF64" s="2930">
        <f t="shared" si="55"/>
        <v>0</v>
      </c>
      <c r="AG64" s="1742">
        <f t="shared" ref="AG64" si="56">AE64-AF64</f>
        <v>0</v>
      </c>
      <c r="AI64" s="2290" t="s">
        <v>455</v>
      </c>
      <c r="AJ64" s="2294">
        <v>0</v>
      </c>
      <c r="AK64" s="1388">
        <v>0</v>
      </c>
      <c r="AL64" s="2293">
        <f t="shared" ref="AL64:AL76" si="57">AJ64-AK64</f>
        <v>0</v>
      </c>
      <c r="AM64" s="3099">
        <v>0</v>
      </c>
      <c r="AN64" s="1388">
        <v>0</v>
      </c>
      <c r="AO64" s="2929">
        <f t="shared" ref="AO64:AO76" si="58">AM64-AN64</f>
        <v>0</v>
      </c>
      <c r="AP64" s="2294">
        <v>0</v>
      </c>
      <c r="AQ64" s="1388">
        <v>0</v>
      </c>
      <c r="AR64" s="2293">
        <f t="shared" ref="AR64:AR76" si="59">AP64-AQ64</f>
        <v>0</v>
      </c>
      <c r="AS64" s="3099">
        <v>0</v>
      </c>
      <c r="AT64" s="1388">
        <v>0</v>
      </c>
      <c r="AU64" s="2929">
        <f t="shared" ref="AU64:AU82" si="60">AS64-AT64</f>
        <v>0</v>
      </c>
      <c r="AV64" s="2296">
        <f t="shared" ref="AV64:AW79" si="61">SUM(AJ64,AM64,AP64,AS64)</f>
        <v>0</v>
      </c>
      <c r="AW64" s="2930">
        <f t="shared" si="61"/>
        <v>0</v>
      </c>
      <c r="AX64" s="1742">
        <f t="shared" ref="AX64" si="62">AV64-AW64</f>
        <v>0</v>
      </c>
      <c r="AZ64" s="2290" t="s">
        <v>455</v>
      </c>
      <c r="BA64" s="2294">
        <v>0</v>
      </c>
      <c r="BB64" s="1388">
        <v>0</v>
      </c>
      <c r="BC64" s="2293">
        <f t="shared" ref="BC64:BC76" si="63">BA64-BB64</f>
        <v>0</v>
      </c>
      <c r="BD64" s="3099">
        <v>0</v>
      </c>
      <c r="BE64" s="1388">
        <v>0</v>
      </c>
      <c r="BF64" s="2929">
        <f t="shared" ref="BF64:BF76" si="64">BD64-BE64</f>
        <v>0</v>
      </c>
      <c r="BG64" s="2294">
        <v>0</v>
      </c>
      <c r="BH64" s="1388">
        <v>0</v>
      </c>
      <c r="BI64" s="2293">
        <f t="shared" ref="BI64:BI76" si="65">BG64-BH64</f>
        <v>0</v>
      </c>
      <c r="BJ64" s="3099">
        <v>0</v>
      </c>
      <c r="BK64" s="1388">
        <v>0</v>
      </c>
      <c r="BL64" s="2929">
        <f t="shared" ref="BL64:BL82" si="66">BJ64-BK64</f>
        <v>0</v>
      </c>
      <c r="BM64" s="2296">
        <f t="shared" ref="BM64:BN79" si="67">SUM(BA64,BD64,BG64,BJ64)</f>
        <v>0</v>
      </c>
      <c r="BN64" s="2930">
        <f t="shared" si="67"/>
        <v>0</v>
      </c>
      <c r="BO64" s="1742">
        <f t="shared" ref="BO64" si="68">BM64-BN64</f>
        <v>0</v>
      </c>
    </row>
    <row r="65" spans="1:67">
      <c r="A65" s="2290" t="s">
        <v>456</v>
      </c>
      <c r="B65" s="2294">
        <v>3</v>
      </c>
      <c r="C65" s="1388">
        <v>4</v>
      </c>
      <c r="D65" s="2293">
        <f t="shared" si="45"/>
        <v>-1</v>
      </c>
      <c r="E65" s="3099">
        <v>0</v>
      </c>
      <c r="F65" s="1388">
        <v>1</v>
      </c>
      <c r="G65" s="2929">
        <f t="shared" si="46"/>
        <v>-1</v>
      </c>
      <c r="H65" s="2294">
        <v>8</v>
      </c>
      <c r="I65" s="1388">
        <v>26</v>
      </c>
      <c r="J65" s="2293">
        <f t="shared" si="47"/>
        <v>-18</v>
      </c>
      <c r="K65" s="3099">
        <v>0</v>
      </c>
      <c r="L65" s="1388">
        <v>2</v>
      </c>
      <c r="M65" s="2929">
        <f t="shared" si="48"/>
        <v>-2</v>
      </c>
      <c r="N65" s="2296">
        <f t="shared" si="49"/>
        <v>11</v>
      </c>
      <c r="O65" s="2930">
        <f t="shared" si="49"/>
        <v>33</v>
      </c>
      <c r="P65" s="1742">
        <f>N65-O65</f>
        <v>-22</v>
      </c>
      <c r="R65" s="2290" t="s">
        <v>456</v>
      </c>
      <c r="S65" s="2294">
        <v>1</v>
      </c>
      <c r="T65" s="1388">
        <v>0</v>
      </c>
      <c r="U65" s="2293">
        <f t="shared" si="51"/>
        <v>1</v>
      </c>
      <c r="V65" s="3099">
        <v>0</v>
      </c>
      <c r="W65" s="1388">
        <v>1</v>
      </c>
      <c r="X65" s="2929">
        <f t="shared" si="52"/>
        <v>-1</v>
      </c>
      <c r="Y65" s="2294">
        <v>10</v>
      </c>
      <c r="Z65" s="1388">
        <v>6</v>
      </c>
      <c r="AA65" s="2293">
        <f t="shared" si="53"/>
        <v>4</v>
      </c>
      <c r="AB65" s="3099">
        <v>1</v>
      </c>
      <c r="AC65" s="1388">
        <v>1</v>
      </c>
      <c r="AD65" s="2929">
        <f t="shared" si="54"/>
        <v>0</v>
      </c>
      <c r="AE65" s="2296">
        <f t="shared" si="55"/>
        <v>12</v>
      </c>
      <c r="AF65" s="2930">
        <f t="shared" si="55"/>
        <v>8</v>
      </c>
      <c r="AG65" s="1742">
        <f>AE65-AF65</f>
        <v>4</v>
      </c>
      <c r="AI65" s="2290" t="s">
        <v>456</v>
      </c>
      <c r="AJ65" s="2294">
        <v>1</v>
      </c>
      <c r="AK65" s="1388">
        <v>0</v>
      </c>
      <c r="AL65" s="2293">
        <f t="shared" si="57"/>
        <v>1</v>
      </c>
      <c r="AM65" s="3099">
        <v>1</v>
      </c>
      <c r="AN65" s="1388">
        <v>2</v>
      </c>
      <c r="AO65" s="2929">
        <f t="shared" si="58"/>
        <v>-1</v>
      </c>
      <c r="AP65" s="2294">
        <v>2</v>
      </c>
      <c r="AQ65" s="1388">
        <v>3</v>
      </c>
      <c r="AR65" s="2293">
        <f t="shared" si="59"/>
        <v>-1</v>
      </c>
      <c r="AS65" s="3099">
        <v>0</v>
      </c>
      <c r="AT65" s="1388">
        <v>0</v>
      </c>
      <c r="AU65" s="2929">
        <f t="shared" si="60"/>
        <v>0</v>
      </c>
      <c r="AV65" s="2296">
        <f t="shared" si="61"/>
        <v>4</v>
      </c>
      <c r="AW65" s="2930">
        <f t="shared" si="61"/>
        <v>5</v>
      </c>
      <c r="AX65" s="1742">
        <f>AV65-AW65</f>
        <v>-1</v>
      </c>
      <c r="AZ65" s="2290" t="s">
        <v>456</v>
      </c>
      <c r="BA65" s="2294">
        <v>1</v>
      </c>
      <c r="BB65" s="1388">
        <v>4</v>
      </c>
      <c r="BC65" s="2293">
        <f t="shared" si="63"/>
        <v>-3</v>
      </c>
      <c r="BD65" s="3099">
        <v>0</v>
      </c>
      <c r="BE65" s="1388">
        <v>6</v>
      </c>
      <c r="BF65" s="2929">
        <f t="shared" si="64"/>
        <v>-6</v>
      </c>
      <c r="BG65" s="2294">
        <v>3</v>
      </c>
      <c r="BH65" s="1388">
        <v>11</v>
      </c>
      <c r="BI65" s="2293">
        <f t="shared" si="65"/>
        <v>-8</v>
      </c>
      <c r="BJ65" s="3099">
        <v>0</v>
      </c>
      <c r="BK65" s="1388">
        <v>0</v>
      </c>
      <c r="BL65" s="2929">
        <f t="shared" si="66"/>
        <v>0</v>
      </c>
      <c r="BM65" s="2296">
        <f t="shared" si="67"/>
        <v>4</v>
      </c>
      <c r="BN65" s="2930">
        <f t="shared" si="67"/>
        <v>21</v>
      </c>
      <c r="BO65" s="1742">
        <f>BM65-BN65</f>
        <v>-17</v>
      </c>
    </row>
    <row r="66" spans="1:67" ht="22.5">
      <c r="A66" s="2291" t="s">
        <v>457</v>
      </c>
      <c r="B66" s="2294">
        <v>1</v>
      </c>
      <c r="C66" s="1388">
        <v>0</v>
      </c>
      <c r="D66" s="2293">
        <f t="shared" si="45"/>
        <v>1</v>
      </c>
      <c r="E66" s="3099">
        <v>0</v>
      </c>
      <c r="F66" s="1388">
        <v>0</v>
      </c>
      <c r="G66" s="2929">
        <f t="shared" si="46"/>
        <v>0</v>
      </c>
      <c r="H66" s="2294">
        <v>0</v>
      </c>
      <c r="I66" s="1388">
        <v>1</v>
      </c>
      <c r="J66" s="2293">
        <f t="shared" si="47"/>
        <v>-1</v>
      </c>
      <c r="K66" s="3099">
        <v>0</v>
      </c>
      <c r="L66" s="1388">
        <v>0</v>
      </c>
      <c r="M66" s="2929">
        <f t="shared" si="48"/>
        <v>0</v>
      </c>
      <c r="N66" s="2296">
        <f t="shared" si="49"/>
        <v>1</v>
      </c>
      <c r="O66" s="2930">
        <f t="shared" si="49"/>
        <v>1</v>
      </c>
      <c r="P66" s="1742">
        <f t="shared" ref="P66:P69" si="69">N66-O66</f>
        <v>0</v>
      </c>
      <c r="R66" s="2291" t="s">
        <v>457</v>
      </c>
      <c r="S66" s="2294">
        <v>1</v>
      </c>
      <c r="T66" s="1388">
        <v>0</v>
      </c>
      <c r="U66" s="2293">
        <f t="shared" si="51"/>
        <v>1</v>
      </c>
      <c r="V66" s="3099">
        <v>0</v>
      </c>
      <c r="W66" s="1388">
        <v>0</v>
      </c>
      <c r="X66" s="2929">
        <f t="shared" si="52"/>
        <v>0</v>
      </c>
      <c r="Y66" s="2294">
        <v>0</v>
      </c>
      <c r="Z66" s="1388">
        <v>0</v>
      </c>
      <c r="AA66" s="2293">
        <f t="shared" si="53"/>
        <v>0</v>
      </c>
      <c r="AB66" s="3099">
        <v>0</v>
      </c>
      <c r="AC66" s="1388">
        <v>0</v>
      </c>
      <c r="AD66" s="2929">
        <f t="shared" si="54"/>
        <v>0</v>
      </c>
      <c r="AE66" s="2296">
        <f t="shared" si="55"/>
        <v>1</v>
      </c>
      <c r="AF66" s="2930">
        <f t="shared" si="55"/>
        <v>0</v>
      </c>
      <c r="AG66" s="1742">
        <f t="shared" ref="AG66:AG69" si="70">AE66-AF66</f>
        <v>1</v>
      </c>
      <c r="AI66" s="2291" t="s">
        <v>457</v>
      </c>
      <c r="AJ66" s="2294">
        <v>1</v>
      </c>
      <c r="AK66" s="1388">
        <v>0</v>
      </c>
      <c r="AL66" s="2293">
        <f t="shared" si="57"/>
        <v>1</v>
      </c>
      <c r="AM66" s="3099">
        <v>0</v>
      </c>
      <c r="AN66" s="1388">
        <v>0</v>
      </c>
      <c r="AO66" s="2929">
        <f t="shared" si="58"/>
        <v>0</v>
      </c>
      <c r="AP66" s="2294">
        <v>1</v>
      </c>
      <c r="AQ66" s="1388">
        <v>0</v>
      </c>
      <c r="AR66" s="2293">
        <f t="shared" si="59"/>
        <v>1</v>
      </c>
      <c r="AS66" s="3099">
        <v>0</v>
      </c>
      <c r="AT66" s="1388">
        <v>0</v>
      </c>
      <c r="AU66" s="2929">
        <f t="shared" si="60"/>
        <v>0</v>
      </c>
      <c r="AV66" s="2296">
        <f t="shared" si="61"/>
        <v>2</v>
      </c>
      <c r="AW66" s="2930">
        <f t="shared" si="61"/>
        <v>0</v>
      </c>
      <c r="AX66" s="1742">
        <f t="shared" ref="AX66:AX69" si="71">AV66-AW66</f>
        <v>2</v>
      </c>
      <c r="AZ66" s="2291" t="s">
        <v>457</v>
      </c>
      <c r="BA66" s="2294">
        <v>1</v>
      </c>
      <c r="BB66" s="1388">
        <v>1</v>
      </c>
      <c r="BC66" s="2293">
        <f t="shared" si="63"/>
        <v>0</v>
      </c>
      <c r="BD66" s="3099">
        <v>0</v>
      </c>
      <c r="BE66" s="1388">
        <v>0</v>
      </c>
      <c r="BF66" s="2929">
        <f t="shared" si="64"/>
        <v>0</v>
      </c>
      <c r="BG66" s="2294">
        <v>0</v>
      </c>
      <c r="BH66" s="1388">
        <v>0</v>
      </c>
      <c r="BI66" s="2293">
        <f t="shared" si="65"/>
        <v>0</v>
      </c>
      <c r="BJ66" s="3099">
        <v>0</v>
      </c>
      <c r="BK66" s="1388">
        <v>0</v>
      </c>
      <c r="BL66" s="2929">
        <f t="shared" si="66"/>
        <v>0</v>
      </c>
      <c r="BM66" s="2296">
        <f t="shared" si="67"/>
        <v>1</v>
      </c>
      <c r="BN66" s="2930">
        <f t="shared" si="67"/>
        <v>1</v>
      </c>
      <c r="BO66" s="1742">
        <f t="shared" ref="BO66:BO69" si="72">BM66-BN66</f>
        <v>0</v>
      </c>
    </row>
    <row r="67" spans="1:67" ht="22.5">
      <c r="A67" s="2291" t="s">
        <v>458</v>
      </c>
      <c r="B67" s="2294">
        <v>0</v>
      </c>
      <c r="C67" s="1388">
        <v>0</v>
      </c>
      <c r="D67" s="2293">
        <f t="shared" si="45"/>
        <v>0</v>
      </c>
      <c r="E67" s="3099">
        <v>0</v>
      </c>
      <c r="F67" s="1388">
        <v>0</v>
      </c>
      <c r="G67" s="2929">
        <f t="shared" si="46"/>
        <v>0</v>
      </c>
      <c r="H67" s="2294">
        <v>0</v>
      </c>
      <c r="I67" s="1388">
        <v>0</v>
      </c>
      <c r="J67" s="2293">
        <f t="shared" si="47"/>
        <v>0</v>
      </c>
      <c r="K67" s="3099">
        <v>1</v>
      </c>
      <c r="L67" s="1388">
        <v>0</v>
      </c>
      <c r="M67" s="2929">
        <f t="shared" si="48"/>
        <v>1</v>
      </c>
      <c r="N67" s="2296">
        <f>SUM(B67,E67,H67,K67)</f>
        <v>1</v>
      </c>
      <c r="O67" s="2930">
        <f t="shared" si="49"/>
        <v>0</v>
      </c>
      <c r="P67" s="1742">
        <f t="shared" si="69"/>
        <v>1</v>
      </c>
      <c r="R67" s="2291" t="s">
        <v>458</v>
      </c>
      <c r="S67" s="2294">
        <v>0</v>
      </c>
      <c r="T67" s="1388">
        <v>0</v>
      </c>
      <c r="U67" s="2293">
        <f t="shared" si="51"/>
        <v>0</v>
      </c>
      <c r="V67" s="3099">
        <v>0</v>
      </c>
      <c r="W67" s="1388">
        <v>0</v>
      </c>
      <c r="X67" s="2929">
        <f t="shared" si="52"/>
        <v>0</v>
      </c>
      <c r="Y67" s="2294">
        <v>0</v>
      </c>
      <c r="Z67" s="1388">
        <v>0</v>
      </c>
      <c r="AA67" s="2293">
        <f t="shared" si="53"/>
        <v>0</v>
      </c>
      <c r="AB67" s="3099">
        <v>0</v>
      </c>
      <c r="AC67" s="1388">
        <v>0</v>
      </c>
      <c r="AD67" s="2929">
        <f t="shared" si="54"/>
        <v>0</v>
      </c>
      <c r="AE67" s="2296">
        <f>SUM(S67,V67,Y67,AB67)</f>
        <v>0</v>
      </c>
      <c r="AF67" s="2930">
        <f t="shared" si="55"/>
        <v>0</v>
      </c>
      <c r="AG67" s="1742">
        <f t="shared" si="70"/>
        <v>0</v>
      </c>
      <c r="AI67" s="2291" t="s">
        <v>458</v>
      </c>
      <c r="AJ67" s="2294">
        <v>0</v>
      </c>
      <c r="AK67" s="1388">
        <v>0</v>
      </c>
      <c r="AL67" s="2293">
        <f t="shared" si="57"/>
        <v>0</v>
      </c>
      <c r="AM67" s="3099">
        <v>0</v>
      </c>
      <c r="AN67" s="1388">
        <v>0</v>
      </c>
      <c r="AO67" s="2929">
        <f t="shared" si="58"/>
        <v>0</v>
      </c>
      <c r="AP67" s="2294">
        <v>0</v>
      </c>
      <c r="AQ67" s="1388">
        <v>0</v>
      </c>
      <c r="AR67" s="2293">
        <f t="shared" si="59"/>
        <v>0</v>
      </c>
      <c r="AS67" s="3099">
        <v>0</v>
      </c>
      <c r="AT67" s="1388">
        <v>0</v>
      </c>
      <c r="AU67" s="2929">
        <f t="shared" si="60"/>
        <v>0</v>
      </c>
      <c r="AV67" s="2296">
        <f>SUM(AJ67,AM67,AP67,AS67)</f>
        <v>0</v>
      </c>
      <c r="AW67" s="2930">
        <f t="shared" si="61"/>
        <v>0</v>
      </c>
      <c r="AX67" s="1742">
        <f t="shared" si="71"/>
        <v>0</v>
      </c>
      <c r="AZ67" s="2291" t="s">
        <v>458</v>
      </c>
      <c r="BA67" s="2294">
        <v>0</v>
      </c>
      <c r="BB67" s="1388">
        <v>0</v>
      </c>
      <c r="BC67" s="2293">
        <f t="shared" si="63"/>
        <v>0</v>
      </c>
      <c r="BD67" s="3099">
        <v>0</v>
      </c>
      <c r="BE67" s="1388">
        <v>0</v>
      </c>
      <c r="BF67" s="2929">
        <f t="shared" si="64"/>
        <v>0</v>
      </c>
      <c r="BG67" s="2294">
        <v>0</v>
      </c>
      <c r="BH67" s="1388">
        <v>0</v>
      </c>
      <c r="BI67" s="2293">
        <f t="shared" si="65"/>
        <v>0</v>
      </c>
      <c r="BJ67" s="3099">
        <v>0</v>
      </c>
      <c r="BK67" s="1388">
        <v>0</v>
      </c>
      <c r="BL67" s="2929">
        <f t="shared" si="66"/>
        <v>0</v>
      </c>
      <c r="BM67" s="2296">
        <f>SUM(BA67,BD67,BG67,BJ67)</f>
        <v>0</v>
      </c>
      <c r="BN67" s="2930">
        <f t="shared" si="67"/>
        <v>0</v>
      </c>
      <c r="BO67" s="1742">
        <f t="shared" si="72"/>
        <v>0</v>
      </c>
    </row>
    <row r="68" spans="1:67">
      <c r="A68" s="2290" t="s">
        <v>459</v>
      </c>
      <c r="B68" s="2294">
        <v>6</v>
      </c>
      <c r="C68" s="1388">
        <v>6</v>
      </c>
      <c r="D68" s="2293">
        <f t="shared" si="45"/>
        <v>0</v>
      </c>
      <c r="E68" s="3099">
        <v>3</v>
      </c>
      <c r="F68" s="1388">
        <v>3</v>
      </c>
      <c r="G68" s="2929">
        <f t="shared" si="46"/>
        <v>0</v>
      </c>
      <c r="H68" s="2294">
        <v>32</v>
      </c>
      <c r="I68" s="1388">
        <v>74</v>
      </c>
      <c r="J68" s="2293">
        <f t="shared" si="47"/>
        <v>-42</v>
      </c>
      <c r="K68" s="3099">
        <v>1</v>
      </c>
      <c r="L68" s="1388">
        <v>0</v>
      </c>
      <c r="M68" s="2929">
        <f t="shared" si="48"/>
        <v>1</v>
      </c>
      <c r="N68" s="2296">
        <f>SUM(B68,E68,H68,K68)</f>
        <v>42</v>
      </c>
      <c r="O68" s="2930">
        <f t="shared" si="49"/>
        <v>83</v>
      </c>
      <c r="P68" s="1742">
        <f t="shared" si="69"/>
        <v>-41</v>
      </c>
      <c r="R68" s="2290" t="s">
        <v>459</v>
      </c>
      <c r="S68" s="2294">
        <v>8</v>
      </c>
      <c r="T68" s="1388">
        <v>1</v>
      </c>
      <c r="U68" s="2293">
        <f t="shared" si="51"/>
        <v>7</v>
      </c>
      <c r="V68" s="3099">
        <v>0</v>
      </c>
      <c r="W68" s="1388">
        <v>1</v>
      </c>
      <c r="X68" s="2929">
        <f t="shared" si="52"/>
        <v>-1</v>
      </c>
      <c r="Y68" s="2294">
        <v>16</v>
      </c>
      <c r="Z68" s="1388">
        <v>27</v>
      </c>
      <c r="AA68" s="2293">
        <f t="shared" si="53"/>
        <v>-11</v>
      </c>
      <c r="AB68" s="3099">
        <v>0</v>
      </c>
      <c r="AC68" s="1388">
        <v>1</v>
      </c>
      <c r="AD68" s="2929">
        <f t="shared" si="54"/>
        <v>-1</v>
      </c>
      <c r="AE68" s="2296">
        <f>SUM(S68,V68,Y68,AB68)</f>
        <v>24</v>
      </c>
      <c r="AF68" s="2930">
        <f t="shared" si="55"/>
        <v>30</v>
      </c>
      <c r="AG68" s="1742">
        <f t="shared" si="70"/>
        <v>-6</v>
      </c>
      <c r="AI68" s="2290" t="s">
        <v>459</v>
      </c>
      <c r="AJ68" s="2294">
        <v>2</v>
      </c>
      <c r="AK68" s="1388">
        <v>1</v>
      </c>
      <c r="AL68" s="2293">
        <f t="shared" si="57"/>
        <v>1</v>
      </c>
      <c r="AM68" s="3099">
        <v>1</v>
      </c>
      <c r="AN68" s="1388">
        <v>0</v>
      </c>
      <c r="AO68" s="2929">
        <f t="shared" si="58"/>
        <v>1</v>
      </c>
      <c r="AP68" s="2294">
        <v>12</v>
      </c>
      <c r="AQ68" s="1388">
        <v>20</v>
      </c>
      <c r="AR68" s="2293">
        <f t="shared" si="59"/>
        <v>-8</v>
      </c>
      <c r="AS68" s="3099">
        <v>0</v>
      </c>
      <c r="AT68" s="1388">
        <v>0</v>
      </c>
      <c r="AU68" s="2929">
        <f t="shared" si="60"/>
        <v>0</v>
      </c>
      <c r="AV68" s="2296">
        <f>SUM(AJ68,AM68,AP68,AS68)</f>
        <v>15</v>
      </c>
      <c r="AW68" s="2930">
        <f t="shared" si="61"/>
        <v>21</v>
      </c>
      <c r="AX68" s="1742">
        <f t="shared" si="71"/>
        <v>-6</v>
      </c>
      <c r="AZ68" s="2290" t="s">
        <v>459</v>
      </c>
      <c r="BA68" s="2294">
        <v>1</v>
      </c>
      <c r="BB68" s="1388">
        <v>3</v>
      </c>
      <c r="BC68" s="2293">
        <f t="shared" si="63"/>
        <v>-2</v>
      </c>
      <c r="BD68" s="3099">
        <v>2</v>
      </c>
      <c r="BE68" s="1388">
        <v>9</v>
      </c>
      <c r="BF68" s="2929">
        <f t="shared" si="64"/>
        <v>-7</v>
      </c>
      <c r="BG68" s="2294">
        <v>9</v>
      </c>
      <c r="BH68" s="1388">
        <v>24</v>
      </c>
      <c r="BI68" s="2293">
        <f t="shared" si="65"/>
        <v>-15</v>
      </c>
      <c r="BJ68" s="3099">
        <v>0</v>
      </c>
      <c r="BK68" s="1388">
        <v>0</v>
      </c>
      <c r="BL68" s="2929">
        <f t="shared" si="66"/>
        <v>0</v>
      </c>
      <c r="BM68" s="2296">
        <f>SUM(BA68,BD68,BG68,BJ68)</f>
        <v>12</v>
      </c>
      <c r="BN68" s="2930">
        <f t="shared" si="67"/>
        <v>36</v>
      </c>
      <c r="BO68" s="1742">
        <f t="shared" si="72"/>
        <v>-24</v>
      </c>
    </row>
    <row r="69" spans="1:67" ht="22.5">
      <c r="A69" s="2291" t="s">
        <v>460</v>
      </c>
      <c r="B69" s="2294">
        <v>0</v>
      </c>
      <c r="C69" s="1388">
        <v>2</v>
      </c>
      <c r="D69" s="2293">
        <f t="shared" si="45"/>
        <v>-2</v>
      </c>
      <c r="E69" s="3099">
        <v>7</v>
      </c>
      <c r="F69" s="1388">
        <v>10</v>
      </c>
      <c r="G69" s="2929">
        <f t="shared" si="46"/>
        <v>-3</v>
      </c>
      <c r="H69" s="2294">
        <v>36</v>
      </c>
      <c r="I69" s="1388">
        <v>61</v>
      </c>
      <c r="J69" s="2293">
        <f t="shared" si="47"/>
        <v>-25</v>
      </c>
      <c r="K69" s="3099">
        <v>0</v>
      </c>
      <c r="L69" s="1388">
        <v>1</v>
      </c>
      <c r="M69" s="2929">
        <f t="shared" si="48"/>
        <v>-1</v>
      </c>
      <c r="N69" s="2296">
        <f>SUM(B69,E69,H69,K69)</f>
        <v>43</v>
      </c>
      <c r="O69" s="2930">
        <f t="shared" si="49"/>
        <v>74</v>
      </c>
      <c r="P69" s="1742">
        <f t="shared" si="69"/>
        <v>-31</v>
      </c>
      <c r="R69" s="2291" t="s">
        <v>460</v>
      </c>
      <c r="S69" s="2294">
        <v>6</v>
      </c>
      <c r="T69" s="1388">
        <v>5</v>
      </c>
      <c r="U69" s="2293">
        <f t="shared" si="51"/>
        <v>1</v>
      </c>
      <c r="V69" s="3099">
        <v>5</v>
      </c>
      <c r="W69" s="1388">
        <v>2</v>
      </c>
      <c r="X69" s="2929">
        <f t="shared" si="52"/>
        <v>3</v>
      </c>
      <c r="Y69" s="2294">
        <v>26</v>
      </c>
      <c r="Z69" s="1388">
        <v>27</v>
      </c>
      <c r="AA69" s="2293">
        <f t="shared" si="53"/>
        <v>-1</v>
      </c>
      <c r="AB69" s="3099">
        <v>0</v>
      </c>
      <c r="AC69" s="1388">
        <v>0</v>
      </c>
      <c r="AD69" s="2929">
        <f t="shared" si="54"/>
        <v>0</v>
      </c>
      <c r="AE69" s="2296">
        <f>SUM(S69,V69,Y69,AB69)</f>
        <v>37</v>
      </c>
      <c r="AF69" s="2930">
        <f t="shared" si="55"/>
        <v>34</v>
      </c>
      <c r="AG69" s="1742">
        <f t="shared" si="70"/>
        <v>3</v>
      </c>
      <c r="AI69" s="2291" t="s">
        <v>460</v>
      </c>
      <c r="AJ69" s="2294">
        <v>4</v>
      </c>
      <c r="AK69" s="1388">
        <v>1</v>
      </c>
      <c r="AL69" s="2293">
        <f t="shared" si="57"/>
        <v>3</v>
      </c>
      <c r="AM69" s="3099">
        <v>4</v>
      </c>
      <c r="AN69" s="1388">
        <v>3</v>
      </c>
      <c r="AO69" s="2929">
        <f t="shared" si="58"/>
        <v>1</v>
      </c>
      <c r="AP69" s="2294">
        <v>25</v>
      </c>
      <c r="AQ69" s="1388">
        <v>24</v>
      </c>
      <c r="AR69" s="2293">
        <f t="shared" si="59"/>
        <v>1</v>
      </c>
      <c r="AS69" s="3099">
        <v>3</v>
      </c>
      <c r="AT69" s="1388">
        <v>0</v>
      </c>
      <c r="AU69" s="2929">
        <f t="shared" si="60"/>
        <v>3</v>
      </c>
      <c r="AV69" s="2296">
        <f>SUM(AJ69,AM69,AP69,AS69)</f>
        <v>36</v>
      </c>
      <c r="AW69" s="2930">
        <f t="shared" si="61"/>
        <v>28</v>
      </c>
      <c r="AX69" s="1742">
        <f t="shared" si="71"/>
        <v>8</v>
      </c>
      <c r="AZ69" s="2291" t="s">
        <v>460</v>
      </c>
      <c r="BA69" s="2294">
        <v>1</v>
      </c>
      <c r="BB69" s="1388">
        <v>1</v>
      </c>
      <c r="BC69" s="2293">
        <f t="shared" si="63"/>
        <v>0</v>
      </c>
      <c r="BD69" s="3099">
        <v>2</v>
      </c>
      <c r="BE69" s="1388">
        <v>10</v>
      </c>
      <c r="BF69" s="2929">
        <f t="shared" si="64"/>
        <v>-8</v>
      </c>
      <c r="BG69" s="2294">
        <v>30</v>
      </c>
      <c r="BH69" s="1388">
        <v>42</v>
      </c>
      <c r="BI69" s="2293">
        <f t="shared" si="65"/>
        <v>-12</v>
      </c>
      <c r="BJ69" s="3099">
        <v>2</v>
      </c>
      <c r="BK69" s="1388">
        <v>0</v>
      </c>
      <c r="BL69" s="2929">
        <f t="shared" si="66"/>
        <v>2</v>
      </c>
      <c r="BM69" s="2296">
        <f>SUM(BA69,BD69,BG69,BJ69)</f>
        <v>35</v>
      </c>
      <c r="BN69" s="2930">
        <f t="shared" si="67"/>
        <v>53</v>
      </c>
      <c r="BO69" s="1742">
        <f t="shared" si="72"/>
        <v>-18</v>
      </c>
    </row>
    <row r="70" spans="1:67">
      <c r="A70" s="2290" t="s">
        <v>461</v>
      </c>
      <c r="B70" s="2294">
        <v>3</v>
      </c>
      <c r="C70" s="1388">
        <v>1</v>
      </c>
      <c r="D70" s="2293">
        <f t="shared" si="45"/>
        <v>2</v>
      </c>
      <c r="E70" s="3099">
        <v>0</v>
      </c>
      <c r="F70" s="1388">
        <v>2</v>
      </c>
      <c r="G70" s="2929">
        <f t="shared" si="46"/>
        <v>-2</v>
      </c>
      <c r="H70" s="2294">
        <v>3</v>
      </c>
      <c r="I70" s="1388">
        <v>4</v>
      </c>
      <c r="J70" s="2293">
        <f t="shared" si="47"/>
        <v>-1</v>
      </c>
      <c r="K70" s="3099">
        <v>0</v>
      </c>
      <c r="L70" s="1388">
        <v>1</v>
      </c>
      <c r="M70" s="2929">
        <f t="shared" si="48"/>
        <v>-1</v>
      </c>
      <c r="N70" s="2296">
        <f>SUM(B70,E70,H70,K70)</f>
        <v>6</v>
      </c>
      <c r="O70" s="2930">
        <f t="shared" si="49"/>
        <v>8</v>
      </c>
      <c r="P70" s="1742">
        <f>N70-O70</f>
        <v>-2</v>
      </c>
      <c r="R70" s="2290" t="s">
        <v>461</v>
      </c>
      <c r="S70" s="2294">
        <v>0</v>
      </c>
      <c r="T70" s="1388">
        <v>0</v>
      </c>
      <c r="U70" s="2293">
        <f t="shared" si="51"/>
        <v>0</v>
      </c>
      <c r="V70" s="3099">
        <v>0</v>
      </c>
      <c r="W70" s="1388">
        <v>1</v>
      </c>
      <c r="X70" s="2929">
        <f t="shared" si="52"/>
        <v>-1</v>
      </c>
      <c r="Y70" s="2294">
        <v>1</v>
      </c>
      <c r="Z70" s="1388">
        <v>4</v>
      </c>
      <c r="AA70" s="2293">
        <f t="shared" si="53"/>
        <v>-3</v>
      </c>
      <c r="AB70" s="3099">
        <v>0</v>
      </c>
      <c r="AC70" s="1388">
        <v>0</v>
      </c>
      <c r="AD70" s="2929">
        <f t="shared" si="54"/>
        <v>0</v>
      </c>
      <c r="AE70" s="2296">
        <f>SUM(S70,V70,Y70,AB70)</f>
        <v>1</v>
      </c>
      <c r="AF70" s="2930">
        <f t="shared" si="55"/>
        <v>5</v>
      </c>
      <c r="AG70" s="1742">
        <f>AE70-AF70</f>
        <v>-4</v>
      </c>
      <c r="AI70" s="2290" t="s">
        <v>461</v>
      </c>
      <c r="AJ70" s="2294">
        <v>0</v>
      </c>
      <c r="AK70" s="1388">
        <v>0</v>
      </c>
      <c r="AL70" s="2293">
        <f t="shared" si="57"/>
        <v>0</v>
      </c>
      <c r="AM70" s="3099">
        <v>0</v>
      </c>
      <c r="AN70" s="1388">
        <v>1</v>
      </c>
      <c r="AO70" s="2929">
        <f t="shared" si="58"/>
        <v>-1</v>
      </c>
      <c r="AP70" s="2294">
        <v>0</v>
      </c>
      <c r="AQ70" s="1388">
        <v>1</v>
      </c>
      <c r="AR70" s="2293">
        <f t="shared" si="59"/>
        <v>-1</v>
      </c>
      <c r="AS70" s="3099">
        <v>0</v>
      </c>
      <c r="AT70" s="1388">
        <v>0</v>
      </c>
      <c r="AU70" s="2929">
        <f t="shared" si="60"/>
        <v>0</v>
      </c>
      <c r="AV70" s="2296">
        <f>SUM(AJ70,AM70,AP70,AS70)</f>
        <v>0</v>
      </c>
      <c r="AW70" s="2930">
        <f t="shared" si="61"/>
        <v>2</v>
      </c>
      <c r="AX70" s="1742">
        <f>AV70-AW70</f>
        <v>-2</v>
      </c>
      <c r="AZ70" s="2290" t="s">
        <v>461</v>
      </c>
      <c r="BA70" s="2294">
        <v>0</v>
      </c>
      <c r="BB70" s="1388">
        <v>1</v>
      </c>
      <c r="BC70" s="2293">
        <f t="shared" si="63"/>
        <v>-1</v>
      </c>
      <c r="BD70" s="3099">
        <v>0</v>
      </c>
      <c r="BE70" s="1388">
        <v>0</v>
      </c>
      <c r="BF70" s="2929">
        <f t="shared" si="64"/>
        <v>0</v>
      </c>
      <c r="BG70" s="2294">
        <v>0</v>
      </c>
      <c r="BH70" s="1388">
        <v>2</v>
      </c>
      <c r="BI70" s="2293">
        <f t="shared" si="65"/>
        <v>-2</v>
      </c>
      <c r="BJ70" s="3099">
        <v>0</v>
      </c>
      <c r="BK70" s="1388">
        <v>0</v>
      </c>
      <c r="BL70" s="2929">
        <f t="shared" si="66"/>
        <v>0</v>
      </c>
      <c r="BM70" s="2296">
        <f>SUM(BA70,BD70,BG70,BJ70)</f>
        <v>0</v>
      </c>
      <c r="BN70" s="2930">
        <f t="shared" si="67"/>
        <v>3</v>
      </c>
      <c r="BO70" s="1742">
        <f>BM70-BN70</f>
        <v>-3</v>
      </c>
    </row>
    <row r="71" spans="1:67">
      <c r="A71" s="2290" t="s">
        <v>462</v>
      </c>
      <c r="B71" s="2294">
        <v>2</v>
      </c>
      <c r="C71" s="1388">
        <v>4</v>
      </c>
      <c r="D71" s="2293">
        <f t="shared" si="45"/>
        <v>-2</v>
      </c>
      <c r="E71" s="3099">
        <v>7</v>
      </c>
      <c r="F71" s="1388">
        <v>4</v>
      </c>
      <c r="G71" s="2929">
        <f t="shared" si="46"/>
        <v>3</v>
      </c>
      <c r="H71" s="2294">
        <v>10</v>
      </c>
      <c r="I71" s="1388">
        <v>23</v>
      </c>
      <c r="J71" s="2293">
        <f t="shared" si="47"/>
        <v>-13</v>
      </c>
      <c r="K71" s="3099">
        <v>1</v>
      </c>
      <c r="L71" s="1388">
        <v>1</v>
      </c>
      <c r="M71" s="2929">
        <f t="shared" si="48"/>
        <v>0</v>
      </c>
      <c r="N71" s="2296">
        <f>SUM(B71,E71,H71,K71)</f>
        <v>20</v>
      </c>
      <c r="O71" s="2930">
        <f t="shared" si="49"/>
        <v>32</v>
      </c>
      <c r="P71" s="1742">
        <f t="shared" ref="P71:P83" si="73">N71-O71</f>
        <v>-12</v>
      </c>
      <c r="R71" s="2290" t="s">
        <v>462</v>
      </c>
      <c r="S71" s="2294">
        <v>1</v>
      </c>
      <c r="T71" s="1388">
        <v>1</v>
      </c>
      <c r="U71" s="2293">
        <f t="shared" si="51"/>
        <v>0</v>
      </c>
      <c r="V71" s="3099">
        <v>4</v>
      </c>
      <c r="W71" s="1388">
        <v>2</v>
      </c>
      <c r="X71" s="2929">
        <f t="shared" si="52"/>
        <v>2</v>
      </c>
      <c r="Y71" s="2294">
        <v>12</v>
      </c>
      <c r="Z71" s="1388">
        <v>19</v>
      </c>
      <c r="AA71" s="2293">
        <f t="shared" si="53"/>
        <v>-7</v>
      </c>
      <c r="AB71" s="3099">
        <v>0</v>
      </c>
      <c r="AC71" s="1388">
        <v>0</v>
      </c>
      <c r="AD71" s="2929">
        <f t="shared" si="54"/>
        <v>0</v>
      </c>
      <c r="AE71" s="2296">
        <f>SUM(S71,V71,Y71,AB71)</f>
        <v>17</v>
      </c>
      <c r="AF71" s="2930">
        <f t="shared" si="55"/>
        <v>22</v>
      </c>
      <c r="AG71" s="1742">
        <f t="shared" ref="AG71:AG83" si="74">AE71-AF71</f>
        <v>-5</v>
      </c>
      <c r="AI71" s="2290" t="s">
        <v>462</v>
      </c>
      <c r="AJ71" s="2294">
        <v>0</v>
      </c>
      <c r="AK71" s="1388">
        <v>0</v>
      </c>
      <c r="AL71" s="2293">
        <f t="shared" si="57"/>
        <v>0</v>
      </c>
      <c r="AM71" s="3099">
        <v>2</v>
      </c>
      <c r="AN71" s="1388">
        <v>5</v>
      </c>
      <c r="AO71" s="2929">
        <f t="shared" si="58"/>
        <v>-3</v>
      </c>
      <c r="AP71" s="2294">
        <v>14</v>
      </c>
      <c r="AQ71" s="1388">
        <v>15</v>
      </c>
      <c r="AR71" s="2293">
        <f t="shared" si="59"/>
        <v>-1</v>
      </c>
      <c r="AS71" s="3099">
        <v>0</v>
      </c>
      <c r="AT71" s="1388">
        <v>0</v>
      </c>
      <c r="AU71" s="2929">
        <f t="shared" si="60"/>
        <v>0</v>
      </c>
      <c r="AV71" s="2296">
        <f>SUM(AJ71,AM71,AP71,AS71)</f>
        <v>16</v>
      </c>
      <c r="AW71" s="2930">
        <f t="shared" si="61"/>
        <v>20</v>
      </c>
      <c r="AX71" s="1742">
        <f t="shared" ref="AX71:AX83" si="75">AV71-AW71</f>
        <v>-4</v>
      </c>
      <c r="AZ71" s="2290" t="s">
        <v>462</v>
      </c>
      <c r="BA71" s="2294">
        <v>3</v>
      </c>
      <c r="BB71" s="1388">
        <v>0</v>
      </c>
      <c r="BC71" s="2293">
        <f t="shared" si="63"/>
        <v>3</v>
      </c>
      <c r="BD71" s="3099">
        <v>6</v>
      </c>
      <c r="BE71" s="1388">
        <v>14</v>
      </c>
      <c r="BF71" s="2929">
        <f t="shared" si="64"/>
        <v>-8</v>
      </c>
      <c r="BG71" s="2294">
        <v>17</v>
      </c>
      <c r="BH71" s="1388">
        <v>23</v>
      </c>
      <c r="BI71" s="2293">
        <f t="shared" si="65"/>
        <v>-6</v>
      </c>
      <c r="BJ71" s="3099">
        <v>0</v>
      </c>
      <c r="BK71" s="1388">
        <v>0</v>
      </c>
      <c r="BL71" s="2929">
        <f t="shared" si="66"/>
        <v>0</v>
      </c>
      <c r="BM71" s="2296">
        <f>SUM(BA71,BD71,BG71,BJ71)</f>
        <v>26</v>
      </c>
      <c r="BN71" s="2930">
        <f t="shared" si="67"/>
        <v>37</v>
      </c>
      <c r="BO71" s="1742">
        <f t="shared" ref="BO71:BO83" si="76">BM71-BN71</f>
        <v>-11</v>
      </c>
    </row>
    <row r="72" spans="1:67">
      <c r="A72" s="2290" t="s">
        <v>463</v>
      </c>
      <c r="B72" s="2294">
        <v>1</v>
      </c>
      <c r="C72" s="1388">
        <v>1</v>
      </c>
      <c r="D72" s="2293">
        <f t="shared" si="45"/>
        <v>0</v>
      </c>
      <c r="E72" s="3099">
        <v>0</v>
      </c>
      <c r="F72" s="1388">
        <v>0</v>
      </c>
      <c r="G72" s="2929">
        <f t="shared" si="46"/>
        <v>0</v>
      </c>
      <c r="H72" s="2294">
        <v>5</v>
      </c>
      <c r="I72" s="1388">
        <v>4</v>
      </c>
      <c r="J72" s="2293">
        <f t="shared" si="47"/>
        <v>1</v>
      </c>
      <c r="K72" s="3099">
        <v>0</v>
      </c>
      <c r="L72" s="1388">
        <v>0</v>
      </c>
      <c r="M72" s="2929">
        <f t="shared" si="48"/>
        <v>0</v>
      </c>
      <c r="N72" s="2296">
        <f t="shared" ref="N72:O84" si="77">SUM(B72,E72,H72,K72)</f>
        <v>6</v>
      </c>
      <c r="O72" s="2930">
        <f t="shared" si="49"/>
        <v>5</v>
      </c>
      <c r="P72" s="1742">
        <f t="shared" si="73"/>
        <v>1</v>
      </c>
      <c r="R72" s="2290" t="s">
        <v>463</v>
      </c>
      <c r="S72" s="2294">
        <v>0</v>
      </c>
      <c r="T72" s="1388">
        <v>1</v>
      </c>
      <c r="U72" s="2293">
        <f t="shared" si="51"/>
        <v>-1</v>
      </c>
      <c r="V72" s="3099">
        <v>2</v>
      </c>
      <c r="W72" s="1388">
        <v>0</v>
      </c>
      <c r="X72" s="2929">
        <f t="shared" si="52"/>
        <v>2</v>
      </c>
      <c r="Y72" s="2294">
        <v>1</v>
      </c>
      <c r="Z72" s="1388">
        <v>2</v>
      </c>
      <c r="AA72" s="2293">
        <f t="shared" si="53"/>
        <v>-1</v>
      </c>
      <c r="AB72" s="3099">
        <v>0</v>
      </c>
      <c r="AC72" s="1388">
        <v>0</v>
      </c>
      <c r="AD72" s="2929">
        <f t="shared" si="54"/>
        <v>0</v>
      </c>
      <c r="AE72" s="2296">
        <f t="shared" ref="AE72:AF84" si="78">SUM(S72,V72,Y72,AB72)</f>
        <v>3</v>
      </c>
      <c r="AF72" s="2930">
        <f t="shared" si="55"/>
        <v>3</v>
      </c>
      <c r="AG72" s="1742">
        <f t="shared" si="74"/>
        <v>0</v>
      </c>
      <c r="AI72" s="2290" t="s">
        <v>463</v>
      </c>
      <c r="AJ72" s="2294">
        <v>0</v>
      </c>
      <c r="AK72" s="1388">
        <v>2</v>
      </c>
      <c r="AL72" s="2293">
        <f t="shared" si="57"/>
        <v>-2</v>
      </c>
      <c r="AM72" s="3099">
        <v>0</v>
      </c>
      <c r="AN72" s="1388">
        <v>1</v>
      </c>
      <c r="AO72" s="2929">
        <f t="shared" si="58"/>
        <v>-1</v>
      </c>
      <c r="AP72" s="2294">
        <v>1</v>
      </c>
      <c r="AQ72" s="1388">
        <v>3</v>
      </c>
      <c r="AR72" s="2293">
        <f t="shared" si="59"/>
        <v>-2</v>
      </c>
      <c r="AS72" s="3099">
        <v>0</v>
      </c>
      <c r="AT72" s="1388">
        <v>0</v>
      </c>
      <c r="AU72" s="2929">
        <f t="shared" si="60"/>
        <v>0</v>
      </c>
      <c r="AV72" s="2296">
        <f t="shared" ref="AV72:AW84" si="79">SUM(AJ72,AM72,AP72,AS72)</f>
        <v>1</v>
      </c>
      <c r="AW72" s="2930">
        <f t="shared" si="61"/>
        <v>6</v>
      </c>
      <c r="AX72" s="1742">
        <f t="shared" si="75"/>
        <v>-5</v>
      </c>
      <c r="AZ72" s="2290" t="s">
        <v>463</v>
      </c>
      <c r="BA72" s="2294">
        <v>0</v>
      </c>
      <c r="BB72" s="1388">
        <v>1</v>
      </c>
      <c r="BC72" s="2293">
        <f t="shared" si="63"/>
        <v>-1</v>
      </c>
      <c r="BD72" s="3099">
        <v>0</v>
      </c>
      <c r="BE72" s="1388">
        <v>2</v>
      </c>
      <c r="BF72" s="2929">
        <f t="shared" si="64"/>
        <v>-2</v>
      </c>
      <c r="BG72" s="2294">
        <v>0</v>
      </c>
      <c r="BH72" s="1388">
        <v>2</v>
      </c>
      <c r="BI72" s="2293">
        <f t="shared" si="65"/>
        <v>-2</v>
      </c>
      <c r="BJ72" s="3099">
        <v>0</v>
      </c>
      <c r="BK72" s="1388">
        <v>0</v>
      </c>
      <c r="BL72" s="2929">
        <f t="shared" si="66"/>
        <v>0</v>
      </c>
      <c r="BM72" s="2296">
        <f t="shared" ref="BM72:BN84" si="80">SUM(BA72,BD72,BG72,BJ72)</f>
        <v>0</v>
      </c>
      <c r="BN72" s="2930">
        <f t="shared" si="67"/>
        <v>5</v>
      </c>
      <c r="BO72" s="1742">
        <f t="shared" si="76"/>
        <v>-5</v>
      </c>
    </row>
    <row r="73" spans="1:67">
      <c r="A73" s="2290" t="s">
        <v>464</v>
      </c>
      <c r="B73" s="2294">
        <v>0</v>
      </c>
      <c r="C73" s="1388">
        <v>1</v>
      </c>
      <c r="D73" s="2293">
        <f t="shared" si="45"/>
        <v>-1</v>
      </c>
      <c r="E73" s="3099">
        <v>0</v>
      </c>
      <c r="F73" s="1388">
        <v>0</v>
      </c>
      <c r="G73" s="2929">
        <f t="shared" si="46"/>
        <v>0</v>
      </c>
      <c r="H73" s="2294">
        <v>5</v>
      </c>
      <c r="I73" s="1388">
        <v>6</v>
      </c>
      <c r="J73" s="2293">
        <f t="shared" si="47"/>
        <v>-1</v>
      </c>
      <c r="K73" s="3099">
        <v>0</v>
      </c>
      <c r="L73" s="1388">
        <v>0</v>
      </c>
      <c r="M73" s="2929">
        <f t="shared" si="48"/>
        <v>0</v>
      </c>
      <c r="N73" s="2296">
        <f t="shared" si="77"/>
        <v>5</v>
      </c>
      <c r="O73" s="2930">
        <f t="shared" si="49"/>
        <v>7</v>
      </c>
      <c r="P73" s="1742">
        <f t="shared" si="73"/>
        <v>-2</v>
      </c>
      <c r="R73" s="2290" t="s">
        <v>464</v>
      </c>
      <c r="S73" s="2294">
        <v>0</v>
      </c>
      <c r="T73" s="1388">
        <v>0</v>
      </c>
      <c r="U73" s="2293">
        <f t="shared" si="51"/>
        <v>0</v>
      </c>
      <c r="V73" s="3099">
        <v>0</v>
      </c>
      <c r="W73" s="1388">
        <v>1</v>
      </c>
      <c r="X73" s="2929">
        <f t="shared" si="52"/>
        <v>-1</v>
      </c>
      <c r="Y73" s="2294">
        <v>11</v>
      </c>
      <c r="Z73" s="1388">
        <v>4</v>
      </c>
      <c r="AA73" s="2293">
        <f t="shared" si="53"/>
        <v>7</v>
      </c>
      <c r="AB73" s="3099">
        <v>0</v>
      </c>
      <c r="AC73" s="1388">
        <v>0</v>
      </c>
      <c r="AD73" s="2929">
        <f t="shared" si="54"/>
        <v>0</v>
      </c>
      <c r="AE73" s="2296">
        <f t="shared" si="78"/>
        <v>11</v>
      </c>
      <c r="AF73" s="2930">
        <f t="shared" si="55"/>
        <v>5</v>
      </c>
      <c r="AG73" s="1742">
        <f t="shared" si="74"/>
        <v>6</v>
      </c>
      <c r="AI73" s="2290" t="s">
        <v>464</v>
      </c>
      <c r="AJ73" s="2294">
        <v>0</v>
      </c>
      <c r="AK73" s="1388">
        <v>0</v>
      </c>
      <c r="AL73" s="2293">
        <f t="shared" si="57"/>
        <v>0</v>
      </c>
      <c r="AM73" s="3099">
        <v>0</v>
      </c>
      <c r="AN73" s="1388">
        <v>0</v>
      </c>
      <c r="AO73" s="2929">
        <f t="shared" si="58"/>
        <v>0</v>
      </c>
      <c r="AP73" s="2294">
        <v>8</v>
      </c>
      <c r="AQ73" s="1388">
        <v>4</v>
      </c>
      <c r="AR73" s="2293">
        <f t="shared" si="59"/>
        <v>4</v>
      </c>
      <c r="AS73" s="3099">
        <v>0</v>
      </c>
      <c r="AT73" s="1388">
        <v>0</v>
      </c>
      <c r="AU73" s="2929">
        <f t="shared" si="60"/>
        <v>0</v>
      </c>
      <c r="AV73" s="2296">
        <f t="shared" si="79"/>
        <v>8</v>
      </c>
      <c r="AW73" s="2930">
        <f t="shared" si="61"/>
        <v>4</v>
      </c>
      <c r="AX73" s="1742">
        <f t="shared" si="75"/>
        <v>4</v>
      </c>
      <c r="AZ73" s="2290" t="s">
        <v>464</v>
      </c>
      <c r="BA73" s="2294">
        <v>0</v>
      </c>
      <c r="BB73" s="1388">
        <v>0</v>
      </c>
      <c r="BC73" s="2293">
        <f t="shared" si="63"/>
        <v>0</v>
      </c>
      <c r="BD73" s="3099">
        <v>0</v>
      </c>
      <c r="BE73" s="1388">
        <v>3</v>
      </c>
      <c r="BF73" s="2929">
        <f t="shared" si="64"/>
        <v>-3</v>
      </c>
      <c r="BG73" s="2294">
        <v>6</v>
      </c>
      <c r="BH73" s="1388">
        <v>6</v>
      </c>
      <c r="BI73" s="2293">
        <f t="shared" si="65"/>
        <v>0</v>
      </c>
      <c r="BJ73" s="3099">
        <v>1</v>
      </c>
      <c r="BK73" s="1388">
        <v>0</v>
      </c>
      <c r="BL73" s="2929">
        <f t="shared" si="66"/>
        <v>1</v>
      </c>
      <c r="BM73" s="2296">
        <f t="shared" si="80"/>
        <v>7</v>
      </c>
      <c r="BN73" s="2930">
        <f t="shared" si="67"/>
        <v>9</v>
      </c>
      <c r="BO73" s="1742">
        <f t="shared" si="76"/>
        <v>-2</v>
      </c>
    </row>
    <row r="74" spans="1:67">
      <c r="A74" s="2290" t="s">
        <v>465</v>
      </c>
      <c r="B74" s="2294">
        <v>1</v>
      </c>
      <c r="C74" s="1388">
        <v>4</v>
      </c>
      <c r="D74" s="2293">
        <f t="shared" si="45"/>
        <v>-3</v>
      </c>
      <c r="E74" s="3099">
        <v>1</v>
      </c>
      <c r="F74" s="1388">
        <v>1</v>
      </c>
      <c r="G74" s="2929">
        <f t="shared" si="46"/>
        <v>0</v>
      </c>
      <c r="H74" s="2294">
        <v>0</v>
      </c>
      <c r="I74" s="1388">
        <v>5</v>
      </c>
      <c r="J74" s="2293">
        <f t="shared" si="47"/>
        <v>-5</v>
      </c>
      <c r="K74" s="3099">
        <v>1</v>
      </c>
      <c r="L74" s="1388">
        <v>0</v>
      </c>
      <c r="M74" s="2929">
        <f t="shared" si="48"/>
        <v>1</v>
      </c>
      <c r="N74" s="2296">
        <f t="shared" si="77"/>
        <v>3</v>
      </c>
      <c r="O74" s="2930">
        <f t="shared" si="49"/>
        <v>10</v>
      </c>
      <c r="P74" s="1742">
        <f t="shared" si="73"/>
        <v>-7</v>
      </c>
      <c r="R74" s="2290" t="s">
        <v>465</v>
      </c>
      <c r="S74" s="2294">
        <v>1</v>
      </c>
      <c r="T74" s="1388">
        <v>0</v>
      </c>
      <c r="U74" s="2293">
        <f t="shared" si="51"/>
        <v>1</v>
      </c>
      <c r="V74" s="3099">
        <v>0</v>
      </c>
      <c r="W74" s="1388">
        <v>1</v>
      </c>
      <c r="X74" s="2929">
        <f t="shared" si="52"/>
        <v>-1</v>
      </c>
      <c r="Y74" s="2294">
        <v>1</v>
      </c>
      <c r="Z74" s="1388">
        <v>2</v>
      </c>
      <c r="AA74" s="2293">
        <f t="shared" si="53"/>
        <v>-1</v>
      </c>
      <c r="AB74" s="3099">
        <v>3</v>
      </c>
      <c r="AC74" s="1388">
        <v>0</v>
      </c>
      <c r="AD74" s="2929">
        <f t="shared" si="54"/>
        <v>3</v>
      </c>
      <c r="AE74" s="2296">
        <f t="shared" si="78"/>
        <v>5</v>
      </c>
      <c r="AF74" s="2930">
        <f t="shared" si="55"/>
        <v>3</v>
      </c>
      <c r="AG74" s="1742">
        <f t="shared" si="74"/>
        <v>2</v>
      </c>
      <c r="AI74" s="2290" t="s">
        <v>465</v>
      </c>
      <c r="AJ74" s="2294">
        <v>1</v>
      </c>
      <c r="AK74" s="1388">
        <v>0</v>
      </c>
      <c r="AL74" s="2293">
        <f t="shared" si="57"/>
        <v>1</v>
      </c>
      <c r="AM74" s="3099">
        <v>0</v>
      </c>
      <c r="AN74" s="1388">
        <v>0</v>
      </c>
      <c r="AO74" s="2929">
        <f t="shared" si="58"/>
        <v>0</v>
      </c>
      <c r="AP74" s="2294">
        <v>4</v>
      </c>
      <c r="AQ74" s="1388">
        <v>1</v>
      </c>
      <c r="AR74" s="2293">
        <f t="shared" si="59"/>
        <v>3</v>
      </c>
      <c r="AS74" s="3099">
        <v>5</v>
      </c>
      <c r="AT74" s="1388">
        <v>0</v>
      </c>
      <c r="AU74" s="2929">
        <f t="shared" si="60"/>
        <v>5</v>
      </c>
      <c r="AV74" s="2296">
        <f t="shared" si="79"/>
        <v>10</v>
      </c>
      <c r="AW74" s="2930">
        <f t="shared" si="61"/>
        <v>1</v>
      </c>
      <c r="AX74" s="1742">
        <f t="shared" si="75"/>
        <v>9</v>
      </c>
      <c r="AZ74" s="2290" t="s">
        <v>465</v>
      </c>
      <c r="BA74" s="2294">
        <v>2</v>
      </c>
      <c r="BB74" s="1388">
        <v>5</v>
      </c>
      <c r="BC74" s="2293">
        <f t="shared" si="63"/>
        <v>-3</v>
      </c>
      <c r="BD74" s="3099">
        <v>0</v>
      </c>
      <c r="BE74" s="1388">
        <v>7</v>
      </c>
      <c r="BF74" s="2929">
        <f t="shared" si="64"/>
        <v>-7</v>
      </c>
      <c r="BG74" s="2294">
        <v>2</v>
      </c>
      <c r="BH74" s="1388">
        <v>0</v>
      </c>
      <c r="BI74" s="2293">
        <f t="shared" si="65"/>
        <v>2</v>
      </c>
      <c r="BJ74" s="3099">
        <v>1</v>
      </c>
      <c r="BK74" s="1388">
        <v>1</v>
      </c>
      <c r="BL74" s="2929">
        <f t="shared" si="66"/>
        <v>0</v>
      </c>
      <c r="BM74" s="2296">
        <f t="shared" si="80"/>
        <v>5</v>
      </c>
      <c r="BN74" s="2930">
        <f t="shared" si="67"/>
        <v>13</v>
      </c>
      <c r="BO74" s="1742">
        <f t="shared" si="76"/>
        <v>-8</v>
      </c>
    </row>
    <row r="75" spans="1:67">
      <c r="A75" s="2290" t="s">
        <v>466</v>
      </c>
      <c r="B75" s="2294">
        <v>1</v>
      </c>
      <c r="C75" s="1388">
        <v>1</v>
      </c>
      <c r="D75" s="2293">
        <f t="shared" si="45"/>
        <v>0</v>
      </c>
      <c r="E75" s="3099">
        <v>1</v>
      </c>
      <c r="F75" s="1388">
        <v>2</v>
      </c>
      <c r="G75" s="2929">
        <f t="shared" si="46"/>
        <v>-1</v>
      </c>
      <c r="H75" s="2294">
        <v>6</v>
      </c>
      <c r="I75" s="1388">
        <v>7</v>
      </c>
      <c r="J75" s="2293">
        <f t="shared" si="47"/>
        <v>-1</v>
      </c>
      <c r="K75" s="3099">
        <v>2</v>
      </c>
      <c r="L75" s="1388">
        <v>2</v>
      </c>
      <c r="M75" s="2929">
        <f t="shared" si="48"/>
        <v>0</v>
      </c>
      <c r="N75" s="2296">
        <f t="shared" si="77"/>
        <v>10</v>
      </c>
      <c r="O75" s="2930">
        <f t="shared" si="49"/>
        <v>12</v>
      </c>
      <c r="P75" s="1742">
        <f t="shared" si="73"/>
        <v>-2</v>
      </c>
      <c r="R75" s="2290" t="s">
        <v>466</v>
      </c>
      <c r="S75" s="2294">
        <v>0</v>
      </c>
      <c r="T75" s="1388">
        <v>1</v>
      </c>
      <c r="U75" s="2293">
        <f t="shared" si="51"/>
        <v>-1</v>
      </c>
      <c r="V75" s="3099">
        <v>0</v>
      </c>
      <c r="W75" s="1388">
        <v>0</v>
      </c>
      <c r="X75" s="2929">
        <f t="shared" si="52"/>
        <v>0</v>
      </c>
      <c r="Y75" s="2294">
        <v>2</v>
      </c>
      <c r="Z75" s="1388">
        <v>7</v>
      </c>
      <c r="AA75" s="2293">
        <f t="shared" si="53"/>
        <v>-5</v>
      </c>
      <c r="AB75" s="3099">
        <v>0</v>
      </c>
      <c r="AC75" s="1388">
        <v>1</v>
      </c>
      <c r="AD75" s="2929">
        <f t="shared" si="54"/>
        <v>-1</v>
      </c>
      <c r="AE75" s="2296">
        <f t="shared" si="78"/>
        <v>2</v>
      </c>
      <c r="AF75" s="2930">
        <f t="shared" si="55"/>
        <v>9</v>
      </c>
      <c r="AG75" s="1742">
        <f t="shared" si="74"/>
        <v>-7</v>
      </c>
      <c r="AI75" s="2290" t="s">
        <v>466</v>
      </c>
      <c r="AJ75" s="2294">
        <v>0</v>
      </c>
      <c r="AK75" s="1388">
        <v>1</v>
      </c>
      <c r="AL75" s="2293">
        <f t="shared" si="57"/>
        <v>-1</v>
      </c>
      <c r="AM75" s="3099">
        <v>0</v>
      </c>
      <c r="AN75" s="1388">
        <v>1</v>
      </c>
      <c r="AO75" s="2929">
        <f t="shared" si="58"/>
        <v>-1</v>
      </c>
      <c r="AP75" s="2294">
        <v>3</v>
      </c>
      <c r="AQ75" s="1388">
        <v>2</v>
      </c>
      <c r="AR75" s="2293">
        <f t="shared" si="59"/>
        <v>1</v>
      </c>
      <c r="AS75" s="3099">
        <v>1</v>
      </c>
      <c r="AT75" s="1388">
        <v>1</v>
      </c>
      <c r="AU75" s="2929">
        <f t="shared" si="60"/>
        <v>0</v>
      </c>
      <c r="AV75" s="2296">
        <f t="shared" si="79"/>
        <v>4</v>
      </c>
      <c r="AW75" s="2930">
        <f t="shared" si="61"/>
        <v>5</v>
      </c>
      <c r="AX75" s="1742">
        <f t="shared" si="75"/>
        <v>-1</v>
      </c>
      <c r="AZ75" s="2290" t="s">
        <v>466</v>
      </c>
      <c r="BA75" s="2294">
        <v>1</v>
      </c>
      <c r="BB75" s="1388">
        <v>2</v>
      </c>
      <c r="BC75" s="2293">
        <f t="shared" si="63"/>
        <v>-1</v>
      </c>
      <c r="BD75" s="3099">
        <v>0</v>
      </c>
      <c r="BE75" s="1388">
        <v>4</v>
      </c>
      <c r="BF75" s="2929">
        <f t="shared" si="64"/>
        <v>-4</v>
      </c>
      <c r="BG75" s="2294">
        <v>3</v>
      </c>
      <c r="BH75" s="1388">
        <v>3</v>
      </c>
      <c r="BI75" s="2293">
        <f t="shared" si="65"/>
        <v>0</v>
      </c>
      <c r="BJ75" s="3099">
        <v>0</v>
      </c>
      <c r="BK75" s="1388">
        <v>0</v>
      </c>
      <c r="BL75" s="2929">
        <f t="shared" si="66"/>
        <v>0</v>
      </c>
      <c r="BM75" s="2296">
        <f t="shared" si="80"/>
        <v>4</v>
      </c>
      <c r="BN75" s="2930">
        <f t="shared" si="67"/>
        <v>9</v>
      </c>
      <c r="BO75" s="1742">
        <f t="shared" si="76"/>
        <v>-5</v>
      </c>
    </row>
    <row r="76" spans="1:67" ht="22.5">
      <c r="A76" s="2291" t="s">
        <v>467</v>
      </c>
      <c r="B76" s="2294">
        <v>0</v>
      </c>
      <c r="C76" s="1388">
        <v>4</v>
      </c>
      <c r="D76" s="2293">
        <f t="shared" si="45"/>
        <v>-4</v>
      </c>
      <c r="E76" s="3099">
        <v>1</v>
      </c>
      <c r="F76" s="1388">
        <v>0</v>
      </c>
      <c r="G76" s="2929">
        <f t="shared" si="46"/>
        <v>1</v>
      </c>
      <c r="H76" s="2294">
        <v>2</v>
      </c>
      <c r="I76" s="1388">
        <v>4</v>
      </c>
      <c r="J76" s="2293">
        <f t="shared" si="47"/>
        <v>-2</v>
      </c>
      <c r="K76" s="3099">
        <v>0</v>
      </c>
      <c r="L76" s="1388">
        <v>1</v>
      </c>
      <c r="M76" s="2929">
        <f t="shared" si="48"/>
        <v>-1</v>
      </c>
      <c r="N76" s="2296">
        <f t="shared" si="77"/>
        <v>3</v>
      </c>
      <c r="O76" s="2930">
        <f t="shared" si="49"/>
        <v>9</v>
      </c>
      <c r="P76" s="1742">
        <f t="shared" si="73"/>
        <v>-6</v>
      </c>
      <c r="R76" s="2291" t="s">
        <v>467</v>
      </c>
      <c r="S76" s="2294">
        <v>1</v>
      </c>
      <c r="T76" s="1388">
        <v>0</v>
      </c>
      <c r="U76" s="2293">
        <f t="shared" si="51"/>
        <v>1</v>
      </c>
      <c r="V76" s="3099">
        <v>0</v>
      </c>
      <c r="W76" s="1388">
        <v>1</v>
      </c>
      <c r="X76" s="2929">
        <f t="shared" si="52"/>
        <v>-1</v>
      </c>
      <c r="Y76" s="2294">
        <v>4</v>
      </c>
      <c r="Z76" s="1388">
        <v>3</v>
      </c>
      <c r="AA76" s="2293">
        <f t="shared" si="53"/>
        <v>1</v>
      </c>
      <c r="AB76" s="3099">
        <v>0</v>
      </c>
      <c r="AC76" s="1388">
        <v>1</v>
      </c>
      <c r="AD76" s="2929">
        <f t="shared" si="54"/>
        <v>-1</v>
      </c>
      <c r="AE76" s="2296">
        <f t="shared" si="78"/>
        <v>5</v>
      </c>
      <c r="AF76" s="2930">
        <f t="shared" si="55"/>
        <v>5</v>
      </c>
      <c r="AG76" s="1742">
        <f t="shared" si="74"/>
        <v>0</v>
      </c>
      <c r="AI76" s="2291" t="s">
        <v>467</v>
      </c>
      <c r="AJ76" s="2294">
        <v>2</v>
      </c>
      <c r="AK76" s="1388">
        <v>0</v>
      </c>
      <c r="AL76" s="2293">
        <f t="shared" si="57"/>
        <v>2</v>
      </c>
      <c r="AM76" s="3099">
        <v>0</v>
      </c>
      <c r="AN76" s="1388">
        <v>0</v>
      </c>
      <c r="AO76" s="2929">
        <f t="shared" si="58"/>
        <v>0</v>
      </c>
      <c r="AP76" s="2294">
        <v>1</v>
      </c>
      <c r="AQ76" s="1388">
        <v>4</v>
      </c>
      <c r="AR76" s="2293">
        <f t="shared" si="59"/>
        <v>-3</v>
      </c>
      <c r="AS76" s="3099">
        <v>1</v>
      </c>
      <c r="AT76" s="1388">
        <v>0</v>
      </c>
      <c r="AU76" s="2929">
        <f t="shared" si="60"/>
        <v>1</v>
      </c>
      <c r="AV76" s="2296">
        <f t="shared" si="79"/>
        <v>4</v>
      </c>
      <c r="AW76" s="2930">
        <f t="shared" si="61"/>
        <v>4</v>
      </c>
      <c r="AX76" s="1742">
        <f t="shared" si="75"/>
        <v>0</v>
      </c>
      <c r="AZ76" s="2291" t="s">
        <v>467</v>
      </c>
      <c r="BA76" s="2294">
        <v>0</v>
      </c>
      <c r="BB76" s="1388">
        <v>1</v>
      </c>
      <c r="BC76" s="2293">
        <f t="shared" si="63"/>
        <v>-1</v>
      </c>
      <c r="BD76" s="3099">
        <v>0</v>
      </c>
      <c r="BE76" s="1388">
        <v>3</v>
      </c>
      <c r="BF76" s="2929">
        <f t="shared" si="64"/>
        <v>-3</v>
      </c>
      <c r="BG76" s="2294">
        <v>2</v>
      </c>
      <c r="BH76" s="1388">
        <v>0</v>
      </c>
      <c r="BI76" s="2293">
        <f t="shared" si="65"/>
        <v>2</v>
      </c>
      <c r="BJ76" s="3099">
        <v>0</v>
      </c>
      <c r="BK76" s="1388">
        <v>2</v>
      </c>
      <c r="BL76" s="2929">
        <f t="shared" si="66"/>
        <v>-2</v>
      </c>
      <c r="BM76" s="2296">
        <f t="shared" si="80"/>
        <v>2</v>
      </c>
      <c r="BN76" s="2930">
        <f t="shared" si="67"/>
        <v>6</v>
      </c>
      <c r="BO76" s="1742">
        <f t="shared" si="76"/>
        <v>-4</v>
      </c>
    </row>
    <row r="77" spans="1:67" ht="22.5">
      <c r="A77" s="2291" t="s">
        <v>472</v>
      </c>
      <c r="B77" s="3248">
        <v>0</v>
      </c>
      <c r="C77" s="1391">
        <v>0</v>
      </c>
      <c r="D77" s="2293">
        <v>0</v>
      </c>
      <c r="E77" s="3252">
        <v>0</v>
      </c>
      <c r="F77" s="1391">
        <v>0</v>
      </c>
      <c r="G77" s="2929">
        <v>0</v>
      </c>
      <c r="H77" s="3248">
        <v>0</v>
      </c>
      <c r="I77" s="1391">
        <v>0</v>
      </c>
      <c r="J77" s="2293">
        <v>0</v>
      </c>
      <c r="K77" s="3099">
        <v>0</v>
      </c>
      <c r="L77" s="1388">
        <v>0</v>
      </c>
      <c r="M77" s="2929">
        <f t="shared" si="48"/>
        <v>0</v>
      </c>
      <c r="N77" s="2296">
        <f t="shared" si="77"/>
        <v>0</v>
      </c>
      <c r="O77" s="2930">
        <f t="shared" si="49"/>
        <v>0</v>
      </c>
      <c r="P77" s="1742">
        <f t="shared" si="73"/>
        <v>0</v>
      </c>
      <c r="R77" s="2291" t="s">
        <v>472</v>
      </c>
      <c r="S77" s="3248"/>
      <c r="T77" s="1391"/>
      <c r="U77" s="2293">
        <v>0</v>
      </c>
      <c r="V77" s="3252"/>
      <c r="W77" s="1391"/>
      <c r="X77" s="2929">
        <v>0</v>
      </c>
      <c r="Y77" s="3248"/>
      <c r="Z77" s="1391"/>
      <c r="AA77" s="2293">
        <v>0</v>
      </c>
      <c r="AB77" s="3099"/>
      <c r="AC77" s="1388"/>
      <c r="AD77" s="2929">
        <f t="shared" si="54"/>
        <v>0</v>
      </c>
      <c r="AE77" s="2296">
        <f t="shared" si="78"/>
        <v>0</v>
      </c>
      <c r="AF77" s="2930">
        <f t="shared" si="55"/>
        <v>0</v>
      </c>
      <c r="AG77" s="1742">
        <f t="shared" si="74"/>
        <v>0</v>
      </c>
      <c r="AI77" s="2291" t="s">
        <v>472</v>
      </c>
      <c r="AJ77" s="3248">
        <v>0</v>
      </c>
      <c r="AK77" s="1391">
        <v>0</v>
      </c>
      <c r="AL77" s="2293">
        <v>0</v>
      </c>
      <c r="AM77" s="3252">
        <v>0</v>
      </c>
      <c r="AN77" s="1391">
        <v>0</v>
      </c>
      <c r="AO77" s="2929">
        <v>0</v>
      </c>
      <c r="AP77" s="3248">
        <v>0</v>
      </c>
      <c r="AQ77" s="1391">
        <v>0</v>
      </c>
      <c r="AR77" s="2293">
        <v>0</v>
      </c>
      <c r="AS77" s="3099">
        <v>0</v>
      </c>
      <c r="AT77" s="1388">
        <v>0</v>
      </c>
      <c r="AU77" s="2929">
        <f t="shared" si="60"/>
        <v>0</v>
      </c>
      <c r="AV77" s="2296">
        <f t="shared" si="79"/>
        <v>0</v>
      </c>
      <c r="AW77" s="2930">
        <f t="shared" si="61"/>
        <v>0</v>
      </c>
      <c r="AX77" s="1742">
        <f t="shared" si="75"/>
        <v>0</v>
      </c>
      <c r="AZ77" s="2291" t="s">
        <v>472</v>
      </c>
      <c r="BA77" s="3248">
        <v>0</v>
      </c>
      <c r="BB77" s="1391">
        <v>0</v>
      </c>
      <c r="BC77" s="2293">
        <v>0</v>
      </c>
      <c r="BD77" s="3252">
        <v>0</v>
      </c>
      <c r="BE77" s="1391">
        <v>0</v>
      </c>
      <c r="BF77" s="2929">
        <v>0</v>
      </c>
      <c r="BG77" s="3248">
        <v>0</v>
      </c>
      <c r="BH77" s="1391">
        <v>0</v>
      </c>
      <c r="BI77" s="2293">
        <v>0</v>
      </c>
      <c r="BJ77" s="3099">
        <v>0</v>
      </c>
      <c r="BK77" s="1388">
        <v>0</v>
      </c>
      <c r="BL77" s="2929">
        <f t="shared" si="66"/>
        <v>0</v>
      </c>
      <c r="BM77" s="2296">
        <f t="shared" si="80"/>
        <v>0</v>
      </c>
      <c r="BN77" s="2930">
        <f t="shared" si="67"/>
        <v>0</v>
      </c>
      <c r="BO77" s="1742">
        <f t="shared" si="76"/>
        <v>0</v>
      </c>
    </row>
    <row r="78" spans="1:67">
      <c r="A78" s="2290" t="s">
        <v>468</v>
      </c>
      <c r="B78" s="2294">
        <v>0</v>
      </c>
      <c r="C78" s="1388">
        <v>1</v>
      </c>
      <c r="D78" s="2293">
        <f t="shared" ref="D78:D81" si="81">B78-C78</f>
        <v>-1</v>
      </c>
      <c r="E78" s="3099">
        <v>0</v>
      </c>
      <c r="F78" s="1388">
        <v>0</v>
      </c>
      <c r="G78" s="2929">
        <f t="shared" ref="G78:G81" si="82">E78-F78</f>
        <v>0</v>
      </c>
      <c r="H78" s="2294">
        <v>0</v>
      </c>
      <c r="I78" s="1388">
        <v>0</v>
      </c>
      <c r="J78" s="2293">
        <f t="shared" ref="J78:J81" si="83">H78-I78</f>
        <v>0</v>
      </c>
      <c r="K78" s="3099">
        <v>0</v>
      </c>
      <c r="L78" s="1388">
        <v>1</v>
      </c>
      <c r="M78" s="2929">
        <f t="shared" si="48"/>
        <v>-1</v>
      </c>
      <c r="N78" s="2296">
        <f t="shared" si="77"/>
        <v>0</v>
      </c>
      <c r="O78" s="2930">
        <f t="shared" si="49"/>
        <v>2</v>
      </c>
      <c r="P78" s="1742">
        <f t="shared" si="73"/>
        <v>-2</v>
      </c>
      <c r="R78" s="2290" t="s">
        <v>468</v>
      </c>
      <c r="S78" s="2294">
        <v>0</v>
      </c>
      <c r="T78" s="1388">
        <v>1</v>
      </c>
      <c r="U78" s="2293">
        <f t="shared" ref="U78:U81" si="84">S78-T78</f>
        <v>-1</v>
      </c>
      <c r="V78" s="3099">
        <v>0</v>
      </c>
      <c r="W78" s="1388">
        <v>0</v>
      </c>
      <c r="X78" s="2929">
        <f t="shared" ref="X78:X81" si="85">V78-W78</f>
        <v>0</v>
      </c>
      <c r="Y78" s="2294">
        <v>0</v>
      </c>
      <c r="Z78" s="1388">
        <v>1</v>
      </c>
      <c r="AA78" s="2293">
        <f t="shared" ref="AA78:AA81" si="86">Y78-Z78</f>
        <v>-1</v>
      </c>
      <c r="AB78" s="3099">
        <v>0</v>
      </c>
      <c r="AC78" s="1388">
        <v>0</v>
      </c>
      <c r="AD78" s="2929">
        <f t="shared" si="54"/>
        <v>0</v>
      </c>
      <c r="AE78" s="2296">
        <f t="shared" si="78"/>
        <v>0</v>
      </c>
      <c r="AF78" s="2930">
        <f t="shared" si="55"/>
        <v>2</v>
      </c>
      <c r="AG78" s="1742">
        <f t="shared" si="74"/>
        <v>-2</v>
      </c>
      <c r="AI78" s="2290" t="s">
        <v>468</v>
      </c>
      <c r="AJ78" s="2294">
        <v>0</v>
      </c>
      <c r="AK78" s="1388">
        <v>0</v>
      </c>
      <c r="AL78" s="2293">
        <f t="shared" ref="AL78:AL81" si="87">AJ78-AK78</f>
        <v>0</v>
      </c>
      <c r="AM78" s="3099">
        <v>0</v>
      </c>
      <c r="AN78" s="1388">
        <v>1</v>
      </c>
      <c r="AO78" s="2929">
        <f t="shared" ref="AO78:AO81" si="88">AM78-AN78</f>
        <v>-1</v>
      </c>
      <c r="AP78" s="2294">
        <v>0</v>
      </c>
      <c r="AQ78" s="1388">
        <v>0</v>
      </c>
      <c r="AR78" s="2293">
        <f t="shared" ref="AR78:AR81" si="89">AP78-AQ78</f>
        <v>0</v>
      </c>
      <c r="AS78" s="3099">
        <v>0</v>
      </c>
      <c r="AT78" s="1388">
        <v>0</v>
      </c>
      <c r="AU78" s="2929">
        <f t="shared" si="60"/>
        <v>0</v>
      </c>
      <c r="AV78" s="2296">
        <f t="shared" si="79"/>
        <v>0</v>
      </c>
      <c r="AW78" s="2930">
        <f t="shared" si="61"/>
        <v>1</v>
      </c>
      <c r="AX78" s="1742">
        <f t="shared" si="75"/>
        <v>-1</v>
      </c>
      <c r="AZ78" s="2290" t="s">
        <v>468</v>
      </c>
      <c r="BA78" s="2294">
        <v>0</v>
      </c>
      <c r="BB78" s="1388">
        <v>0</v>
      </c>
      <c r="BC78" s="2293">
        <f t="shared" ref="BC78:BC81" si="90">BA78-BB78</f>
        <v>0</v>
      </c>
      <c r="BD78" s="3099">
        <v>0</v>
      </c>
      <c r="BE78" s="1388">
        <v>0</v>
      </c>
      <c r="BF78" s="2929">
        <f t="shared" ref="BF78:BF81" si="91">BD78-BE78</f>
        <v>0</v>
      </c>
      <c r="BG78" s="2294">
        <v>0</v>
      </c>
      <c r="BH78" s="1388">
        <v>0</v>
      </c>
      <c r="BI78" s="2293">
        <f t="shared" ref="BI78:BI81" si="92">BG78-BH78</f>
        <v>0</v>
      </c>
      <c r="BJ78" s="3099">
        <v>0</v>
      </c>
      <c r="BK78" s="1388">
        <v>0</v>
      </c>
      <c r="BL78" s="2929">
        <f t="shared" si="66"/>
        <v>0</v>
      </c>
      <c r="BM78" s="2296">
        <f t="shared" si="80"/>
        <v>0</v>
      </c>
      <c r="BN78" s="2930">
        <f t="shared" si="67"/>
        <v>0</v>
      </c>
      <c r="BO78" s="1742">
        <f t="shared" si="76"/>
        <v>0</v>
      </c>
    </row>
    <row r="79" spans="1:67">
      <c r="A79" s="2290" t="s">
        <v>469</v>
      </c>
      <c r="B79" s="2294">
        <v>0</v>
      </c>
      <c r="C79" s="1388">
        <v>0</v>
      </c>
      <c r="D79" s="2293">
        <f t="shared" si="81"/>
        <v>0</v>
      </c>
      <c r="E79" s="3099">
        <v>0</v>
      </c>
      <c r="F79" s="1388">
        <v>0</v>
      </c>
      <c r="G79" s="2929">
        <f t="shared" si="82"/>
        <v>0</v>
      </c>
      <c r="H79" s="2294">
        <v>0</v>
      </c>
      <c r="I79" s="1388">
        <v>1</v>
      </c>
      <c r="J79" s="2293">
        <f t="shared" si="83"/>
        <v>-1</v>
      </c>
      <c r="K79" s="3099">
        <v>0</v>
      </c>
      <c r="L79" s="1388">
        <v>0</v>
      </c>
      <c r="M79" s="2929">
        <f t="shared" si="48"/>
        <v>0</v>
      </c>
      <c r="N79" s="2296">
        <f t="shared" si="77"/>
        <v>0</v>
      </c>
      <c r="O79" s="2930">
        <f t="shared" si="49"/>
        <v>1</v>
      </c>
      <c r="P79" s="1742">
        <f t="shared" si="73"/>
        <v>-1</v>
      </c>
      <c r="R79" s="2290" t="s">
        <v>469</v>
      </c>
      <c r="S79" s="2294">
        <v>0</v>
      </c>
      <c r="T79" s="1388">
        <v>0</v>
      </c>
      <c r="U79" s="2293">
        <f t="shared" si="84"/>
        <v>0</v>
      </c>
      <c r="V79" s="3099">
        <v>0</v>
      </c>
      <c r="W79" s="1388">
        <v>0</v>
      </c>
      <c r="X79" s="2929">
        <f t="shared" si="85"/>
        <v>0</v>
      </c>
      <c r="Y79" s="2294">
        <v>0</v>
      </c>
      <c r="Z79" s="1388">
        <v>0</v>
      </c>
      <c r="AA79" s="2293">
        <f t="shared" si="86"/>
        <v>0</v>
      </c>
      <c r="AB79" s="3099">
        <v>0</v>
      </c>
      <c r="AC79" s="1388">
        <v>0</v>
      </c>
      <c r="AD79" s="2929">
        <f t="shared" si="54"/>
        <v>0</v>
      </c>
      <c r="AE79" s="2296">
        <f t="shared" si="78"/>
        <v>0</v>
      </c>
      <c r="AF79" s="2930">
        <f t="shared" si="55"/>
        <v>0</v>
      </c>
      <c r="AG79" s="1742">
        <f t="shared" si="74"/>
        <v>0</v>
      </c>
      <c r="AI79" s="2290" t="s">
        <v>469</v>
      </c>
      <c r="AJ79" s="2294">
        <v>0</v>
      </c>
      <c r="AK79" s="1388">
        <v>0</v>
      </c>
      <c r="AL79" s="2293">
        <f t="shared" si="87"/>
        <v>0</v>
      </c>
      <c r="AM79" s="3099">
        <v>1</v>
      </c>
      <c r="AN79" s="1388">
        <v>0</v>
      </c>
      <c r="AO79" s="2929">
        <f t="shared" si="88"/>
        <v>1</v>
      </c>
      <c r="AP79" s="2294">
        <v>0</v>
      </c>
      <c r="AQ79" s="1388">
        <v>1</v>
      </c>
      <c r="AR79" s="2293">
        <f t="shared" si="89"/>
        <v>-1</v>
      </c>
      <c r="AS79" s="3099">
        <v>0</v>
      </c>
      <c r="AT79" s="1388">
        <v>1</v>
      </c>
      <c r="AU79" s="2929">
        <f t="shared" si="60"/>
        <v>-1</v>
      </c>
      <c r="AV79" s="2296">
        <f t="shared" si="79"/>
        <v>1</v>
      </c>
      <c r="AW79" s="2930">
        <f t="shared" si="61"/>
        <v>2</v>
      </c>
      <c r="AX79" s="1742">
        <f t="shared" si="75"/>
        <v>-1</v>
      </c>
      <c r="AZ79" s="2290" t="s">
        <v>469</v>
      </c>
      <c r="BA79" s="2294">
        <v>0</v>
      </c>
      <c r="BB79" s="1388">
        <v>1</v>
      </c>
      <c r="BC79" s="2293">
        <f t="shared" si="90"/>
        <v>-1</v>
      </c>
      <c r="BD79" s="3099">
        <v>0</v>
      </c>
      <c r="BE79" s="1388">
        <v>0</v>
      </c>
      <c r="BF79" s="2929">
        <f t="shared" si="91"/>
        <v>0</v>
      </c>
      <c r="BG79" s="2294">
        <v>0</v>
      </c>
      <c r="BH79" s="1388">
        <v>0</v>
      </c>
      <c r="BI79" s="2293">
        <f t="shared" si="92"/>
        <v>0</v>
      </c>
      <c r="BJ79" s="3099">
        <v>0</v>
      </c>
      <c r="BK79" s="1388">
        <v>1</v>
      </c>
      <c r="BL79" s="2929">
        <f t="shared" si="66"/>
        <v>-1</v>
      </c>
      <c r="BM79" s="2296">
        <f t="shared" si="80"/>
        <v>0</v>
      </c>
      <c r="BN79" s="2930">
        <f t="shared" si="67"/>
        <v>2</v>
      </c>
      <c r="BO79" s="1742">
        <f t="shared" si="76"/>
        <v>-2</v>
      </c>
    </row>
    <row r="80" spans="1:67" ht="22.5">
      <c r="A80" s="2291" t="s">
        <v>475</v>
      </c>
      <c r="B80" s="2294">
        <v>0</v>
      </c>
      <c r="C80" s="1388">
        <v>1</v>
      </c>
      <c r="D80" s="2293">
        <f t="shared" si="81"/>
        <v>-1</v>
      </c>
      <c r="E80" s="3099">
        <v>1</v>
      </c>
      <c r="F80" s="1388">
        <v>0</v>
      </c>
      <c r="G80" s="2929">
        <f t="shared" si="82"/>
        <v>1</v>
      </c>
      <c r="H80" s="2294">
        <v>1</v>
      </c>
      <c r="I80" s="1388">
        <v>3</v>
      </c>
      <c r="J80" s="2293">
        <f t="shared" si="83"/>
        <v>-2</v>
      </c>
      <c r="K80" s="3099">
        <v>1</v>
      </c>
      <c r="L80" s="1388">
        <v>0</v>
      </c>
      <c r="M80" s="2929">
        <f t="shared" si="48"/>
        <v>1</v>
      </c>
      <c r="N80" s="2296">
        <f t="shared" si="77"/>
        <v>3</v>
      </c>
      <c r="O80" s="2930">
        <f t="shared" si="77"/>
        <v>4</v>
      </c>
      <c r="P80" s="1742">
        <f t="shared" si="73"/>
        <v>-1</v>
      </c>
      <c r="R80" s="2291" t="s">
        <v>475</v>
      </c>
      <c r="S80" s="2294">
        <v>0</v>
      </c>
      <c r="T80" s="1388">
        <v>2</v>
      </c>
      <c r="U80" s="2293">
        <f t="shared" si="84"/>
        <v>-2</v>
      </c>
      <c r="V80" s="3099">
        <v>0</v>
      </c>
      <c r="W80" s="1388">
        <v>0</v>
      </c>
      <c r="X80" s="2929">
        <f t="shared" si="85"/>
        <v>0</v>
      </c>
      <c r="Y80" s="2294">
        <v>0</v>
      </c>
      <c r="Z80" s="1388">
        <v>1</v>
      </c>
      <c r="AA80" s="2293">
        <f t="shared" si="86"/>
        <v>-1</v>
      </c>
      <c r="AB80" s="3099">
        <v>1</v>
      </c>
      <c r="AC80" s="1388">
        <v>0</v>
      </c>
      <c r="AD80" s="2929">
        <f t="shared" si="54"/>
        <v>1</v>
      </c>
      <c r="AE80" s="2296">
        <f t="shared" si="78"/>
        <v>1</v>
      </c>
      <c r="AF80" s="2930">
        <f t="shared" si="78"/>
        <v>3</v>
      </c>
      <c r="AG80" s="1742">
        <f t="shared" si="74"/>
        <v>-2</v>
      </c>
      <c r="AI80" s="2291" t="s">
        <v>475</v>
      </c>
      <c r="AJ80" s="2294">
        <v>0</v>
      </c>
      <c r="AK80" s="1388">
        <v>0</v>
      </c>
      <c r="AL80" s="2293">
        <f t="shared" si="87"/>
        <v>0</v>
      </c>
      <c r="AM80" s="3099">
        <v>1</v>
      </c>
      <c r="AN80" s="1388">
        <v>0</v>
      </c>
      <c r="AO80" s="2929">
        <f t="shared" si="88"/>
        <v>1</v>
      </c>
      <c r="AP80" s="2294">
        <v>3</v>
      </c>
      <c r="AQ80" s="1388">
        <v>1</v>
      </c>
      <c r="AR80" s="2293">
        <f t="shared" si="89"/>
        <v>2</v>
      </c>
      <c r="AS80" s="3099">
        <v>3</v>
      </c>
      <c r="AT80" s="1388">
        <v>0</v>
      </c>
      <c r="AU80" s="2929">
        <f t="shared" si="60"/>
        <v>3</v>
      </c>
      <c r="AV80" s="2296">
        <f t="shared" si="79"/>
        <v>7</v>
      </c>
      <c r="AW80" s="2930">
        <f t="shared" si="79"/>
        <v>1</v>
      </c>
      <c r="AX80" s="1742">
        <f t="shared" si="75"/>
        <v>6</v>
      </c>
      <c r="AZ80" s="2291" t="s">
        <v>475</v>
      </c>
      <c r="BA80" s="2294">
        <v>0</v>
      </c>
      <c r="BB80" s="1388">
        <v>2</v>
      </c>
      <c r="BC80" s="2293">
        <f t="shared" si="90"/>
        <v>-2</v>
      </c>
      <c r="BD80" s="3099">
        <v>0</v>
      </c>
      <c r="BE80" s="1388">
        <v>1</v>
      </c>
      <c r="BF80" s="2929">
        <f t="shared" si="91"/>
        <v>-1</v>
      </c>
      <c r="BG80" s="2294">
        <v>2</v>
      </c>
      <c r="BH80" s="1388">
        <v>3</v>
      </c>
      <c r="BI80" s="2293">
        <f t="shared" si="92"/>
        <v>-1</v>
      </c>
      <c r="BJ80" s="3099">
        <v>1</v>
      </c>
      <c r="BK80" s="1388">
        <v>0</v>
      </c>
      <c r="BL80" s="2929">
        <f t="shared" si="66"/>
        <v>1</v>
      </c>
      <c r="BM80" s="2296">
        <f t="shared" si="80"/>
        <v>3</v>
      </c>
      <c r="BN80" s="2930">
        <f t="shared" si="80"/>
        <v>6</v>
      </c>
      <c r="BO80" s="1742">
        <f t="shared" si="76"/>
        <v>-3</v>
      </c>
    </row>
    <row r="81" spans="1:67">
      <c r="A81" s="2290" t="s">
        <v>470</v>
      </c>
      <c r="B81" s="2294">
        <v>0</v>
      </c>
      <c r="C81" s="1388">
        <v>0</v>
      </c>
      <c r="D81" s="2293">
        <f t="shared" si="81"/>
        <v>0</v>
      </c>
      <c r="E81" s="3099">
        <v>0</v>
      </c>
      <c r="F81" s="1388">
        <v>2</v>
      </c>
      <c r="G81" s="2929">
        <f t="shared" si="82"/>
        <v>-2</v>
      </c>
      <c r="H81" s="2294">
        <v>7</v>
      </c>
      <c r="I81" s="1388">
        <v>8</v>
      </c>
      <c r="J81" s="2293">
        <f t="shared" si="83"/>
        <v>-1</v>
      </c>
      <c r="K81" s="3099">
        <v>0</v>
      </c>
      <c r="L81" s="1388">
        <v>0</v>
      </c>
      <c r="M81" s="2929">
        <f t="shared" si="48"/>
        <v>0</v>
      </c>
      <c r="N81" s="2296">
        <f t="shared" si="77"/>
        <v>7</v>
      </c>
      <c r="O81" s="2930">
        <f t="shared" si="77"/>
        <v>10</v>
      </c>
      <c r="P81" s="1742">
        <f t="shared" si="73"/>
        <v>-3</v>
      </c>
      <c r="R81" s="2290" t="s">
        <v>470</v>
      </c>
      <c r="S81" s="2294">
        <v>0</v>
      </c>
      <c r="T81" s="1388">
        <v>0</v>
      </c>
      <c r="U81" s="2293">
        <f t="shared" si="84"/>
        <v>0</v>
      </c>
      <c r="V81" s="3099">
        <v>0</v>
      </c>
      <c r="W81" s="1388">
        <v>1</v>
      </c>
      <c r="X81" s="2929">
        <f t="shared" si="85"/>
        <v>-1</v>
      </c>
      <c r="Y81" s="2294">
        <v>10</v>
      </c>
      <c r="Z81" s="1388">
        <v>4</v>
      </c>
      <c r="AA81" s="2293">
        <f t="shared" si="86"/>
        <v>6</v>
      </c>
      <c r="AB81" s="3099">
        <v>0</v>
      </c>
      <c r="AC81" s="1388">
        <v>0</v>
      </c>
      <c r="AD81" s="2929">
        <f t="shared" si="54"/>
        <v>0</v>
      </c>
      <c r="AE81" s="2296">
        <f t="shared" si="78"/>
        <v>10</v>
      </c>
      <c r="AF81" s="2930">
        <f t="shared" si="78"/>
        <v>5</v>
      </c>
      <c r="AG81" s="1742">
        <f t="shared" si="74"/>
        <v>5</v>
      </c>
      <c r="AI81" s="2290" t="s">
        <v>470</v>
      </c>
      <c r="AJ81" s="2294">
        <v>0</v>
      </c>
      <c r="AK81" s="1388">
        <v>0</v>
      </c>
      <c r="AL81" s="2293">
        <f t="shared" si="87"/>
        <v>0</v>
      </c>
      <c r="AM81" s="3099">
        <v>0</v>
      </c>
      <c r="AN81" s="1388">
        <v>0</v>
      </c>
      <c r="AO81" s="2929">
        <f t="shared" si="88"/>
        <v>0</v>
      </c>
      <c r="AP81" s="2294">
        <v>7</v>
      </c>
      <c r="AQ81" s="1388">
        <v>1</v>
      </c>
      <c r="AR81" s="2293">
        <f t="shared" si="89"/>
        <v>6</v>
      </c>
      <c r="AS81" s="3099">
        <v>0</v>
      </c>
      <c r="AT81" s="1388">
        <v>0</v>
      </c>
      <c r="AU81" s="2929">
        <f t="shared" si="60"/>
        <v>0</v>
      </c>
      <c r="AV81" s="2296">
        <f t="shared" si="79"/>
        <v>7</v>
      </c>
      <c r="AW81" s="2930">
        <f t="shared" si="79"/>
        <v>1</v>
      </c>
      <c r="AX81" s="1742">
        <f t="shared" si="75"/>
        <v>6</v>
      </c>
      <c r="AZ81" s="2290" t="s">
        <v>470</v>
      </c>
      <c r="BA81" s="2294">
        <v>0</v>
      </c>
      <c r="BB81" s="1388">
        <v>1</v>
      </c>
      <c r="BC81" s="2293">
        <f t="shared" si="90"/>
        <v>-1</v>
      </c>
      <c r="BD81" s="3099">
        <v>1</v>
      </c>
      <c r="BE81" s="1388">
        <v>3</v>
      </c>
      <c r="BF81" s="2929">
        <f t="shared" si="91"/>
        <v>-2</v>
      </c>
      <c r="BG81" s="2294">
        <v>7</v>
      </c>
      <c r="BH81" s="1388">
        <v>6</v>
      </c>
      <c r="BI81" s="2293">
        <f t="shared" si="92"/>
        <v>1</v>
      </c>
      <c r="BJ81" s="3099">
        <v>0</v>
      </c>
      <c r="BK81" s="1388">
        <v>0</v>
      </c>
      <c r="BL81" s="2929">
        <f t="shared" si="66"/>
        <v>0</v>
      </c>
      <c r="BM81" s="2296">
        <f t="shared" si="80"/>
        <v>8</v>
      </c>
      <c r="BN81" s="2930">
        <f t="shared" si="80"/>
        <v>10</v>
      </c>
      <c r="BO81" s="1742">
        <f t="shared" si="76"/>
        <v>-2</v>
      </c>
    </row>
    <row r="82" spans="1:67" ht="22.5">
      <c r="A82" s="2291" t="s">
        <v>474</v>
      </c>
      <c r="B82" s="3248">
        <v>0</v>
      </c>
      <c r="C82" s="1391">
        <v>0</v>
      </c>
      <c r="D82" s="2293">
        <v>0</v>
      </c>
      <c r="E82" s="3252">
        <v>0</v>
      </c>
      <c r="F82" s="1391">
        <v>0</v>
      </c>
      <c r="G82" s="2929">
        <v>0</v>
      </c>
      <c r="H82" s="3248">
        <v>0</v>
      </c>
      <c r="I82" s="1391">
        <v>0</v>
      </c>
      <c r="J82" s="2293">
        <v>0</v>
      </c>
      <c r="K82" s="3099">
        <v>0</v>
      </c>
      <c r="L82" s="1388">
        <v>0</v>
      </c>
      <c r="M82" s="2929">
        <f t="shared" si="48"/>
        <v>0</v>
      </c>
      <c r="N82" s="2296">
        <f t="shared" si="77"/>
        <v>0</v>
      </c>
      <c r="O82" s="2930">
        <f t="shared" si="77"/>
        <v>0</v>
      </c>
      <c r="P82" s="1742">
        <f t="shared" si="73"/>
        <v>0</v>
      </c>
      <c r="R82" s="2291" t="s">
        <v>474</v>
      </c>
      <c r="S82" s="3248"/>
      <c r="T82" s="1391"/>
      <c r="U82" s="2293">
        <v>0</v>
      </c>
      <c r="V82" s="3252"/>
      <c r="W82" s="1391"/>
      <c r="X82" s="2929">
        <v>0</v>
      </c>
      <c r="Y82" s="3248"/>
      <c r="Z82" s="1391"/>
      <c r="AA82" s="2293">
        <v>0</v>
      </c>
      <c r="AB82" s="3099"/>
      <c r="AC82" s="1388"/>
      <c r="AD82" s="2929">
        <f t="shared" si="54"/>
        <v>0</v>
      </c>
      <c r="AE82" s="2296">
        <f t="shared" si="78"/>
        <v>0</v>
      </c>
      <c r="AF82" s="2930">
        <f t="shared" si="78"/>
        <v>0</v>
      </c>
      <c r="AG82" s="1742">
        <f t="shared" si="74"/>
        <v>0</v>
      </c>
      <c r="AI82" s="2291" t="s">
        <v>474</v>
      </c>
      <c r="AJ82" s="3248">
        <v>0</v>
      </c>
      <c r="AK82" s="1391">
        <v>0</v>
      </c>
      <c r="AL82" s="2293">
        <v>0</v>
      </c>
      <c r="AM82" s="3252">
        <v>0</v>
      </c>
      <c r="AN82" s="1391">
        <v>0</v>
      </c>
      <c r="AO82" s="2929">
        <v>0</v>
      </c>
      <c r="AP82" s="3248">
        <v>0</v>
      </c>
      <c r="AQ82" s="1391">
        <v>0</v>
      </c>
      <c r="AR82" s="2293">
        <v>0</v>
      </c>
      <c r="AS82" s="3099">
        <v>0</v>
      </c>
      <c r="AT82" s="1388">
        <v>0</v>
      </c>
      <c r="AU82" s="2929">
        <f t="shared" si="60"/>
        <v>0</v>
      </c>
      <c r="AV82" s="2296">
        <f t="shared" si="79"/>
        <v>0</v>
      </c>
      <c r="AW82" s="2930">
        <f t="shared" si="79"/>
        <v>0</v>
      </c>
      <c r="AX82" s="1742">
        <f t="shared" si="75"/>
        <v>0</v>
      </c>
      <c r="AZ82" s="2291" t="s">
        <v>474</v>
      </c>
      <c r="BA82" s="3248">
        <v>0</v>
      </c>
      <c r="BB82" s="1391">
        <v>0</v>
      </c>
      <c r="BC82" s="2293">
        <v>0</v>
      </c>
      <c r="BD82" s="3252">
        <v>0</v>
      </c>
      <c r="BE82" s="1391">
        <v>0</v>
      </c>
      <c r="BF82" s="2929">
        <v>0</v>
      </c>
      <c r="BG82" s="3248">
        <v>0</v>
      </c>
      <c r="BH82" s="1391">
        <v>0</v>
      </c>
      <c r="BI82" s="2293">
        <v>0</v>
      </c>
      <c r="BJ82" s="3099">
        <v>0</v>
      </c>
      <c r="BK82" s="1388">
        <v>0</v>
      </c>
      <c r="BL82" s="2929">
        <f t="shared" si="66"/>
        <v>0</v>
      </c>
      <c r="BM82" s="2296">
        <f t="shared" si="80"/>
        <v>0</v>
      </c>
      <c r="BN82" s="2930">
        <f t="shared" si="80"/>
        <v>0</v>
      </c>
      <c r="BO82" s="1742">
        <f t="shared" si="76"/>
        <v>0</v>
      </c>
    </row>
    <row r="83" spans="1:67">
      <c r="A83" s="2290" t="s">
        <v>473</v>
      </c>
      <c r="B83" s="3248">
        <v>0</v>
      </c>
      <c r="C83" s="1391">
        <v>0</v>
      </c>
      <c r="D83" s="2293">
        <v>0</v>
      </c>
      <c r="E83" s="3252">
        <v>0</v>
      </c>
      <c r="F83" s="1391">
        <v>0</v>
      </c>
      <c r="G83" s="2929">
        <v>0</v>
      </c>
      <c r="H83" s="3248">
        <v>0</v>
      </c>
      <c r="I83" s="1391">
        <v>0</v>
      </c>
      <c r="J83" s="2293">
        <v>0</v>
      </c>
      <c r="K83" s="3099">
        <v>0</v>
      </c>
      <c r="L83" s="1388">
        <v>0</v>
      </c>
      <c r="M83" s="2929">
        <v>0</v>
      </c>
      <c r="N83" s="2296">
        <f t="shared" si="77"/>
        <v>0</v>
      </c>
      <c r="O83" s="2930">
        <f t="shared" si="77"/>
        <v>0</v>
      </c>
      <c r="P83" s="1742">
        <f t="shared" si="73"/>
        <v>0</v>
      </c>
      <c r="R83" s="2290" t="s">
        <v>473</v>
      </c>
      <c r="S83" s="3248"/>
      <c r="T83" s="1391"/>
      <c r="U83" s="2293">
        <v>0</v>
      </c>
      <c r="V83" s="3252"/>
      <c r="W83" s="1391"/>
      <c r="X83" s="2929">
        <v>0</v>
      </c>
      <c r="Y83" s="3248"/>
      <c r="Z83" s="1391"/>
      <c r="AA83" s="2293">
        <v>0</v>
      </c>
      <c r="AB83" s="3099"/>
      <c r="AC83" s="1388"/>
      <c r="AD83" s="2929">
        <v>0</v>
      </c>
      <c r="AE83" s="2296">
        <f t="shared" si="78"/>
        <v>0</v>
      </c>
      <c r="AF83" s="2930">
        <f t="shared" si="78"/>
        <v>0</v>
      </c>
      <c r="AG83" s="1742">
        <f t="shared" si="74"/>
        <v>0</v>
      </c>
      <c r="AI83" s="2290" t="s">
        <v>473</v>
      </c>
      <c r="AJ83" s="3248">
        <v>0</v>
      </c>
      <c r="AK83" s="1391">
        <v>0</v>
      </c>
      <c r="AL83" s="2293">
        <v>0</v>
      </c>
      <c r="AM83" s="3252">
        <v>0</v>
      </c>
      <c r="AN83" s="1391">
        <v>0</v>
      </c>
      <c r="AO83" s="2929">
        <v>0</v>
      </c>
      <c r="AP83" s="3248">
        <v>0</v>
      </c>
      <c r="AQ83" s="1391">
        <v>0</v>
      </c>
      <c r="AR83" s="2293">
        <v>0</v>
      </c>
      <c r="AS83" s="3099">
        <v>0</v>
      </c>
      <c r="AT83" s="1388">
        <v>0</v>
      </c>
      <c r="AU83" s="2929">
        <v>0</v>
      </c>
      <c r="AV83" s="2296">
        <f t="shared" si="79"/>
        <v>0</v>
      </c>
      <c r="AW83" s="2930">
        <f t="shared" si="79"/>
        <v>0</v>
      </c>
      <c r="AX83" s="1742">
        <f t="shared" si="75"/>
        <v>0</v>
      </c>
      <c r="AZ83" s="2290" t="s">
        <v>473</v>
      </c>
      <c r="BA83" s="3248">
        <v>0</v>
      </c>
      <c r="BB83" s="1391">
        <v>0</v>
      </c>
      <c r="BC83" s="2293">
        <v>0</v>
      </c>
      <c r="BD83" s="3252">
        <v>0</v>
      </c>
      <c r="BE83" s="1391">
        <v>0</v>
      </c>
      <c r="BF83" s="2929">
        <v>0</v>
      </c>
      <c r="BG83" s="3248">
        <v>0</v>
      </c>
      <c r="BH83" s="1391">
        <v>0</v>
      </c>
      <c r="BI83" s="2293">
        <v>0</v>
      </c>
      <c r="BJ83" s="3099">
        <v>0</v>
      </c>
      <c r="BK83" s="1388">
        <v>0</v>
      </c>
      <c r="BL83" s="2929">
        <v>0</v>
      </c>
      <c r="BM83" s="2296">
        <f t="shared" si="80"/>
        <v>0</v>
      </c>
      <c r="BN83" s="2930">
        <f t="shared" si="80"/>
        <v>0</v>
      </c>
      <c r="BO83" s="1742">
        <f t="shared" si="76"/>
        <v>0</v>
      </c>
    </row>
    <row r="84" spans="1:67">
      <c r="A84" s="2290" t="s">
        <v>471</v>
      </c>
      <c r="B84" s="2294">
        <v>18</v>
      </c>
      <c r="C84" s="1388">
        <v>5</v>
      </c>
      <c r="D84" s="2293">
        <f t="shared" ref="D84" si="93">B84-C84</f>
        <v>13</v>
      </c>
      <c r="E84" s="3099">
        <v>8</v>
      </c>
      <c r="F84" s="1388">
        <v>0</v>
      </c>
      <c r="G84" s="2929">
        <f t="shared" ref="G84" si="94">E84-F84</f>
        <v>8</v>
      </c>
      <c r="H84" s="2294">
        <v>23</v>
      </c>
      <c r="I84" s="1388">
        <v>2</v>
      </c>
      <c r="J84" s="2293">
        <f>H84-I84</f>
        <v>21</v>
      </c>
      <c r="K84" s="3099">
        <v>2</v>
      </c>
      <c r="L84" s="1388">
        <v>1</v>
      </c>
      <c r="M84" s="2929">
        <f t="shared" ref="M84:M85" si="95">K84-L84</f>
        <v>1</v>
      </c>
      <c r="N84" s="2296">
        <f t="shared" si="77"/>
        <v>51</v>
      </c>
      <c r="O84" s="2930">
        <f t="shared" si="77"/>
        <v>8</v>
      </c>
      <c r="P84" s="1742">
        <f>N84-O84</f>
        <v>43</v>
      </c>
      <c r="R84" s="2290" t="s">
        <v>471</v>
      </c>
      <c r="S84" s="2294">
        <v>18</v>
      </c>
      <c r="T84" s="1388">
        <v>2</v>
      </c>
      <c r="U84" s="2293">
        <f t="shared" ref="U84" si="96">S84-T84</f>
        <v>16</v>
      </c>
      <c r="V84" s="3099">
        <v>8</v>
      </c>
      <c r="W84" s="1388">
        <v>0</v>
      </c>
      <c r="X84" s="2929">
        <f t="shared" ref="X84" si="97">V84-W84</f>
        <v>8</v>
      </c>
      <c r="Y84" s="2294">
        <v>13</v>
      </c>
      <c r="Z84" s="1388">
        <v>1</v>
      </c>
      <c r="AA84" s="2293">
        <f>Y84-Z84</f>
        <v>12</v>
      </c>
      <c r="AB84" s="3099">
        <v>2</v>
      </c>
      <c r="AC84" s="1388">
        <v>2</v>
      </c>
      <c r="AD84" s="2929">
        <f t="shared" ref="AD84:AD85" si="98">AB84-AC84</f>
        <v>0</v>
      </c>
      <c r="AE84" s="2296">
        <f t="shared" si="78"/>
        <v>41</v>
      </c>
      <c r="AF84" s="2930">
        <f t="shared" si="78"/>
        <v>5</v>
      </c>
      <c r="AG84" s="1742">
        <f>AE84-AF84</f>
        <v>36</v>
      </c>
      <c r="AI84" s="2290" t="s">
        <v>471</v>
      </c>
      <c r="AJ84" s="2294">
        <v>9</v>
      </c>
      <c r="AK84" s="1388">
        <v>1</v>
      </c>
      <c r="AL84" s="2293">
        <f t="shared" ref="AL84" si="99">AJ84-AK84</f>
        <v>8</v>
      </c>
      <c r="AM84" s="3099">
        <v>7</v>
      </c>
      <c r="AN84" s="1388">
        <v>1</v>
      </c>
      <c r="AO84" s="2929">
        <f t="shared" ref="AO84" si="100">AM84-AN84</f>
        <v>6</v>
      </c>
      <c r="AP84" s="2294">
        <v>15</v>
      </c>
      <c r="AQ84" s="1388">
        <v>0</v>
      </c>
      <c r="AR84" s="2293">
        <f>AP84-AQ84</f>
        <v>15</v>
      </c>
      <c r="AS84" s="3099">
        <v>5</v>
      </c>
      <c r="AT84" s="1388">
        <v>0</v>
      </c>
      <c r="AU84" s="2929">
        <f t="shared" ref="AU84:AU85" si="101">AS84-AT84</f>
        <v>5</v>
      </c>
      <c r="AV84" s="2296">
        <f>SUM(AJ84,AM84,AP84,AS84)</f>
        <v>36</v>
      </c>
      <c r="AW84" s="2930">
        <f t="shared" si="79"/>
        <v>2</v>
      </c>
      <c r="AX84" s="1742">
        <f>AV84-AW84</f>
        <v>34</v>
      </c>
      <c r="AZ84" s="2290" t="s">
        <v>471</v>
      </c>
      <c r="BA84" s="2294">
        <v>15</v>
      </c>
      <c r="BB84" s="1388">
        <v>4</v>
      </c>
      <c r="BC84" s="2293">
        <f t="shared" ref="BC84" si="102">BA84-BB84</f>
        <v>11</v>
      </c>
      <c r="BD84" s="3099">
        <v>12</v>
      </c>
      <c r="BE84" s="1388">
        <v>5</v>
      </c>
      <c r="BF84" s="2929">
        <f t="shared" ref="BF84" si="103">BD84-BE84</f>
        <v>7</v>
      </c>
      <c r="BG84" s="2294">
        <v>22</v>
      </c>
      <c r="BH84" s="1388">
        <v>3</v>
      </c>
      <c r="BI84" s="2293">
        <f>BG84-BH84</f>
        <v>19</v>
      </c>
      <c r="BJ84" s="3099">
        <v>1</v>
      </c>
      <c r="BK84" s="1388">
        <v>2</v>
      </c>
      <c r="BL84" s="2929">
        <f t="shared" ref="BL84:BL85" si="104">BJ84-BK84</f>
        <v>-1</v>
      </c>
      <c r="BM84" s="2296">
        <f>SUM(BA84,BD84,BG84,BJ84)</f>
        <v>50</v>
      </c>
      <c r="BN84" s="2930">
        <f t="shared" si="80"/>
        <v>14</v>
      </c>
      <c r="BO84" s="1742">
        <f>BM84-BN84</f>
        <v>36</v>
      </c>
    </row>
    <row r="85" spans="1:67" ht="13.5" thickBot="1">
      <c r="A85" s="1099" t="s">
        <v>158</v>
      </c>
      <c r="B85" s="3235">
        <f>SUM(B63:B84)</f>
        <v>38</v>
      </c>
      <c r="C85" s="3236">
        <f>SUM(C63:C84)</f>
        <v>36</v>
      </c>
      <c r="D85" s="3237">
        <f>B85-C85</f>
        <v>2</v>
      </c>
      <c r="E85" s="3238">
        <f>SUM(E63:E84)</f>
        <v>31</v>
      </c>
      <c r="F85" s="3236">
        <f>SUM(F63:F84)</f>
        <v>25</v>
      </c>
      <c r="G85" s="3239">
        <f>E85-F85</f>
        <v>6</v>
      </c>
      <c r="H85" s="3235">
        <f>SUM(H63:H84)</f>
        <v>161</v>
      </c>
      <c r="I85" s="3236">
        <f>SUM(I63:I84)</f>
        <v>350</v>
      </c>
      <c r="J85" s="3237">
        <f>H85-I85</f>
        <v>-189</v>
      </c>
      <c r="K85" s="3238">
        <f>SUM(K63:K84)</f>
        <v>9</v>
      </c>
      <c r="L85" s="3236">
        <f>SUM(L63:L84)</f>
        <v>14</v>
      </c>
      <c r="M85" s="3239">
        <f t="shared" si="95"/>
        <v>-5</v>
      </c>
      <c r="N85" s="3253">
        <f>SUM(B85,E85,H85,K85)</f>
        <v>239</v>
      </c>
      <c r="O85" s="3240">
        <f>SUM(C85,F85,I85,L85)</f>
        <v>425</v>
      </c>
      <c r="P85" s="3237">
        <f>N85-O85</f>
        <v>-186</v>
      </c>
      <c r="R85" s="1099" t="s">
        <v>158</v>
      </c>
      <c r="S85" s="3235">
        <f>SUM(S63:S84)</f>
        <v>37</v>
      </c>
      <c r="T85" s="3236">
        <f>SUM(T63:T84)</f>
        <v>14</v>
      </c>
      <c r="U85" s="3237">
        <f>S85-T85</f>
        <v>23</v>
      </c>
      <c r="V85" s="3238">
        <f>SUM(V63:V84)</f>
        <v>20</v>
      </c>
      <c r="W85" s="3236">
        <f>SUM(W63:W84)</f>
        <v>11</v>
      </c>
      <c r="X85" s="3239">
        <f>V85-W85</f>
        <v>9</v>
      </c>
      <c r="Y85" s="3235">
        <f>SUM(Y63:Y84)</f>
        <v>131</v>
      </c>
      <c r="Z85" s="3236">
        <f>SUM(Z63:Z84)</f>
        <v>171</v>
      </c>
      <c r="AA85" s="3237">
        <f>Y85-Z85</f>
        <v>-40</v>
      </c>
      <c r="AB85" s="3238">
        <f>SUM(AB63:AB84)</f>
        <v>7</v>
      </c>
      <c r="AC85" s="3236">
        <f>SUM(AC63:AC84)</f>
        <v>6</v>
      </c>
      <c r="AD85" s="3239">
        <f t="shared" si="98"/>
        <v>1</v>
      </c>
      <c r="AE85" s="3253">
        <f>SUM(S85,V85,Y85,AB85)</f>
        <v>195</v>
      </c>
      <c r="AF85" s="3240">
        <f>SUM(T85,W85,Z85,AC85)</f>
        <v>202</v>
      </c>
      <c r="AG85" s="3237">
        <f>AE85-AF85</f>
        <v>-7</v>
      </c>
      <c r="AI85" s="1099" t="s">
        <v>158</v>
      </c>
      <c r="AJ85" s="3235">
        <f>SUM(AJ63:AJ84)</f>
        <v>20</v>
      </c>
      <c r="AK85" s="3236">
        <f>SUM(AK63:AK84)</f>
        <v>6</v>
      </c>
      <c r="AL85" s="3237">
        <f>AJ85-AK85</f>
        <v>14</v>
      </c>
      <c r="AM85" s="3238">
        <f>SUM(AM63:AM84)</f>
        <v>18</v>
      </c>
      <c r="AN85" s="3236">
        <f>SUM(AN63:AN84)</f>
        <v>15</v>
      </c>
      <c r="AO85" s="3239">
        <f>AM85-AN85</f>
        <v>3</v>
      </c>
      <c r="AP85" s="3235">
        <f>SUM(AP63:AP84)</f>
        <v>112</v>
      </c>
      <c r="AQ85" s="3236">
        <f>SUM(AQ63:AQ84)</f>
        <v>121</v>
      </c>
      <c r="AR85" s="3237">
        <f>AP85-AQ85</f>
        <v>-9</v>
      </c>
      <c r="AS85" s="3238">
        <f>SUM(AS63:AS84)</f>
        <v>18</v>
      </c>
      <c r="AT85" s="3236">
        <f>SUM(AT63:AT84)</f>
        <v>2</v>
      </c>
      <c r="AU85" s="3239">
        <f t="shared" si="101"/>
        <v>16</v>
      </c>
      <c r="AV85" s="3253">
        <f>SUM(AJ85,AM85,AP85,AS85)</f>
        <v>168</v>
      </c>
      <c r="AW85" s="3240">
        <f>SUM(AK85,AN85,AQ85,AT85)</f>
        <v>144</v>
      </c>
      <c r="AX85" s="3237">
        <f>AV85-AW85</f>
        <v>24</v>
      </c>
      <c r="AZ85" s="1099" t="s">
        <v>158</v>
      </c>
      <c r="BA85" s="3235">
        <f>SUM(BA63:BA84)</f>
        <v>25</v>
      </c>
      <c r="BB85" s="3236">
        <f>SUM(BB63:BB84)</f>
        <v>28</v>
      </c>
      <c r="BC85" s="3237">
        <f>BA85-BB85</f>
        <v>-3</v>
      </c>
      <c r="BD85" s="3238">
        <f>SUM(BD63:BD84)</f>
        <v>23</v>
      </c>
      <c r="BE85" s="3236">
        <f>SUM(BE63:BE84)</f>
        <v>67</v>
      </c>
      <c r="BF85" s="3239">
        <f>BD85-BE85</f>
        <v>-44</v>
      </c>
      <c r="BG85" s="3235">
        <f>SUM(BG63:BG84)</f>
        <v>107</v>
      </c>
      <c r="BH85" s="3236">
        <f>SUM(BH63:BH84)</f>
        <v>136</v>
      </c>
      <c r="BI85" s="3237">
        <f>BG85-BH85</f>
        <v>-29</v>
      </c>
      <c r="BJ85" s="3238">
        <f>SUM(BJ63:BJ84)</f>
        <v>6</v>
      </c>
      <c r="BK85" s="3236">
        <f>SUM(BK63:BK84)</f>
        <v>6</v>
      </c>
      <c r="BL85" s="3239">
        <f t="shared" si="104"/>
        <v>0</v>
      </c>
      <c r="BM85" s="3253">
        <f>SUM(BA85,BD85,BG85,BJ85)</f>
        <v>161</v>
      </c>
      <c r="BN85" s="3240">
        <f>SUM(BB85,BE85,BH85,BK85)</f>
        <v>237</v>
      </c>
      <c r="BO85" s="3237">
        <f>BM85-BN85</f>
        <v>-76</v>
      </c>
    </row>
    <row r="86" spans="1:67">
      <c r="A86" s="294"/>
    </row>
    <row r="87" spans="1:67" ht="13.5" thickBot="1">
      <c r="A87" s="294"/>
    </row>
    <row r="88" spans="1:67" ht="48" thickBot="1">
      <c r="A88" s="3254" t="s">
        <v>814</v>
      </c>
      <c r="B88" s="3255" t="s">
        <v>166</v>
      </c>
      <c r="C88" s="2295" t="s">
        <v>166</v>
      </c>
      <c r="D88" s="2144"/>
      <c r="E88" s="3255" t="s">
        <v>167</v>
      </c>
      <c r="F88" s="2295" t="s">
        <v>168</v>
      </c>
      <c r="G88" s="2144"/>
      <c r="H88" s="3255" t="s">
        <v>169</v>
      </c>
      <c r="I88" s="2295" t="s">
        <v>169</v>
      </c>
      <c r="J88" s="2144"/>
      <c r="K88" s="2295" t="s">
        <v>170</v>
      </c>
      <c r="L88" s="2295" t="s">
        <v>170</v>
      </c>
      <c r="M88" s="2144"/>
      <c r="N88" s="3255" t="s">
        <v>158</v>
      </c>
      <c r="O88" s="2295" t="s">
        <v>158</v>
      </c>
      <c r="P88" s="2146"/>
      <c r="R88" s="3254" t="s">
        <v>813</v>
      </c>
      <c r="S88" s="3255" t="s">
        <v>166</v>
      </c>
      <c r="T88" s="2295" t="s">
        <v>166</v>
      </c>
      <c r="U88" s="2144"/>
      <c r="V88" s="3255" t="s">
        <v>167</v>
      </c>
      <c r="W88" s="2295" t="s">
        <v>168</v>
      </c>
      <c r="X88" s="2144"/>
      <c r="Y88" s="3255" t="s">
        <v>169</v>
      </c>
      <c r="Z88" s="2295" t="s">
        <v>169</v>
      </c>
      <c r="AA88" s="2144"/>
      <c r="AB88" s="2295" t="s">
        <v>170</v>
      </c>
      <c r="AC88" s="2295" t="s">
        <v>170</v>
      </c>
      <c r="AD88" s="2144"/>
      <c r="AE88" s="3255" t="s">
        <v>158</v>
      </c>
      <c r="AF88" s="2295" t="s">
        <v>158</v>
      </c>
      <c r="AG88" s="2146"/>
      <c r="AI88" s="3254" t="s">
        <v>828</v>
      </c>
      <c r="AJ88" s="3255" t="s">
        <v>166</v>
      </c>
      <c r="AK88" s="2295" t="s">
        <v>166</v>
      </c>
      <c r="AL88" s="2144"/>
      <c r="AM88" s="3255" t="s">
        <v>167</v>
      </c>
      <c r="AN88" s="2295" t="s">
        <v>168</v>
      </c>
      <c r="AO88" s="2144"/>
      <c r="AP88" s="3255" t="s">
        <v>169</v>
      </c>
      <c r="AQ88" s="2295" t="s">
        <v>169</v>
      </c>
      <c r="AR88" s="2144"/>
      <c r="AS88" s="2295" t="s">
        <v>170</v>
      </c>
      <c r="AT88" s="2295" t="s">
        <v>170</v>
      </c>
      <c r="AU88" s="2144"/>
      <c r="AV88" s="3255" t="s">
        <v>158</v>
      </c>
      <c r="AW88" s="2295" t="s">
        <v>158</v>
      </c>
      <c r="AX88" s="2146"/>
      <c r="AZ88" s="3242" t="s">
        <v>836</v>
      </c>
      <c r="BA88" s="3255" t="s">
        <v>166</v>
      </c>
      <c r="BB88" s="2295" t="s">
        <v>166</v>
      </c>
      <c r="BC88" s="2144"/>
      <c r="BD88" s="2295" t="s">
        <v>167</v>
      </c>
      <c r="BE88" s="2295" t="s">
        <v>168</v>
      </c>
      <c r="BF88" s="2295"/>
      <c r="BG88" s="3255" t="s">
        <v>169</v>
      </c>
      <c r="BH88" s="2295" t="s">
        <v>169</v>
      </c>
      <c r="BI88" s="2144"/>
      <c r="BJ88" s="2295" t="s">
        <v>170</v>
      </c>
      <c r="BK88" s="2295" t="s">
        <v>170</v>
      </c>
      <c r="BL88" s="2295"/>
      <c r="BM88" s="3255" t="s">
        <v>158</v>
      </c>
      <c r="BN88" s="2295" t="s">
        <v>158</v>
      </c>
      <c r="BO88" s="2146"/>
    </row>
    <row r="89" spans="1:67" ht="45.75" thickBot="1">
      <c r="A89" s="3101" t="s">
        <v>649</v>
      </c>
      <c r="B89" s="3243" t="s">
        <v>171</v>
      </c>
      <c r="C89" s="704" t="s">
        <v>172</v>
      </c>
      <c r="D89" s="2145" t="s">
        <v>173</v>
      </c>
      <c r="E89" s="3243" t="s">
        <v>171</v>
      </c>
      <c r="F89" s="704" t="s">
        <v>172</v>
      </c>
      <c r="G89" s="2145" t="s">
        <v>173</v>
      </c>
      <c r="H89" s="3243" t="s">
        <v>171</v>
      </c>
      <c r="I89" s="704" t="s">
        <v>172</v>
      </c>
      <c r="J89" s="2145" t="s">
        <v>173</v>
      </c>
      <c r="K89" s="3243" t="s">
        <v>171</v>
      </c>
      <c r="L89" s="704" t="s">
        <v>172</v>
      </c>
      <c r="M89" s="2145" t="s">
        <v>173</v>
      </c>
      <c r="N89" s="3243" t="s">
        <v>171</v>
      </c>
      <c r="O89" s="704" t="s">
        <v>172</v>
      </c>
      <c r="P89" s="2145" t="s">
        <v>163</v>
      </c>
      <c r="R89" s="3101" t="s">
        <v>649</v>
      </c>
      <c r="S89" s="3243" t="s">
        <v>171</v>
      </c>
      <c r="T89" s="704" t="s">
        <v>172</v>
      </c>
      <c r="U89" s="2145" t="s">
        <v>173</v>
      </c>
      <c r="V89" s="3243" t="s">
        <v>171</v>
      </c>
      <c r="W89" s="704" t="s">
        <v>172</v>
      </c>
      <c r="X89" s="2145" t="s">
        <v>173</v>
      </c>
      <c r="Y89" s="3243" t="s">
        <v>171</v>
      </c>
      <c r="Z89" s="704" t="s">
        <v>172</v>
      </c>
      <c r="AA89" s="2145" t="s">
        <v>173</v>
      </c>
      <c r="AB89" s="3243" t="s">
        <v>171</v>
      </c>
      <c r="AC89" s="704" t="s">
        <v>172</v>
      </c>
      <c r="AD89" s="2145" t="s">
        <v>173</v>
      </c>
      <c r="AE89" s="3243" t="s">
        <v>171</v>
      </c>
      <c r="AF89" s="704" t="s">
        <v>172</v>
      </c>
      <c r="AG89" s="2145" t="s">
        <v>163</v>
      </c>
      <c r="AI89" s="3101" t="s">
        <v>649</v>
      </c>
      <c r="AJ89" s="3243" t="s">
        <v>171</v>
      </c>
      <c r="AK89" s="704" t="s">
        <v>172</v>
      </c>
      <c r="AL89" s="2145" t="s">
        <v>173</v>
      </c>
      <c r="AM89" s="3243" t="s">
        <v>171</v>
      </c>
      <c r="AN89" s="704" t="s">
        <v>172</v>
      </c>
      <c r="AO89" s="2145" t="s">
        <v>173</v>
      </c>
      <c r="AP89" s="3243" t="s">
        <v>171</v>
      </c>
      <c r="AQ89" s="704" t="s">
        <v>172</v>
      </c>
      <c r="AR89" s="2145" t="s">
        <v>173</v>
      </c>
      <c r="AS89" s="3243" t="s">
        <v>171</v>
      </c>
      <c r="AT89" s="704" t="s">
        <v>172</v>
      </c>
      <c r="AU89" s="2145" t="s">
        <v>173</v>
      </c>
      <c r="AV89" s="3243" t="s">
        <v>171</v>
      </c>
      <c r="AW89" s="704" t="s">
        <v>172</v>
      </c>
      <c r="AX89" s="2145" t="s">
        <v>163</v>
      </c>
      <c r="AZ89" s="2926" t="s">
        <v>649</v>
      </c>
      <c r="BA89" s="3243" t="s">
        <v>171</v>
      </c>
      <c r="BB89" s="704" t="s">
        <v>172</v>
      </c>
      <c r="BC89" s="2145" t="s">
        <v>173</v>
      </c>
      <c r="BD89" s="704" t="s">
        <v>171</v>
      </c>
      <c r="BE89" s="704" t="s">
        <v>172</v>
      </c>
      <c r="BF89" s="704" t="s">
        <v>173</v>
      </c>
      <c r="BG89" s="3243" t="s">
        <v>171</v>
      </c>
      <c r="BH89" s="704" t="s">
        <v>172</v>
      </c>
      <c r="BI89" s="2145" t="s">
        <v>173</v>
      </c>
      <c r="BJ89" s="704" t="s">
        <v>171</v>
      </c>
      <c r="BK89" s="704" t="s">
        <v>172</v>
      </c>
      <c r="BL89" s="704" t="s">
        <v>173</v>
      </c>
      <c r="BM89" s="3243" t="s">
        <v>171</v>
      </c>
      <c r="BN89" s="704" t="s">
        <v>172</v>
      </c>
      <c r="BO89" s="2145" t="s">
        <v>163</v>
      </c>
    </row>
    <row r="90" spans="1:67">
      <c r="A90" s="1741" t="s">
        <v>454</v>
      </c>
      <c r="B90" s="2927">
        <v>1</v>
      </c>
      <c r="C90" s="2927">
        <v>1</v>
      </c>
      <c r="D90" s="2927">
        <f>B90-C90</f>
        <v>0</v>
      </c>
      <c r="E90" s="2927">
        <v>0</v>
      </c>
      <c r="F90" s="2927">
        <v>2</v>
      </c>
      <c r="G90" s="2927">
        <f>E90-F90</f>
        <v>-2</v>
      </c>
      <c r="H90" s="2927">
        <v>54</v>
      </c>
      <c r="I90" s="2927">
        <v>101</v>
      </c>
      <c r="J90" s="2927">
        <f>H90-I90</f>
        <v>-47</v>
      </c>
      <c r="K90" s="2927">
        <v>0</v>
      </c>
      <c r="L90" s="2927">
        <v>2</v>
      </c>
      <c r="M90" s="2927">
        <f>K90-L90</f>
        <v>-2</v>
      </c>
      <c r="N90" s="2930">
        <f>B90+E90+H90+K90</f>
        <v>55</v>
      </c>
      <c r="O90" s="2930">
        <f>C90+F90+I90+L90</f>
        <v>106</v>
      </c>
      <c r="P90" s="1742">
        <f>N90-O90</f>
        <v>-51</v>
      </c>
      <c r="R90" s="1741" t="s">
        <v>454</v>
      </c>
      <c r="S90" s="2927">
        <v>0</v>
      </c>
      <c r="T90" s="2927">
        <v>1</v>
      </c>
      <c r="U90" s="2927">
        <f>S90-T90</f>
        <v>-1</v>
      </c>
      <c r="V90" s="2927">
        <v>0</v>
      </c>
      <c r="W90" s="2927">
        <v>0</v>
      </c>
      <c r="X90" s="2927">
        <f>V90-W90</f>
        <v>0</v>
      </c>
      <c r="Y90" s="2927">
        <v>27</v>
      </c>
      <c r="Z90" s="2927">
        <v>10</v>
      </c>
      <c r="AA90" s="2927">
        <f>Y90-Z90</f>
        <v>17</v>
      </c>
      <c r="AB90" s="2927">
        <v>0</v>
      </c>
      <c r="AC90" s="2927">
        <v>0</v>
      </c>
      <c r="AD90" s="2927">
        <f>AB90-AC90</f>
        <v>0</v>
      </c>
      <c r="AE90" s="2930">
        <f>S90+V90+Y90+AB90</f>
        <v>27</v>
      </c>
      <c r="AF90" s="2930">
        <f>T90+W90+Z90+AC90</f>
        <v>11</v>
      </c>
      <c r="AG90" s="1742">
        <f>AE90-AF90</f>
        <v>16</v>
      </c>
      <c r="AI90" s="1741" t="s">
        <v>454</v>
      </c>
      <c r="AJ90" s="2927">
        <v>0</v>
      </c>
      <c r="AK90" s="2927">
        <v>0</v>
      </c>
      <c r="AL90" s="2927">
        <f>AJ90-AK90</f>
        <v>0</v>
      </c>
      <c r="AM90" s="2927">
        <v>2</v>
      </c>
      <c r="AN90" s="2927">
        <v>0</v>
      </c>
      <c r="AO90" s="2927">
        <f>AM90-AN90</f>
        <v>2</v>
      </c>
      <c r="AP90" s="2927">
        <v>4</v>
      </c>
      <c r="AQ90" s="2927">
        <v>15</v>
      </c>
      <c r="AR90" s="2927">
        <f>AP90-AQ90</f>
        <v>-11</v>
      </c>
      <c r="AS90" s="2927">
        <v>0</v>
      </c>
      <c r="AT90" s="2927">
        <v>0</v>
      </c>
      <c r="AU90" s="2927">
        <f>AS90-AT90</f>
        <v>0</v>
      </c>
      <c r="AV90" s="2930">
        <f>SUM(AJ90,AM90,AP90,AS90)</f>
        <v>6</v>
      </c>
      <c r="AW90" s="2930">
        <f>SUM(AK90,AN90,AQ90,AT90)</f>
        <v>15</v>
      </c>
      <c r="AX90" s="1742">
        <f>AV90-AW90</f>
        <v>-9</v>
      </c>
      <c r="AZ90" s="950" t="s">
        <v>454</v>
      </c>
      <c r="BA90" s="2292">
        <v>0</v>
      </c>
      <c r="BB90" s="2927">
        <v>0</v>
      </c>
      <c r="BC90" s="2293">
        <f>BA90-BB90</f>
        <v>0</v>
      </c>
      <c r="BD90" s="2928">
        <v>0</v>
      </c>
      <c r="BE90" s="2927">
        <v>1</v>
      </c>
      <c r="BF90" s="2929">
        <f>BD90-BE90</f>
        <v>-1</v>
      </c>
      <c r="BG90" s="2292">
        <v>9</v>
      </c>
      <c r="BH90" s="2927">
        <v>19</v>
      </c>
      <c r="BI90" s="2293">
        <f>BG90-BH90</f>
        <v>-10</v>
      </c>
      <c r="BJ90" s="2928">
        <v>0</v>
      </c>
      <c r="BK90" s="2927">
        <v>0</v>
      </c>
      <c r="BL90" s="2929">
        <f>BJ90-BK90</f>
        <v>0</v>
      </c>
      <c r="BM90" s="2296">
        <f>SUM(BA90,BD90,BG90,BJ90)</f>
        <v>9</v>
      </c>
      <c r="BN90" s="2930">
        <f>SUM(BB90,BE90,BH90,BK90)</f>
        <v>20</v>
      </c>
      <c r="BO90" s="1742">
        <f>BM90-BN90</f>
        <v>-11</v>
      </c>
    </row>
    <row r="91" spans="1:67">
      <c r="A91" s="1042" t="s">
        <v>455</v>
      </c>
      <c r="B91" s="1388">
        <v>0</v>
      </c>
      <c r="C91" s="1388">
        <v>0</v>
      </c>
      <c r="D91" s="1388">
        <f t="shared" ref="D91:D112" si="105">B91-C91</f>
        <v>0</v>
      </c>
      <c r="E91" s="1388">
        <v>0</v>
      </c>
      <c r="F91" s="1388">
        <v>1</v>
      </c>
      <c r="G91" s="1388">
        <f t="shared" ref="G91:G112" si="106">E91-F91</f>
        <v>-1</v>
      </c>
      <c r="H91" s="1388">
        <v>0</v>
      </c>
      <c r="I91" s="1388">
        <v>1</v>
      </c>
      <c r="J91" s="1388">
        <f t="shared" ref="J91:J112" si="107">H91-I91</f>
        <v>-1</v>
      </c>
      <c r="K91" s="1388">
        <v>0</v>
      </c>
      <c r="L91" s="1388">
        <v>0</v>
      </c>
      <c r="M91" s="1388">
        <f t="shared" ref="M91:M112" si="108">K91-L91</f>
        <v>0</v>
      </c>
      <c r="N91" s="1389">
        <f t="shared" ref="N91:O111" si="109">B91+E91+H91+K91</f>
        <v>0</v>
      </c>
      <c r="O91" s="1389">
        <f t="shared" si="109"/>
        <v>2</v>
      </c>
      <c r="P91" s="1390">
        <f t="shared" ref="P91:P112" si="110">N91-O91</f>
        <v>-2</v>
      </c>
      <c r="R91" s="1042" t="s">
        <v>455</v>
      </c>
      <c r="S91" s="1388">
        <v>0</v>
      </c>
      <c r="T91" s="1388">
        <v>0</v>
      </c>
      <c r="U91" s="1388">
        <f t="shared" ref="U91:U112" si="111">S91-T91</f>
        <v>0</v>
      </c>
      <c r="V91" s="1388">
        <v>0</v>
      </c>
      <c r="W91" s="1388">
        <v>0</v>
      </c>
      <c r="X91" s="1388">
        <f t="shared" ref="X91:X111" si="112">V91-W91</f>
        <v>0</v>
      </c>
      <c r="Y91" s="1388">
        <v>0</v>
      </c>
      <c r="Z91" s="1388">
        <v>0</v>
      </c>
      <c r="AA91" s="1388">
        <f t="shared" ref="AA91:AA112" si="113">Y91-Z91</f>
        <v>0</v>
      </c>
      <c r="AB91" s="1388">
        <v>0</v>
      </c>
      <c r="AC91" s="1388">
        <v>0</v>
      </c>
      <c r="AD91" s="1388">
        <f t="shared" ref="AD91:AD111" si="114">AB91-AC91</f>
        <v>0</v>
      </c>
      <c r="AE91" s="1389">
        <f t="shared" ref="AE91:AF106" si="115">S91+V91+Y91+AB91</f>
        <v>0</v>
      </c>
      <c r="AF91" s="1389">
        <f t="shared" si="115"/>
        <v>0</v>
      </c>
      <c r="AG91" s="1390">
        <f t="shared" ref="AG91:AG112" si="116">AE91-AF91</f>
        <v>0</v>
      </c>
      <c r="AI91" s="1042" t="s">
        <v>455</v>
      </c>
      <c r="AJ91" s="1388">
        <v>0</v>
      </c>
      <c r="AK91" s="1388">
        <v>0</v>
      </c>
      <c r="AL91" s="2927">
        <f t="shared" ref="AL91:AL111" si="117">AJ91-AK91</f>
        <v>0</v>
      </c>
      <c r="AM91" s="1388">
        <v>0</v>
      </c>
      <c r="AN91" s="1388">
        <v>1</v>
      </c>
      <c r="AO91" s="2927">
        <f t="shared" ref="AO91:AO111" si="118">AM91-AN91</f>
        <v>-1</v>
      </c>
      <c r="AP91" s="1388">
        <v>0</v>
      </c>
      <c r="AQ91" s="1388">
        <v>0</v>
      </c>
      <c r="AR91" s="2927">
        <f t="shared" ref="AR91:AR110" si="119">AP91-AQ91</f>
        <v>0</v>
      </c>
      <c r="AS91" s="1388">
        <v>0</v>
      </c>
      <c r="AT91" s="1388">
        <v>0</v>
      </c>
      <c r="AU91" s="2927">
        <f t="shared" ref="AU91:AU112" si="120">AS91-AT91</f>
        <v>0</v>
      </c>
      <c r="AV91" s="2930">
        <f t="shared" ref="AV91:AW106" si="121">SUM(AJ91,AM91,AP91,AS91)</f>
        <v>0</v>
      </c>
      <c r="AW91" s="2930">
        <f t="shared" si="121"/>
        <v>1</v>
      </c>
      <c r="AX91" s="1742">
        <f t="shared" ref="AX91" si="122">AV91-AW91</f>
        <v>-1</v>
      </c>
      <c r="AZ91" s="2290" t="s">
        <v>455</v>
      </c>
      <c r="BA91" s="2294">
        <v>0</v>
      </c>
      <c r="BB91" s="1388">
        <v>0</v>
      </c>
      <c r="BC91" s="2293">
        <f t="shared" ref="BC91:BC111" si="123">BA91-BB91</f>
        <v>0</v>
      </c>
      <c r="BD91" s="3099">
        <v>0</v>
      </c>
      <c r="BE91" s="1388">
        <v>1</v>
      </c>
      <c r="BF91" s="2929">
        <f t="shared" ref="BF91:BF111" si="124">BD91-BE91</f>
        <v>-1</v>
      </c>
      <c r="BG91" s="2294">
        <v>0</v>
      </c>
      <c r="BH91" s="1388">
        <v>0</v>
      </c>
      <c r="BI91" s="2293">
        <f t="shared" ref="BI91:BI110" si="125">BG91-BH91</f>
        <v>0</v>
      </c>
      <c r="BJ91" s="3099">
        <v>0</v>
      </c>
      <c r="BK91" s="1388">
        <v>0</v>
      </c>
      <c r="BL91" s="2929">
        <f t="shared" ref="BL91:BL112" si="126">BJ91-BK91</f>
        <v>0</v>
      </c>
      <c r="BM91" s="2296">
        <f t="shared" ref="BM91:BN106" si="127">SUM(BA91,BD91,BG91,BJ91)</f>
        <v>0</v>
      </c>
      <c r="BN91" s="2930">
        <f t="shared" si="127"/>
        <v>1</v>
      </c>
      <c r="BO91" s="1742">
        <f t="shared" ref="BO91" si="128">BM91-BN91</f>
        <v>-1</v>
      </c>
    </row>
    <row r="92" spans="1:67">
      <c r="A92" s="1042" t="s">
        <v>456</v>
      </c>
      <c r="B92" s="1388">
        <v>1</v>
      </c>
      <c r="C92" s="1388">
        <v>2</v>
      </c>
      <c r="D92" s="1388">
        <f t="shared" si="105"/>
        <v>-1</v>
      </c>
      <c r="E92" s="1388">
        <v>1</v>
      </c>
      <c r="F92" s="1388">
        <v>4</v>
      </c>
      <c r="G92" s="1388">
        <f t="shared" si="106"/>
        <v>-3</v>
      </c>
      <c r="H92" s="1388">
        <v>9</v>
      </c>
      <c r="I92" s="1388">
        <v>22</v>
      </c>
      <c r="J92" s="1388">
        <f t="shared" si="107"/>
        <v>-13</v>
      </c>
      <c r="K92" s="1388">
        <v>0</v>
      </c>
      <c r="L92" s="1388">
        <v>1</v>
      </c>
      <c r="M92" s="1388">
        <f t="shared" si="108"/>
        <v>-1</v>
      </c>
      <c r="N92" s="1389">
        <f t="shared" si="109"/>
        <v>11</v>
      </c>
      <c r="O92" s="1389">
        <f t="shared" si="109"/>
        <v>29</v>
      </c>
      <c r="P92" s="1390">
        <f t="shared" si="110"/>
        <v>-18</v>
      </c>
      <c r="R92" s="1042" t="s">
        <v>456</v>
      </c>
      <c r="S92" s="1388">
        <v>2</v>
      </c>
      <c r="T92" s="1388">
        <v>1</v>
      </c>
      <c r="U92" s="1388">
        <f t="shared" si="111"/>
        <v>1</v>
      </c>
      <c r="V92" s="1388">
        <v>1</v>
      </c>
      <c r="W92" s="1388">
        <v>1</v>
      </c>
      <c r="X92" s="1388">
        <f t="shared" si="112"/>
        <v>0</v>
      </c>
      <c r="Y92" s="1388">
        <v>2</v>
      </c>
      <c r="Z92" s="1388">
        <v>9</v>
      </c>
      <c r="AA92" s="1388">
        <f t="shared" si="113"/>
        <v>-7</v>
      </c>
      <c r="AB92" s="1388">
        <v>0</v>
      </c>
      <c r="AC92" s="1388">
        <v>0</v>
      </c>
      <c r="AD92" s="1388">
        <f t="shared" si="114"/>
        <v>0</v>
      </c>
      <c r="AE92" s="1389">
        <f t="shared" si="115"/>
        <v>5</v>
      </c>
      <c r="AF92" s="1389">
        <f t="shared" si="115"/>
        <v>11</v>
      </c>
      <c r="AG92" s="1390">
        <f t="shared" si="116"/>
        <v>-6</v>
      </c>
      <c r="AI92" s="1042" t="s">
        <v>456</v>
      </c>
      <c r="AJ92" s="1388">
        <v>0</v>
      </c>
      <c r="AK92" s="1388">
        <v>2</v>
      </c>
      <c r="AL92" s="2927">
        <f t="shared" si="117"/>
        <v>-2</v>
      </c>
      <c r="AM92" s="1388">
        <v>0</v>
      </c>
      <c r="AN92" s="1388">
        <v>1</v>
      </c>
      <c r="AO92" s="2927">
        <f t="shared" si="118"/>
        <v>-1</v>
      </c>
      <c r="AP92" s="1388">
        <v>4</v>
      </c>
      <c r="AQ92" s="1388">
        <v>5</v>
      </c>
      <c r="AR92" s="2927">
        <f t="shared" si="119"/>
        <v>-1</v>
      </c>
      <c r="AS92" s="1388">
        <v>0</v>
      </c>
      <c r="AT92" s="1388">
        <v>0</v>
      </c>
      <c r="AU92" s="2927">
        <f t="shared" si="120"/>
        <v>0</v>
      </c>
      <c r="AV92" s="2930">
        <f t="shared" si="121"/>
        <v>4</v>
      </c>
      <c r="AW92" s="2930">
        <f t="shared" si="121"/>
        <v>8</v>
      </c>
      <c r="AX92" s="1742">
        <f>AV92-AW92</f>
        <v>-4</v>
      </c>
      <c r="AZ92" s="2290" t="s">
        <v>456</v>
      </c>
      <c r="BA92" s="2294">
        <v>0</v>
      </c>
      <c r="BB92" s="1388">
        <v>3</v>
      </c>
      <c r="BC92" s="2293">
        <f t="shared" si="123"/>
        <v>-3</v>
      </c>
      <c r="BD92" s="3099">
        <v>1</v>
      </c>
      <c r="BE92" s="1388">
        <v>7</v>
      </c>
      <c r="BF92" s="2929">
        <f t="shared" si="124"/>
        <v>-6</v>
      </c>
      <c r="BG92" s="2294">
        <v>2</v>
      </c>
      <c r="BH92" s="1388">
        <v>12</v>
      </c>
      <c r="BI92" s="2293">
        <f t="shared" si="125"/>
        <v>-10</v>
      </c>
      <c r="BJ92" s="3099">
        <v>1</v>
      </c>
      <c r="BK92" s="1388">
        <v>0</v>
      </c>
      <c r="BL92" s="2929">
        <f t="shared" si="126"/>
        <v>1</v>
      </c>
      <c r="BM92" s="2296">
        <f t="shared" si="127"/>
        <v>4</v>
      </c>
      <c r="BN92" s="2930">
        <f t="shared" si="127"/>
        <v>22</v>
      </c>
      <c r="BO92" s="1742">
        <f>BM92-BN92</f>
        <v>-18</v>
      </c>
    </row>
    <row r="93" spans="1:67" ht="22.5">
      <c r="A93" s="1043" t="s">
        <v>457</v>
      </c>
      <c r="B93" s="1388">
        <v>0</v>
      </c>
      <c r="C93" s="1388">
        <v>0</v>
      </c>
      <c r="D93" s="1388">
        <f t="shared" si="105"/>
        <v>0</v>
      </c>
      <c r="E93" s="1388">
        <v>0</v>
      </c>
      <c r="F93" s="1388">
        <v>0</v>
      </c>
      <c r="G93" s="1388">
        <f t="shared" si="106"/>
        <v>0</v>
      </c>
      <c r="H93" s="1388">
        <v>0</v>
      </c>
      <c r="I93" s="1388">
        <v>1</v>
      </c>
      <c r="J93" s="1388">
        <f t="shared" si="107"/>
        <v>-1</v>
      </c>
      <c r="K93" s="1388">
        <v>0</v>
      </c>
      <c r="L93" s="1388">
        <v>0</v>
      </c>
      <c r="M93" s="1388">
        <f t="shared" si="108"/>
        <v>0</v>
      </c>
      <c r="N93" s="1389">
        <f t="shared" si="109"/>
        <v>0</v>
      </c>
      <c r="O93" s="1389">
        <f t="shared" si="109"/>
        <v>1</v>
      </c>
      <c r="P93" s="1390">
        <f t="shared" si="110"/>
        <v>-1</v>
      </c>
      <c r="R93" s="1043" t="s">
        <v>457</v>
      </c>
      <c r="S93" s="1388">
        <v>1</v>
      </c>
      <c r="T93" s="1388">
        <v>0</v>
      </c>
      <c r="U93" s="1388">
        <f t="shared" si="111"/>
        <v>1</v>
      </c>
      <c r="V93" s="1388">
        <v>0</v>
      </c>
      <c r="W93" s="1388">
        <v>0</v>
      </c>
      <c r="X93" s="1388">
        <f t="shared" si="112"/>
        <v>0</v>
      </c>
      <c r="Y93" s="1388">
        <v>1</v>
      </c>
      <c r="Z93" s="1388">
        <v>0</v>
      </c>
      <c r="AA93" s="1388">
        <f t="shared" si="113"/>
        <v>1</v>
      </c>
      <c r="AB93" s="1388">
        <v>0</v>
      </c>
      <c r="AC93" s="1388">
        <v>0</v>
      </c>
      <c r="AD93" s="1388">
        <f t="shared" si="114"/>
        <v>0</v>
      </c>
      <c r="AE93" s="1389">
        <f t="shared" si="115"/>
        <v>2</v>
      </c>
      <c r="AF93" s="1389">
        <f t="shared" si="115"/>
        <v>0</v>
      </c>
      <c r="AG93" s="1390">
        <f t="shared" si="116"/>
        <v>2</v>
      </c>
      <c r="AI93" s="1043" t="s">
        <v>457</v>
      </c>
      <c r="AJ93" s="1388">
        <v>1</v>
      </c>
      <c r="AK93" s="1388">
        <v>0</v>
      </c>
      <c r="AL93" s="2927">
        <f t="shared" si="117"/>
        <v>1</v>
      </c>
      <c r="AM93" s="1388">
        <v>0</v>
      </c>
      <c r="AN93" s="1388">
        <v>0</v>
      </c>
      <c r="AO93" s="2927">
        <f t="shared" si="118"/>
        <v>0</v>
      </c>
      <c r="AP93" s="1388">
        <v>0</v>
      </c>
      <c r="AQ93" s="1388">
        <v>0</v>
      </c>
      <c r="AR93" s="2927">
        <f t="shared" si="119"/>
        <v>0</v>
      </c>
      <c r="AS93" s="1388">
        <v>0</v>
      </c>
      <c r="AT93" s="1388">
        <v>0</v>
      </c>
      <c r="AU93" s="2927">
        <f t="shared" si="120"/>
        <v>0</v>
      </c>
      <c r="AV93" s="2930">
        <f t="shared" si="121"/>
        <v>1</v>
      </c>
      <c r="AW93" s="2930">
        <f t="shared" si="121"/>
        <v>0</v>
      </c>
      <c r="AX93" s="1742">
        <f t="shared" ref="AX93:AX96" si="129">AV93-AW93</f>
        <v>1</v>
      </c>
      <c r="AZ93" s="2291" t="s">
        <v>457</v>
      </c>
      <c r="BA93" s="2294">
        <v>0</v>
      </c>
      <c r="BB93" s="1388">
        <v>0</v>
      </c>
      <c r="BC93" s="2293">
        <f t="shared" si="123"/>
        <v>0</v>
      </c>
      <c r="BD93" s="3099">
        <v>0</v>
      </c>
      <c r="BE93" s="1388">
        <v>0</v>
      </c>
      <c r="BF93" s="2929">
        <f t="shared" si="124"/>
        <v>0</v>
      </c>
      <c r="BG93" s="2294">
        <v>0</v>
      </c>
      <c r="BH93" s="1388">
        <v>0</v>
      </c>
      <c r="BI93" s="2293">
        <f t="shared" si="125"/>
        <v>0</v>
      </c>
      <c r="BJ93" s="3099">
        <v>0</v>
      </c>
      <c r="BK93" s="1388">
        <v>0</v>
      </c>
      <c r="BL93" s="2929">
        <f t="shared" si="126"/>
        <v>0</v>
      </c>
      <c r="BM93" s="2296">
        <f t="shared" si="127"/>
        <v>0</v>
      </c>
      <c r="BN93" s="2930">
        <f t="shared" si="127"/>
        <v>0</v>
      </c>
      <c r="BO93" s="1742">
        <f t="shared" ref="BO93:BO96" si="130">BM93-BN93</f>
        <v>0</v>
      </c>
    </row>
    <row r="94" spans="1:67" ht="22.5">
      <c r="A94" s="1043" t="s">
        <v>458</v>
      </c>
      <c r="B94" s="1388">
        <v>0</v>
      </c>
      <c r="C94" s="1388">
        <v>0</v>
      </c>
      <c r="D94" s="1388">
        <f t="shared" si="105"/>
        <v>0</v>
      </c>
      <c r="E94" s="1388">
        <v>0</v>
      </c>
      <c r="F94" s="1388">
        <v>0</v>
      </c>
      <c r="G94" s="1388">
        <f t="shared" si="106"/>
        <v>0</v>
      </c>
      <c r="H94" s="1388">
        <v>0</v>
      </c>
      <c r="I94" s="1388">
        <v>0</v>
      </c>
      <c r="J94" s="1388">
        <f t="shared" si="107"/>
        <v>0</v>
      </c>
      <c r="K94" s="1388">
        <v>0</v>
      </c>
      <c r="L94" s="1388">
        <v>0</v>
      </c>
      <c r="M94" s="1388">
        <f t="shared" si="108"/>
        <v>0</v>
      </c>
      <c r="N94" s="1389">
        <f t="shared" si="109"/>
        <v>0</v>
      </c>
      <c r="O94" s="1389">
        <f t="shared" si="109"/>
        <v>0</v>
      </c>
      <c r="P94" s="1390">
        <f t="shared" si="110"/>
        <v>0</v>
      </c>
      <c r="R94" s="1043" t="s">
        <v>458</v>
      </c>
      <c r="S94" s="1388">
        <v>0</v>
      </c>
      <c r="T94" s="1388">
        <v>1</v>
      </c>
      <c r="U94" s="1388">
        <f t="shared" si="111"/>
        <v>-1</v>
      </c>
      <c r="V94" s="1388">
        <v>0</v>
      </c>
      <c r="W94" s="1388">
        <v>0</v>
      </c>
      <c r="X94" s="1388">
        <f t="shared" si="112"/>
        <v>0</v>
      </c>
      <c r="Y94" s="1388">
        <v>0</v>
      </c>
      <c r="Z94" s="1388">
        <v>0</v>
      </c>
      <c r="AA94" s="1388">
        <f t="shared" si="113"/>
        <v>0</v>
      </c>
      <c r="AB94" s="1388">
        <v>0</v>
      </c>
      <c r="AC94" s="1388">
        <v>0</v>
      </c>
      <c r="AD94" s="1388">
        <f t="shared" si="114"/>
        <v>0</v>
      </c>
      <c r="AE94" s="1389">
        <f t="shared" si="115"/>
        <v>0</v>
      </c>
      <c r="AF94" s="1389">
        <f t="shared" si="115"/>
        <v>1</v>
      </c>
      <c r="AG94" s="1390">
        <f t="shared" si="116"/>
        <v>-1</v>
      </c>
      <c r="AI94" s="1043" t="s">
        <v>458</v>
      </c>
      <c r="AJ94" s="1388">
        <v>0</v>
      </c>
      <c r="AK94" s="1388">
        <v>0</v>
      </c>
      <c r="AL94" s="2927">
        <f t="shared" si="117"/>
        <v>0</v>
      </c>
      <c r="AM94" s="1388">
        <v>0</v>
      </c>
      <c r="AN94" s="1388">
        <v>0</v>
      </c>
      <c r="AO94" s="2927">
        <f t="shared" si="118"/>
        <v>0</v>
      </c>
      <c r="AP94" s="1388">
        <v>0</v>
      </c>
      <c r="AQ94" s="1388">
        <v>0</v>
      </c>
      <c r="AR94" s="2927">
        <f t="shared" si="119"/>
        <v>0</v>
      </c>
      <c r="AS94" s="1388">
        <v>0</v>
      </c>
      <c r="AT94" s="1388">
        <v>0</v>
      </c>
      <c r="AU94" s="2927">
        <f t="shared" si="120"/>
        <v>0</v>
      </c>
      <c r="AV94" s="2930">
        <f>SUM(AJ94,AM94,AP94,AS94)</f>
        <v>0</v>
      </c>
      <c r="AW94" s="2930">
        <f t="shared" si="121"/>
        <v>0</v>
      </c>
      <c r="AX94" s="1742">
        <f t="shared" si="129"/>
        <v>0</v>
      </c>
      <c r="AZ94" s="2291" t="s">
        <v>458</v>
      </c>
      <c r="BA94" s="2294">
        <v>0</v>
      </c>
      <c r="BB94" s="1388">
        <v>0</v>
      </c>
      <c r="BC94" s="2293">
        <f t="shared" si="123"/>
        <v>0</v>
      </c>
      <c r="BD94" s="3099">
        <v>0</v>
      </c>
      <c r="BE94" s="1388">
        <v>0</v>
      </c>
      <c r="BF94" s="2929">
        <f t="shared" si="124"/>
        <v>0</v>
      </c>
      <c r="BG94" s="2294">
        <v>0</v>
      </c>
      <c r="BH94" s="1388">
        <v>0</v>
      </c>
      <c r="BI94" s="2293">
        <f t="shared" si="125"/>
        <v>0</v>
      </c>
      <c r="BJ94" s="3099">
        <v>0</v>
      </c>
      <c r="BK94" s="1388">
        <v>0</v>
      </c>
      <c r="BL94" s="2929">
        <f t="shared" si="126"/>
        <v>0</v>
      </c>
      <c r="BM94" s="2296">
        <f>SUM(BA94,BD94,BG94,BJ94)</f>
        <v>0</v>
      </c>
      <c r="BN94" s="2930">
        <f t="shared" si="127"/>
        <v>0</v>
      </c>
      <c r="BO94" s="1742">
        <f t="shared" si="130"/>
        <v>0</v>
      </c>
    </row>
    <row r="95" spans="1:67">
      <c r="A95" s="1042" t="s">
        <v>459</v>
      </c>
      <c r="B95" s="1388">
        <v>4</v>
      </c>
      <c r="C95" s="1388">
        <v>4</v>
      </c>
      <c r="D95" s="1388">
        <f t="shared" si="105"/>
        <v>0</v>
      </c>
      <c r="E95" s="1388">
        <v>5</v>
      </c>
      <c r="F95" s="1388">
        <v>1</v>
      </c>
      <c r="G95" s="1388">
        <f t="shared" si="106"/>
        <v>4</v>
      </c>
      <c r="H95" s="1388">
        <v>38</v>
      </c>
      <c r="I95" s="1388">
        <v>81</v>
      </c>
      <c r="J95" s="1388">
        <f t="shared" si="107"/>
        <v>-43</v>
      </c>
      <c r="K95" s="1388">
        <v>0</v>
      </c>
      <c r="L95" s="1388">
        <v>0</v>
      </c>
      <c r="M95" s="1388">
        <f t="shared" si="108"/>
        <v>0</v>
      </c>
      <c r="N95" s="1389">
        <f t="shared" si="109"/>
        <v>47</v>
      </c>
      <c r="O95" s="1389">
        <f t="shared" si="109"/>
        <v>86</v>
      </c>
      <c r="P95" s="1390">
        <f t="shared" si="110"/>
        <v>-39</v>
      </c>
      <c r="R95" s="1042" t="s">
        <v>459</v>
      </c>
      <c r="S95" s="1388">
        <v>2</v>
      </c>
      <c r="T95" s="1388">
        <v>2</v>
      </c>
      <c r="U95" s="1388">
        <f t="shared" si="111"/>
        <v>0</v>
      </c>
      <c r="V95" s="1388">
        <v>0</v>
      </c>
      <c r="W95" s="1388">
        <v>2</v>
      </c>
      <c r="X95" s="1388">
        <f t="shared" si="112"/>
        <v>-2</v>
      </c>
      <c r="Y95" s="1388">
        <v>36</v>
      </c>
      <c r="Z95" s="1388">
        <v>35</v>
      </c>
      <c r="AA95" s="1388">
        <f t="shared" si="113"/>
        <v>1</v>
      </c>
      <c r="AB95" s="1388">
        <v>0</v>
      </c>
      <c r="AC95" s="1388">
        <v>0</v>
      </c>
      <c r="AD95" s="1388">
        <f t="shared" si="114"/>
        <v>0</v>
      </c>
      <c r="AE95" s="1389">
        <f t="shared" si="115"/>
        <v>38</v>
      </c>
      <c r="AF95" s="1389">
        <f t="shared" si="115"/>
        <v>39</v>
      </c>
      <c r="AG95" s="1390">
        <f t="shared" si="116"/>
        <v>-1</v>
      </c>
      <c r="AI95" s="1042" t="s">
        <v>459</v>
      </c>
      <c r="AJ95" s="1388">
        <v>1</v>
      </c>
      <c r="AK95" s="1388">
        <v>3</v>
      </c>
      <c r="AL95" s="2927">
        <f t="shared" si="117"/>
        <v>-2</v>
      </c>
      <c r="AM95" s="1388">
        <v>1</v>
      </c>
      <c r="AN95" s="1388">
        <v>2</v>
      </c>
      <c r="AO95" s="2927">
        <f t="shared" si="118"/>
        <v>-1</v>
      </c>
      <c r="AP95" s="1388">
        <v>17</v>
      </c>
      <c r="AQ95" s="1388">
        <v>23</v>
      </c>
      <c r="AR95" s="2927">
        <f t="shared" si="119"/>
        <v>-6</v>
      </c>
      <c r="AS95" s="1388">
        <v>0</v>
      </c>
      <c r="AT95" s="1388">
        <v>0</v>
      </c>
      <c r="AU95" s="2927">
        <f t="shared" si="120"/>
        <v>0</v>
      </c>
      <c r="AV95" s="2930">
        <f>SUM(AJ95,AM95,AP95,AS95)</f>
        <v>19</v>
      </c>
      <c r="AW95" s="2930">
        <f t="shared" si="121"/>
        <v>28</v>
      </c>
      <c r="AX95" s="1742">
        <f t="shared" si="129"/>
        <v>-9</v>
      </c>
      <c r="AZ95" s="2290" t="s">
        <v>459</v>
      </c>
      <c r="BA95" s="2294">
        <v>1</v>
      </c>
      <c r="BB95" s="1388">
        <v>7</v>
      </c>
      <c r="BC95" s="2293">
        <f t="shared" si="123"/>
        <v>-6</v>
      </c>
      <c r="BD95" s="3099">
        <v>2</v>
      </c>
      <c r="BE95" s="1388">
        <v>8</v>
      </c>
      <c r="BF95" s="2929">
        <f t="shared" si="124"/>
        <v>-6</v>
      </c>
      <c r="BG95" s="2294">
        <v>9</v>
      </c>
      <c r="BH95" s="1388">
        <v>32</v>
      </c>
      <c r="BI95" s="2293">
        <f t="shared" si="125"/>
        <v>-23</v>
      </c>
      <c r="BJ95" s="3099">
        <v>2</v>
      </c>
      <c r="BK95" s="1388">
        <v>1</v>
      </c>
      <c r="BL95" s="2929">
        <f t="shared" si="126"/>
        <v>1</v>
      </c>
      <c r="BM95" s="2296">
        <f>SUM(BA95,BD95,BG95,BJ95)</f>
        <v>14</v>
      </c>
      <c r="BN95" s="2930">
        <f t="shared" si="127"/>
        <v>48</v>
      </c>
      <c r="BO95" s="1742">
        <f t="shared" si="130"/>
        <v>-34</v>
      </c>
    </row>
    <row r="96" spans="1:67" ht="22.5">
      <c r="A96" s="1043" t="s">
        <v>460</v>
      </c>
      <c r="B96" s="1388">
        <v>1</v>
      </c>
      <c r="C96" s="1388">
        <v>7</v>
      </c>
      <c r="D96" s="1388">
        <f t="shared" si="105"/>
        <v>-6</v>
      </c>
      <c r="E96" s="1388">
        <v>5</v>
      </c>
      <c r="F96" s="1388">
        <v>6</v>
      </c>
      <c r="G96" s="1388">
        <f t="shared" si="106"/>
        <v>-1</v>
      </c>
      <c r="H96" s="1388">
        <v>38</v>
      </c>
      <c r="I96" s="1388">
        <v>70</v>
      </c>
      <c r="J96" s="1388">
        <f t="shared" si="107"/>
        <v>-32</v>
      </c>
      <c r="K96" s="1388">
        <v>0</v>
      </c>
      <c r="L96" s="1388">
        <v>0</v>
      </c>
      <c r="M96" s="1388">
        <f t="shared" si="108"/>
        <v>0</v>
      </c>
      <c r="N96" s="1389">
        <f t="shared" si="109"/>
        <v>44</v>
      </c>
      <c r="O96" s="1389">
        <f t="shared" si="109"/>
        <v>83</v>
      </c>
      <c r="P96" s="1390">
        <f t="shared" si="110"/>
        <v>-39</v>
      </c>
      <c r="R96" s="1043" t="s">
        <v>460</v>
      </c>
      <c r="S96" s="1388">
        <v>1</v>
      </c>
      <c r="T96" s="1388">
        <v>2</v>
      </c>
      <c r="U96" s="1388">
        <f t="shared" si="111"/>
        <v>-1</v>
      </c>
      <c r="V96" s="1388">
        <v>0</v>
      </c>
      <c r="W96" s="1388">
        <v>1</v>
      </c>
      <c r="X96" s="1388">
        <f t="shared" si="112"/>
        <v>-1</v>
      </c>
      <c r="Y96" s="1388">
        <v>25</v>
      </c>
      <c r="Z96" s="1388">
        <v>30</v>
      </c>
      <c r="AA96" s="1388">
        <f t="shared" si="113"/>
        <v>-5</v>
      </c>
      <c r="AB96" s="1388">
        <v>0</v>
      </c>
      <c r="AC96" s="1388">
        <v>2</v>
      </c>
      <c r="AD96" s="1388">
        <f t="shared" si="114"/>
        <v>-2</v>
      </c>
      <c r="AE96" s="1389">
        <f t="shared" si="115"/>
        <v>26</v>
      </c>
      <c r="AF96" s="1389">
        <f t="shared" si="115"/>
        <v>35</v>
      </c>
      <c r="AG96" s="1390">
        <f t="shared" si="116"/>
        <v>-9</v>
      </c>
      <c r="AI96" s="1043" t="s">
        <v>460</v>
      </c>
      <c r="AJ96" s="1388">
        <v>1</v>
      </c>
      <c r="AK96" s="1388">
        <v>1</v>
      </c>
      <c r="AL96" s="2927">
        <f t="shared" si="117"/>
        <v>0</v>
      </c>
      <c r="AM96" s="1388">
        <v>0</v>
      </c>
      <c r="AN96" s="1388">
        <v>9</v>
      </c>
      <c r="AO96" s="2927">
        <f t="shared" si="118"/>
        <v>-9</v>
      </c>
      <c r="AP96" s="1388">
        <v>24</v>
      </c>
      <c r="AQ96" s="1388">
        <v>28</v>
      </c>
      <c r="AR96" s="2927">
        <f t="shared" si="119"/>
        <v>-4</v>
      </c>
      <c r="AS96" s="1388">
        <v>0</v>
      </c>
      <c r="AT96" s="1388">
        <v>0</v>
      </c>
      <c r="AU96" s="2927">
        <f t="shared" si="120"/>
        <v>0</v>
      </c>
      <c r="AV96" s="2930">
        <f>SUM(AJ96,AM96,AP96,AS96)</f>
        <v>25</v>
      </c>
      <c r="AW96" s="2930">
        <f t="shared" si="121"/>
        <v>38</v>
      </c>
      <c r="AX96" s="1742">
        <f t="shared" si="129"/>
        <v>-13</v>
      </c>
      <c r="AZ96" s="2291" t="s">
        <v>460</v>
      </c>
      <c r="BA96" s="2294">
        <v>3</v>
      </c>
      <c r="BB96" s="1388">
        <v>3</v>
      </c>
      <c r="BC96" s="2293">
        <f t="shared" si="123"/>
        <v>0</v>
      </c>
      <c r="BD96" s="3099">
        <v>3</v>
      </c>
      <c r="BE96" s="1388">
        <v>17</v>
      </c>
      <c r="BF96" s="2929">
        <f t="shared" si="124"/>
        <v>-14</v>
      </c>
      <c r="BG96" s="2294">
        <v>25</v>
      </c>
      <c r="BH96" s="1388">
        <v>40</v>
      </c>
      <c r="BI96" s="2293">
        <f t="shared" si="125"/>
        <v>-15</v>
      </c>
      <c r="BJ96" s="3099">
        <v>0</v>
      </c>
      <c r="BK96" s="1388">
        <v>0</v>
      </c>
      <c r="BL96" s="2929">
        <f t="shared" si="126"/>
        <v>0</v>
      </c>
      <c r="BM96" s="2296">
        <f>SUM(BA96,BD96,BG96,BJ96)</f>
        <v>31</v>
      </c>
      <c r="BN96" s="2930">
        <f t="shared" si="127"/>
        <v>60</v>
      </c>
      <c r="BO96" s="1742">
        <f t="shared" si="130"/>
        <v>-29</v>
      </c>
    </row>
    <row r="97" spans="1:67">
      <c r="A97" s="1042" t="s">
        <v>461</v>
      </c>
      <c r="B97" s="1388">
        <v>0</v>
      </c>
      <c r="C97" s="1388">
        <v>2</v>
      </c>
      <c r="D97" s="1388">
        <f t="shared" si="105"/>
        <v>-2</v>
      </c>
      <c r="E97" s="1388">
        <v>0</v>
      </c>
      <c r="F97" s="1388">
        <v>1</v>
      </c>
      <c r="G97" s="1388">
        <f t="shared" si="106"/>
        <v>-1</v>
      </c>
      <c r="H97" s="1388">
        <v>10</v>
      </c>
      <c r="I97" s="1388">
        <v>9</v>
      </c>
      <c r="J97" s="1388">
        <f t="shared" si="107"/>
        <v>1</v>
      </c>
      <c r="K97" s="1388">
        <v>0</v>
      </c>
      <c r="L97" s="1388">
        <v>0</v>
      </c>
      <c r="M97" s="1388">
        <f t="shared" si="108"/>
        <v>0</v>
      </c>
      <c r="N97" s="1389">
        <f t="shared" si="109"/>
        <v>10</v>
      </c>
      <c r="O97" s="1389">
        <f t="shared" si="109"/>
        <v>12</v>
      </c>
      <c r="P97" s="1390">
        <f t="shared" si="110"/>
        <v>-2</v>
      </c>
      <c r="R97" s="1042" t="s">
        <v>461</v>
      </c>
      <c r="S97" s="1388">
        <v>0</v>
      </c>
      <c r="T97" s="1388">
        <v>0</v>
      </c>
      <c r="U97" s="1388">
        <f t="shared" si="111"/>
        <v>0</v>
      </c>
      <c r="V97" s="1388">
        <v>0</v>
      </c>
      <c r="W97" s="1388">
        <v>0</v>
      </c>
      <c r="X97" s="1388">
        <f t="shared" si="112"/>
        <v>0</v>
      </c>
      <c r="Y97" s="1388">
        <v>2</v>
      </c>
      <c r="Z97" s="1388">
        <v>2</v>
      </c>
      <c r="AA97" s="1388">
        <f t="shared" si="113"/>
        <v>0</v>
      </c>
      <c r="AB97" s="1388">
        <v>0</v>
      </c>
      <c r="AC97" s="1388">
        <v>0</v>
      </c>
      <c r="AD97" s="1388">
        <f t="shared" si="114"/>
        <v>0</v>
      </c>
      <c r="AE97" s="1389">
        <f t="shared" si="115"/>
        <v>2</v>
      </c>
      <c r="AF97" s="1389">
        <f t="shared" si="115"/>
        <v>2</v>
      </c>
      <c r="AG97" s="1390">
        <f t="shared" si="116"/>
        <v>0</v>
      </c>
      <c r="AI97" s="1042" t="s">
        <v>461</v>
      </c>
      <c r="AJ97" s="1388">
        <v>0</v>
      </c>
      <c r="AK97" s="1388">
        <v>0</v>
      </c>
      <c r="AL97" s="2927">
        <f t="shared" si="117"/>
        <v>0</v>
      </c>
      <c r="AM97" s="1388">
        <v>0</v>
      </c>
      <c r="AN97" s="1388">
        <v>0</v>
      </c>
      <c r="AO97" s="2927">
        <f t="shared" si="118"/>
        <v>0</v>
      </c>
      <c r="AP97" s="1388">
        <v>1</v>
      </c>
      <c r="AQ97" s="1388">
        <v>6</v>
      </c>
      <c r="AR97" s="2927">
        <f t="shared" si="119"/>
        <v>-5</v>
      </c>
      <c r="AS97" s="1388">
        <v>0</v>
      </c>
      <c r="AT97" s="1388">
        <v>0</v>
      </c>
      <c r="AU97" s="2927">
        <f t="shared" si="120"/>
        <v>0</v>
      </c>
      <c r="AV97" s="2930">
        <f>SUM(AJ97,AM97,AP97,AS97)</f>
        <v>1</v>
      </c>
      <c r="AW97" s="2930">
        <f t="shared" si="121"/>
        <v>6</v>
      </c>
      <c r="AX97" s="1742">
        <f>AV97-AW97</f>
        <v>-5</v>
      </c>
      <c r="AZ97" s="2290" t="s">
        <v>461</v>
      </c>
      <c r="BA97" s="2294">
        <v>0</v>
      </c>
      <c r="BB97" s="1388">
        <v>0</v>
      </c>
      <c r="BC97" s="2293">
        <f t="shared" si="123"/>
        <v>0</v>
      </c>
      <c r="BD97" s="3099">
        <v>1</v>
      </c>
      <c r="BE97" s="1388">
        <v>0</v>
      </c>
      <c r="BF97" s="2929">
        <f t="shared" si="124"/>
        <v>1</v>
      </c>
      <c r="BG97" s="2294">
        <v>0</v>
      </c>
      <c r="BH97" s="1388">
        <v>5</v>
      </c>
      <c r="BI97" s="2293">
        <f t="shared" si="125"/>
        <v>-5</v>
      </c>
      <c r="BJ97" s="3099">
        <v>0</v>
      </c>
      <c r="BK97" s="1388">
        <v>1</v>
      </c>
      <c r="BL97" s="2929">
        <f t="shared" si="126"/>
        <v>-1</v>
      </c>
      <c r="BM97" s="2296">
        <f>SUM(BA97,BD97,BG97,BJ97)</f>
        <v>1</v>
      </c>
      <c r="BN97" s="2930">
        <f t="shared" si="127"/>
        <v>6</v>
      </c>
      <c r="BO97" s="1742">
        <f>BM97-BN97</f>
        <v>-5</v>
      </c>
    </row>
    <row r="98" spans="1:67">
      <c r="A98" s="1042" t="s">
        <v>462</v>
      </c>
      <c r="B98" s="1388">
        <v>3</v>
      </c>
      <c r="C98" s="1388">
        <v>3</v>
      </c>
      <c r="D98" s="1388">
        <f t="shared" si="105"/>
        <v>0</v>
      </c>
      <c r="E98" s="1388">
        <v>4</v>
      </c>
      <c r="F98" s="1388">
        <v>6</v>
      </c>
      <c r="G98" s="1388">
        <f t="shared" si="106"/>
        <v>-2</v>
      </c>
      <c r="H98" s="1388">
        <v>12</v>
      </c>
      <c r="I98" s="1388">
        <v>19</v>
      </c>
      <c r="J98" s="1388">
        <f t="shared" si="107"/>
        <v>-7</v>
      </c>
      <c r="K98" s="1388">
        <v>0</v>
      </c>
      <c r="L98" s="1388">
        <v>0</v>
      </c>
      <c r="M98" s="1388">
        <f t="shared" si="108"/>
        <v>0</v>
      </c>
      <c r="N98" s="1389">
        <f t="shared" si="109"/>
        <v>19</v>
      </c>
      <c r="O98" s="1389">
        <f t="shared" si="109"/>
        <v>28</v>
      </c>
      <c r="P98" s="1390">
        <f t="shared" si="110"/>
        <v>-9</v>
      </c>
      <c r="R98" s="1042" t="s">
        <v>462</v>
      </c>
      <c r="S98" s="1388">
        <v>1</v>
      </c>
      <c r="T98" s="1388">
        <v>0</v>
      </c>
      <c r="U98" s="1388">
        <f t="shared" si="111"/>
        <v>1</v>
      </c>
      <c r="V98" s="1388">
        <v>8</v>
      </c>
      <c r="W98" s="1388">
        <v>2</v>
      </c>
      <c r="X98" s="1388">
        <f t="shared" si="112"/>
        <v>6</v>
      </c>
      <c r="Y98" s="1388">
        <v>20</v>
      </c>
      <c r="Z98" s="1388">
        <v>14</v>
      </c>
      <c r="AA98" s="1388">
        <f t="shared" si="113"/>
        <v>6</v>
      </c>
      <c r="AB98" s="1388">
        <v>0</v>
      </c>
      <c r="AC98" s="1388">
        <v>0</v>
      </c>
      <c r="AD98" s="1388">
        <f t="shared" si="114"/>
        <v>0</v>
      </c>
      <c r="AE98" s="1389">
        <f t="shared" si="115"/>
        <v>29</v>
      </c>
      <c r="AF98" s="1389">
        <f t="shared" si="115"/>
        <v>16</v>
      </c>
      <c r="AG98" s="1390">
        <f t="shared" si="116"/>
        <v>13</v>
      </c>
      <c r="AI98" s="1042" t="s">
        <v>462</v>
      </c>
      <c r="AJ98" s="1388">
        <v>3</v>
      </c>
      <c r="AK98" s="1388">
        <v>3</v>
      </c>
      <c r="AL98" s="2927">
        <f t="shared" si="117"/>
        <v>0</v>
      </c>
      <c r="AM98" s="1388">
        <v>1</v>
      </c>
      <c r="AN98" s="1388">
        <v>4</v>
      </c>
      <c r="AO98" s="2927">
        <f t="shared" si="118"/>
        <v>-3</v>
      </c>
      <c r="AP98" s="1388">
        <v>14</v>
      </c>
      <c r="AQ98" s="1388">
        <v>20</v>
      </c>
      <c r="AR98" s="2927">
        <f t="shared" si="119"/>
        <v>-6</v>
      </c>
      <c r="AS98" s="1388">
        <v>1</v>
      </c>
      <c r="AT98" s="1388">
        <v>0</v>
      </c>
      <c r="AU98" s="2927">
        <f t="shared" si="120"/>
        <v>1</v>
      </c>
      <c r="AV98" s="2930">
        <f>SUM(AJ98,AM98,AP98,AS98)</f>
        <v>19</v>
      </c>
      <c r="AW98" s="2930">
        <f t="shared" si="121"/>
        <v>27</v>
      </c>
      <c r="AX98" s="1742">
        <f t="shared" ref="AX98:AX110" si="131">AV98-AW98</f>
        <v>-8</v>
      </c>
      <c r="AZ98" s="2290" t="s">
        <v>462</v>
      </c>
      <c r="BA98" s="2294">
        <v>3</v>
      </c>
      <c r="BB98" s="1388">
        <v>0</v>
      </c>
      <c r="BC98" s="2293">
        <f t="shared" si="123"/>
        <v>3</v>
      </c>
      <c r="BD98" s="3099">
        <v>3</v>
      </c>
      <c r="BE98" s="1388">
        <v>15</v>
      </c>
      <c r="BF98" s="2929">
        <f t="shared" si="124"/>
        <v>-12</v>
      </c>
      <c r="BG98" s="2294">
        <v>17</v>
      </c>
      <c r="BH98" s="1388">
        <v>21</v>
      </c>
      <c r="BI98" s="2293">
        <f t="shared" si="125"/>
        <v>-4</v>
      </c>
      <c r="BJ98" s="3099">
        <v>0</v>
      </c>
      <c r="BK98" s="1388">
        <v>0</v>
      </c>
      <c r="BL98" s="2929">
        <f t="shared" si="126"/>
        <v>0</v>
      </c>
      <c r="BM98" s="2296">
        <f>SUM(BA98,BD98,BG98,BJ98)</f>
        <v>23</v>
      </c>
      <c r="BN98" s="2930">
        <f t="shared" si="127"/>
        <v>36</v>
      </c>
      <c r="BO98" s="1742">
        <f t="shared" ref="BO98:BO110" si="132">BM98-BN98</f>
        <v>-13</v>
      </c>
    </row>
    <row r="99" spans="1:67">
      <c r="A99" s="1042" t="s">
        <v>463</v>
      </c>
      <c r="B99" s="1388">
        <v>0</v>
      </c>
      <c r="C99" s="1388">
        <v>0</v>
      </c>
      <c r="D99" s="1388">
        <f t="shared" si="105"/>
        <v>0</v>
      </c>
      <c r="E99" s="1388">
        <v>0</v>
      </c>
      <c r="F99" s="1388">
        <v>1</v>
      </c>
      <c r="G99" s="1388">
        <f t="shared" si="106"/>
        <v>-1</v>
      </c>
      <c r="H99" s="1388">
        <v>4</v>
      </c>
      <c r="I99" s="1388">
        <v>1</v>
      </c>
      <c r="J99" s="1388">
        <f t="shared" si="107"/>
        <v>3</v>
      </c>
      <c r="K99" s="1388">
        <v>0</v>
      </c>
      <c r="L99" s="1388">
        <v>1</v>
      </c>
      <c r="M99" s="1388">
        <f t="shared" si="108"/>
        <v>-1</v>
      </c>
      <c r="N99" s="1389">
        <f t="shared" si="109"/>
        <v>4</v>
      </c>
      <c r="O99" s="1389">
        <f t="shared" si="109"/>
        <v>3</v>
      </c>
      <c r="P99" s="1390">
        <f t="shared" si="110"/>
        <v>1</v>
      </c>
      <c r="R99" s="1042" t="s">
        <v>463</v>
      </c>
      <c r="S99" s="1388">
        <v>0</v>
      </c>
      <c r="T99" s="1388">
        <v>0</v>
      </c>
      <c r="U99" s="1388">
        <f t="shared" si="111"/>
        <v>0</v>
      </c>
      <c r="V99" s="1388">
        <v>0</v>
      </c>
      <c r="W99" s="1388">
        <v>0</v>
      </c>
      <c r="X99" s="1388">
        <f t="shared" si="112"/>
        <v>0</v>
      </c>
      <c r="Y99" s="1388">
        <v>1</v>
      </c>
      <c r="Z99" s="1388">
        <v>0</v>
      </c>
      <c r="AA99" s="1388">
        <f t="shared" si="113"/>
        <v>1</v>
      </c>
      <c r="AB99" s="1388">
        <v>0</v>
      </c>
      <c r="AC99" s="1388">
        <v>0</v>
      </c>
      <c r="AD99" s="1388">
        <f t="shared" si="114"/>
        <v>0</v>
      </c>
      <c r="AE99" s="1389">
        <f t="shared" si="115"/>
        <v>1</v>
      </c>
      <c r="AF99" s="1389">
        <f t="shared" si="115"/>
        <v>0</v>
      </c>
      <c r="AG99" s="1390">
        <f t="shared" si="116"/>
        <v>1</v>
      </c>
      <c r="AI99" s="1042" t="s">
        <v>463</v>
      </c>
      <c r="AJ99" s="1388">
        <v>0</v>
      </c>
      <c r="AK99" s="1388">
        <v>0</v>
      </c>
      <c r="AL99" s="2927">
        <f t="shared" si="117"/>
        <v>0</v>
      </c>
      <c r="AM99" s="1388">
        <v>0</v>
      </c>
      <c r="AN99" s="1388">
        <v>0</v>
      </c>
      <c r="AO99" s="2927">
        <f t="shared" si="118"/>
        <v>0</v>
      </c>
      <c r="AP99" s="1388">
        <v>1</v>
      </c>
      <c r="AQ99" s="1388">
        <v>1</v>
      </c>
      <c r="AR99" s="2927">
        <f t="shared" si="119"/>
        <v>0</v>
      </c>
      <c r="AS99" s="1388">
        <v>0</v>
      </c>
      <c r="AT99" s="1388">
        <v>0</v>
      </c>
      <c r="AU99" s="2927">
        <f t="shared" si="120"/>
        <v>0</v>
      </c>
      <c r="AV99" s="2930">
        <f t="shared" ref="AV99:AW111" si="133">SUM(AJ99,AM99,AP99,AS99)</f>
        <v>1</v>
      </c>
      <c r="AW99" s="2930">
        <f t="shared" si="121"/>
        <v>1</v>
      </c>
      <c r="AX99" s="1742">
        <f t="shared" si="131"/>
        <v>0</v>
      </c>
      <c r="AZ99" s="2290" t="s">
        <v>463</v>
      </c>
      <c r="BA99" s="2294">
        <v>0</v>
      </c>
      <c r="BB99" s="1388">
        <v>1</v>
      </c>
      <c r="BC99" s="2293">
        <f t="shared" si="123"/>
        <v>-1</v>
      </c>
      <c r="BD99" s="3099">
        <v>2</v>
      </c>
      <c r="BE99" s="1388">
        <v>2</v>
      </c>
      <c r="BF99" s="2929">
        <f t="shared" si="124"/>
        <v>0</v>
      </c>
      <c r="BG99" s="2294">
        <v>1</v>
      </c>
      <c r="BH99" s="1388">
        <v>1</v>
      </c>
      <c r="BI99" s="2293">
        <f t="shared" si="125"/>
        <v>0</v>
      </c>
      <c r="BJ99" s="3099">
        <v>0</v>
      </c>
      <c r="BK99" s="1388">
        <v>0</v>
      </c>
      <c r="BL99" s="2929">
        <f t="shared" si="126"/>
        <v>0</v>
      </c>
      <c r="BM99" s="2296">
        <f t="shared" ref="BM99:BN111" si="134">SUM(BA99,BD99,BG99,BJ99)</f>
        <v>3</v>
      </c>
      <c r="BN99" s="2930">
        <f t="shared" si="127"/>
        <v>4</v>
      </c>
      <c r="BO99" s="1742">
        <f t="shared" si="132"/>
        <v>-1</v>
      </c>
    </row>
    <row r="100" spans="1:67">
      <c r="A100" s="1042" t="s">
        <v>464</v>
      </c>
      <c r="B100" s="1388">
        <v>0</v>
      </c>
      <c r="C100" s="1388">
        <v>0</v>
      </c>
      <c r="D100" s="1388">
        <f t="shared" si="105"/>
        <v>0</v>
      </c>
      <c r="E100" s="1388">
        <v>0</v>
      </c>
      <c r="F100" s="1388">
        <v>2</v>
      </c>
      <c r="G100" s="1388">
        <f t="shared" si="106"/>
        <v>-2</v>
      </c>
      <c r="H100" s="1388">
        <v>5</v>
      </c>
      <c r="I100" s="1388">
        <v>8</v>
      </c>
      <c r="J100" s="1388">
        <f t="shared" si="107"/>
        <v>-3</v>
      </c>
      <c r="K100" s="1388">
        <v>0</v>
      </c>
      <c r="L100" s="1388">
        <v>0</v>
      </c>
      <c r="M100" s="1388">
        <f t="shared" si="108"/>
        <v>0</v>
      </c>
      <c r="N100" s="1389">
        <f t="shared" si="109"/>
        <v>5</v>
      </c>
      <c r="O100" s="1389">
        <f t="shared" si="109"/>
        <v>10</v>
      </c>
      <c r="P100" s="1390">
        <f t="shared" si="110"/>
        <v>-5</v>
      </c>
      <c r="R100" s="1042" t="s">
        <v>464</v>
      </c>
      <c r="S100" s="1388">
        <v>0</v>
      </c>
      <c r="T100" s="1388">
        <v>0</v>
      </c>
      <c r="U100" s="1388">
        <f t="shared" si="111"/>
        <v>0</v>
      </c>
      <c r="V100" s="1388">
        <v>0</v>
      </c>
      <c r="W100" s="1388">
        <v>0</v>
      </c>
      <c r="X100" s="1388">
        <f t="shared" si="112"/>
        <v>0</v>
      </c>
      <c r="Y100" s="1388">
        <v>5</v>
      </c>
      <c r="Z100" s="1388">
        <v>2</v>
      </c>
      <c r="AA100" s="1388">
        <f t="shared" si="113"/>
        <v>3</v>
      </c>
      <c r="AB100" s="1388">
        <v>0</v>
      </c>
      <c r="AC100" s="1388">
        <v>0</v>
      </c>
      <c r="AD100" s="1388">
        <f t="shared" si="114"/>
        <v>0</v>
      </c>
      <c r="AE100" s="1389">
        <f t="shared" si="115"/>
        <v>5</v>
      </c>
      <c r="AF100" s="1389">
        <f t="shared" si="115"/>
        <v>2</v>
      </c>
      <c r="AG100" s="1390">
        <f t="shared" si="116"/>
        <v>3</v>
      </c>
      <c r="AI100" s="1042" t="s">
        <v>464</v>
      </c>
      <c r="AJ100" s="1388">
        <v>0</v>
      </c>
      <c r="AK100" s="1388">
        <v>1</v>
      </c>
      <c r="AL100" s="2927">
        <f t="shared" si="117"/>
        <v>-1</v>
      </c>
      <c r="AM100" s="1388">
        <v>0</v>
      </c>
      <c r="AN100" s="1388">
        <v>0</v>
      </c>
      <c r="AO100" s="2927">
        <f t="shared" si="118"/>
        <v>0</v>
      </c>
      <c r="AP100" s="1388">
        <v>8</v>
      </c>
      <c r="AQ100" s="1388">
        <v>4</v>
      </c>
      <c r="AR100" s="2927">
        <f t="shared" si="119"/>
        <v>4</v>
      </c>
      <c r="AS100" s="1388">
        <v>0</v>
      </c>
      <c r="AT100" s="1388">
        <v>0</v>
      </c>
      <c r="AU100" s="2927">
        <f t="shared" si="120"/>
        <v>0</v>
      </c>
      <c r="AV100" s="2930">
        <f t="shared" si="133"/>
        <v>8</v>
      </c>
      <c r="AW100" s="2930">
        <f t="shared" si="121"/>
        <v>5</v>
      </c>
      <c r="AX100" s="1742">
        <f t="shared" si="131"/>
        <v>3</v>
      </c>
      <c r="AZ100" s="2290" t="s">
        <v>464</v>
      </c>
      <c r="BA100" s="2294">
        <v>0</v>
      </c>
      <c r="BB100" s="1388">
        <v>0</v>
      </c>
      <c r="BC100" s="2293">
        <f t="shared" si="123"/>
        <v>0</v>
      </c>
      <c r="BD100" s="3099">
        <v>0</v>
      </c>
      <c r="BE100" s="1388">
        <v>2</v>
      </c>
      <c r="BF100" s="2929">
        <f t="shared" si="124"/>
        <v>-2</v>
      </c>
      <c r="BG100" s="2294">
        <v>6</v>
      </c>
      <c r="BH100" s="1388">
        <v>8</v>
      </c>
      <c r="BI100" s="2293">
        <f t="shared" si="125"/>
        <v>-2</v>
      </c>
      <c r="BJ100" s="3099">
        <v>0</v>
      </c>
      <c r="BK100" s="1388">
        <v>0</v>
      </c>
      <c r="BL100" s="2929">
        <f t="shared" si="126"/>
        <v>0</v>
      </c>
      <c r="BM100" s="2296">
        <f t="shared" si="134"/>
        <v>6</v>
      </c>
      <c r="BN100" s="2930">
        <f t="shared" si="127"/>
        <v>10</v>
      </c>
      <c r="BO100" s="1742">
        <f t="shared" si="132"/>
        <v>-4</v>
      </c>
    </row>
    <row r="101" spans="1:67">
      <c r="A101" s="1042" t="s">
        <v>465</v>
      </c>
      <c r="B101" s="1388">
        <v>1</v>
      </c>
      <c r="C101" s="1388">
        <v>9</v>
      </c>
      <c r="D101" s="1388">
        <f t="shared" si="105"/>
        <v>-8</v>
      </c>
      <c r="E101" s="1388">
        <v>1</v>
      </c>
      <c r="F101" s="1388">
        <v>2</v>
      </c>
      <c r="G101" s="1388">
        <f t="shared" si="106"/>
        <v>-1</v>
      </c>
      <c r="H101" s="1388">
        <v>2</v>
      </c>
      <c r="I101" s="1388">
        <v>2</v>
      </c>
      <c r="J101" s="1388">
        <f t="shared" si="107"/>
        <v>0</v>
      </c>
      <c r="K101" s="1388">
        <v>0</v>
      </c>
      <c r="L101" s="1388">
        <v>0</v>
      </c>
      <c r="M101" s="1388">
        <f t="shared" si="108"/>
        <v>0</v>
      </c>
      <c r="N101" s="1389">
        <f t="shared" si="109"/>
        <v>4</v>
      </c>
      <c r="O101" s="1389">
        <f t="shared" si="109"/>
        <v>13</v>
      </c>
      <c r="P101" s="1390">
        <f t="shared" si="110"/>
        <v>-9</v>
      </c>
      <c r="R101" s="1042" t="s">
        <v>465</v>
      </c>
      <c r="S101" s="1388">
        <v>2</v>
      </c>
      <c r="T101" s="1388">
        <v>1</v>
      </c>
      <c r="U101" s="1388">
        <f t="shared" si="111"/>
        <v>1</v>
      </c>
      <c r="V101" s="1388">
        <v>0</v>
      </c>
      <c r="W101" s="1388">
        <v>0</v>
      </c>
      <c r="X101" s="1388">
        <f t="shared" si="112"/>
        <v>0</v>
      </c>
      <c r="Y101" s="1388">
        <v>0</v>
      </c>
      <c r="Z101" s="1388">
        <v>1</v>
      </c>
      <c r="AA101" s="1388">
        <f t="shared" si="113"/>
        <v>-1</v>
      </c>
      <c r="AB101" s="1388">
        <v>0</v>
      </c>
      <c r="AC101" s="1388">
        <v>0</v>
      </c>
      <c r="AD101" s="1388">
        <f t="shared" si="114"/>
        <v>0</v>
      </c>
      <c r="AE101" s="1389">
        <f t="shared" si="115"/>
        <v>2</v>
      </c>
      <c r="AF101" s="1389">
        <f t="shared" si="115"/>
        <v>2</v>
      </c>
      <c r="AG101" s="1390">
        <f t="shared" si="116"/>
        <v>0</v>
      </c>
      <c r="AI101" s="1042" t="s">
        <v>465</v>
      </c>
      <c r="AJ101" s="1388">
        <v>0</v>
      </c>
      <c r="AK101" s="1388">
        <v>0</v>
      </c>
      <c r="AL101" s="2927">
        <f t="shared" si="117"/>
        <v>0</v>
      </c>
      <c r="AM101" s="1388">
        <v>0</v>
      </c>
      <c r="AN101" s="1388">
        <v>2</v>
      </c>
      <c r="AO101" s="2927">
        <f t="shared" si="118"/>
        <v>-2</v>
      </c>
      <c r="AP101" s="1388">
        <v>1</v>
      </c>
      <c r="AQ101" s="1388">
        <v>1</v>
      </c>
      <c r="AR101" s="2927">
        <f t="shared" si="119"/>
        <v>0</v>
      </c>
      <c r="AS101" s="1388">
        <v>0</v>
      </c>
      <c r="AT101" s="1388">
        <v>0</v>
      </c>
      <c r="AU101" s="2927">
        <f t="shared" si="120"/>
        <v>0</v>
      </c>
      <c r="AV101" s="2930">
        <f t="shared" si="133"/>
        <v>1</v>
      </c>
      <c r="AW101" s="2930">
        <f t="shared" si="121"/>
        <v>3</v>
      </c>
      <c r="AX101" s="1742">
        <f t="shared" si="131"/>
        <v>-2</v>
      </c>
      <c r="AZ101" s="2290" t="s">
        <v>465</v>
      </c>
      <c r="BA101" s="2294">
        <v>1</v>
      </c>
      <c r="BB101" s="1388">
        <v>5</v>
      </c>
      <c r="BC101" s="2293">
        <f t="shared" si="123"/>
        <v>-4</v>
      </c>
      <c r="BD101" s="3099">
        <v>0</v>
      </c>
      <c r="BE101" s="1388">
        <v>2</v>
      </c>
      <c r="BF101" s="2929">
        <f t="shared" si="124"/>
        <v>-2</v>
      </c>
      <c r="BG101" s="2294">
        <v>0</v>
      </c>
      <c r="BH101" s="1388">
        <v>2</v>
      </c>
      <c r="BI101" s="2293">
        <f t="shared" si="125"/>
        <v>-2</v>
      </c>
      <c r="BJ101" s="3099">
        <v>0</v>
      </c>
      <c r="BK101" s="1388">
        <v>0</v>
      </c>
      <c r="BL101" s="2929">
        <f t="shared" si="126"/>
        <v>0</v>
      </c>
      <c r="BM101" s="2296">
        <f t="shared" si="134"/>
        <v>1</v>
      </c>
      <c r="BN101" s="2930">
        <f t="shared" si="127"/>
        <v>9</v>
      </c>
      <c r="BO101" s="1742">
        <f t="shared" si="132"/>
        <v>-8</v>
      </c>
    </row>
    <row r="102" spans="1:67">
      <c r="A102" s="1042" t="s">
        <v>466</v>
      </c>
      <c r="B102" s="1388">
        <v>1</v>
      </c>
      <c r="C102" s="1388">
        <v>3</v>
      </c>
      <c r="D102" s="1388">
        <f t="shared" si="105"/>
        <v>-2</v>
      </c>
      <c r="E102" s="1388">
        <v>1</v>
      </c>
      <c r="F102" s="1388">
        <v>0</v>
      </c>
      <c r="G102" s="1388">
        <f t="shared" si="106"/>
        <v>1</v>
      </c>
      <c r="H102" s="1388">
        <v>8</v>
      </c>
      <c r="I102" s="1388">
        <v>8</v>
      </c>
      <c r="J102" s="1388">
        <f t="shared" si="107"/>
        <v>0</v>
      </c>
      <c r="K102" s="1388">
        <v>1</v>
      </c>
      <c r="L102" s="1388">
        <v>0</v>
      </c>
      <c r="M102" s="1388">
        <f t="shared" si="108"/>
        <v>1</v>
      </c>
      <c r="N102" s="1389">
        <f t="shared" si="109"/>
        <v>11</v>
      </c>
      <c r="O102" s="1389">
        <f t="shared" si="109"/>
        <v>11</v>
      </c>
      <c r="P102" s="1390">
        <f t="shared" si="110"/>
        <v>0</v>
      </c>
      <c r="R102" s="1042" t="s">
        <v>466</v>
      </c>
      <c r="S102" s="1388">
        <v>1</v>
      </c>
      <c r="T102" s="1388">
        <v>1</v>
      </c>
      <c r="U102" s="1388">
        <f t="shared" si="111"/>
        <v>0</v>
      </c>
      <c r="V102" s="1388">
        <v>0</v>
      </c>
      <c r="W102" s="1388">
        <v>0</v>
      </c>
      <c r="X102" s="1388">
        <f t="shared" si="112"/>
        <v>0</v>
      </c>
      <c r="Y102" s="1388">
        <v>1</v>
      </c>
      <c r="Z102" s="1388">
        <v>2</v>
      </c>
      <c r="AA102" s="1388">
        <f t="shared" si="113"/>
        <v>-1</v>
      </c>
      <c r="AB102" s="1388">
        <v>0</v>
      </c>
      <c r="AC102" s="1388">
        <v>0</v>
      </c>
      <c r="AD102" s="1388">
        <f t="shared" si="114"/>
        <v>0</v>
      </c>
      <c r="AE102" s="1389">
        <f t="shared" si="115"/>
        <v>2</v>
      </c>
      <c r="AF102" s="1389">
        <f t="shared" si="115"/>
        <v>3</v>
      </c>
      <c r="AG102" s="1390">
        <f t="shared" si="116"/>
        <v>-1</v>
      </c>
      <c r="AI102" s="1042" t="s">
        <v>466</v>
      </c>
      <c r="AJ102" s="1388">
        <v>1</v>
      </c>
      <c r="AK102" s="1388">
        <v>0</v>
      </c>
      <c r="AL102" s="2927">
        <f t="shared" si="117"/>
        <v>1</v>
      </c>
      <c r="AM102" s="1388">
        <v>0</v>
      </c>
      <c r="AN102" s="1388">
        <v>0</v>
      </c>
      <c r="AO102" s="2927">
        <f t="shared" si="118"/>
        <v>0</v>
      </c>
      <c r="AP102" s="1388">
        <v>0</v>
      </c>
      <c r="AQ102" s="1388">
        <v>2</v>
      </c>
      <c r="AR102" s="2927">
        <f t="shared" si="119"/>
        <v>-2</v>
      </c>
      <c r="AS102" s="1388">
        <v>1</v>
      </c>
      <c r="AT102" s="1388">
        <v>0</v>
      </c>
      <c r="AU102" s="2927">
        <f t="shared" si="120"/>
        <v>1</v>
      </c>
      <c r="AV102" s="2930">
        <f t="shared" si="133"/>
        <v>2</v>
      </c>
      <c r="AW102" s="2930">
        <f t="shared" si="121"/>
        <v>2</v>
      </c>
      <c r="AX102" s="1742">
        <f t="shared" si="131"/>
        <v>0</v>
      </c>
      <c r="AZ102" s="2290" t="s">
        <v>466</v>
      </c>
      <c r="BA102" s="2294">
        <v>0</v>
      </c>
      <c r="BB102" s="1388">
        <v>0</v>
      </c>
      <c r="BC102" s="2293">
        <f t="shared" si="123"/>
        <v>0</v>
      </c>
      <c r="BD102" s="3099">
        <v>0</v>
      </c>
      <c r="BE102" s="1388">
        <v>2</v>
      </c>
      <c r="BF102" s="2929">
        <f t="shared" si="124"/>
        <v>-2</v>
      </c>
      <c r="BG102" s="2294">
        <v>4</v>
      </c>
      <c r="BH102" s="1388">
        <v>3</v>
      </c>
      <c r="BI102" s="2293">
        <f t="shared" si="125"/>
        <v>1</v>
      </c>
      <c r="BJ102" s="3099">
        <v>0</v>
      </c>
      <c r="BK102" s="1388">
        <v>1</v>
      </c>
      <c r="BL102" s="2929">
        <f t="shared" si="126"/>
        <v>-1</v>
      </c>
      <c r="BM102" s="2296">
        <f t="shared" si="134"/>
        <v>4</v>
      </c>
      <c r="BN102" s="2930">
        <f t="shared" si="127"/>
        <v>6</v>
      </c>
      <c r="BO102" s="1742">
        <f t="shared" si="132"/>
        <v>-2</v>
      </c>
    </row>
    <row r="103" spans="1:67" ht="22.5">
      <c r="A103" s="1043" t="s">
        <v>467</v>
      </c>
      <c r="B103" s="1388">
        <v>0</v>
      </c>
      <c r="C103" s="1388">
        <v>1</v>
      </c>
      <c r="D103" s="1388">
        <f t="shared" si="105"/>
        <v>-1</v>
      </c>
      <c r="E103" s="1388">
        <v>0</v>
      </c>
      <c r="F103" s="1388">
        <v>2</v>
      </c>
      <c r="G103" s="1388">
        <f t="shared" si="106"/>
        <v>-2</v>
      </c>
      <c r="H103" s="1388">
        <v>7</v>
      </c>
      <c r="I103" s="1388">
        <v>7</v>
      </c>
      <c r="J103" s="1388">
        <f t="shared" si="107"/>
        <v>0</v>
      </c>
      <c r="K103" s="1388">
        <v>0</v>
      </c>
      <c r="L103" s="1388">
        <v>0</v>
      </c>
      <c r="M103" s="1388">
        <f t="shared" si="108"/>
        <v>0</v>
      </c>
      <c r="N103" s="1389">
        <f t="shared" si="109"/>
        <v>7</v>
      </c>
      <c r="O103" s="1389">
        <f t="shared" si="109"/>
        <v>10</v>
      </c>
      <c r="P103" s="1390">
        <f t="shared" si="110"/>
        <v>-3</v>
      </c>
      <c r="R103" s="1043" t="s">
        <v>467</v>
      </c>
      <c r="S103" s="1388">
        <v>0</v>
      </c>
      <c r="T103" s="1388">
        <v>0</v>
      </c>
      <c r="U103" s="1388">
        <f t="shared" si="111"/>
        <v>0</v>
      </c>
      <c r="V103" s="1388">
        <v>1</v>
      </c>
      <c r="W103" s="1388">
        <v>1</v>
      </c>
      <c r="X103" s="1388">
        <f t="shared" si="112"/>
        <v>0</v>
      </c>
      <c r="Y103" s="1388">
        <v>6</v>
      </c>
      <c r="Z103" s="1388">
        <v>5</v>
      </c>
      <c r="AA103" s="1388">
        <f t="shared" si="113"/>
        <v>1</v>
      </c>
      <c r="AB103" s="1388">
        <v>0</v>
      </c>
      <c r="AC103" s="1388">
        <v>0</v>
      </c>
      <c r="AD103" s="1388">
        <f t="shared" si="114"/>
        <v>0</v>
      </c>
      <c r="AE103" s="1389">
        <f t="shared" si="115"/>
        <v>7</v>
      </c>
      <c r="AF103" s="1389">
        <f t="shared" si="115"/>
        <v>6</v>
      </c>
      <c r="AG103" s="1390">
        <f t="shared" si="116"/>
        <v>1</v>
      </c>
      <c r="AI103" s="1043" t="s">
        <v>467</v>
      </c>
      <c r="AJ103" s="1388">
        <v>0</v>
      </c>
      <c r="AK103" s="1388">
        <v>0</v>
      </c>
      <c r="AL103" s="2927">
        <f t="shared" si="117"/>
        <v>0</v>
      </c>
      <c r="AM103" s="1388">
        <v>0</v>
      </c>
      <c r="AN103" s="1388">
        <v>0</v>
      </c>
      <c r="AO103" s="2927">
        <f t="shared" si="118"/>
        <v>0</v>
      </c>
      <c r="AP103" s="1388">
        <v>4</v>
      </c>
      <c r="AQ103" s="1388">
        <v>2</v>
      </c>
      <c r="AR103" s="2927">
        <f t="shared" si="119"/>
        <v>2</v>
      </c>
      <c r="AS103" s="1388">
        <v>0</v>
      </c>
      <c r="AT103" s="1388">
        <v>1</v>
      </c>
      <c r="AU103" s="2927">
        <f t="shared" si="120"/>
        <v>-1</v>
      </c>
      <c r="AV103" s="2930">
        <f t="shared" si="133"/>
        <v>4</v>
      </c>
      <c r="AW103" s="2930">
        <f t="shared" si="121"/>
        <v>3</v>
      </c>
      <c r="AX103" s="1742">
        <f t="shared" si="131"/>
        <v>1</v>
      </c>
      <c r="AZ103" s="2291" t="s">
        <v>467</v>
      </c>
      <c r="BA103" s="2294">
        <v>0</v>
      </c>
      <c r="BB103" s="1388">
        <v>0</v>
      </c>
      <c r="BC103" s="2293">
        <f t="shared" si="123"/>
        <v>0</v>
      </c>
      <c r="BD103" s="3099">
        <v>0</v>
      </c>
      <c r="BE103" s="1388">
        <v>0</v>
      </c>
      <c r="BF103" s="2929">
        <f t="shared" si="124"/>
        <v>0</v>
      </c>
      <c r="BG103" s="2294">
        <v>4</v>
      </c>
      <c r="BH103" s="1388">
        <v>3</v>
      </c>
      <c r="BI103" s="2293">
        <f t="shared" si="125"/>
        <v>1</v>
      </c>
      <c r="BJ103" s="3099">
        <v>0</v>
      </c>
      <c r="BK103" s="1388">
        <v>0</v>
      </c>
      <c r="BL103" s="2929">
        <f t="shared" si="126"/>
        <v>0</v>
      </c>
      <c r="BM103" s="2296">
        <f t="shared" si="134"/>
        <v>4</v>
      </c>
      <c r="BN103" s="2930">
        <f t="shared" si="127"/>
        <v>3</v>
      </c>
      <c r="BO103" s="1742">
        <f t="shared" si="132"/>
        <v>1</v>
      </c>
    </row>
    <row r="104" spans="1:67" ht="22.5">
      <c r="A104" s="1043" t="s">
        <v>472</v>
      </c>
      <c r="B104" s="1388">
        <v>0</v>
      </c>
      <c r="C104" s="1388">
        <v>0</v>
      </c>
      <c r="D104" s="1391">
        <f t="shared" si="105"/>
        <v>0</v>
      </c>
      <c r="E104" s="1388">
        <v>0</v>
      </c>
      <c r="F104" s="1388">
        <v>0</v>
      </c>
      <c r="G104" s="1391">
        <f t="shared" si="106"/>
        <v>0</v>
      </c>
      <c r="H104" s="1388">
        <v>0</v>
      </c>
      <c r="I104" s="1388">
        <v>0</v>
      </c>
      <c r="J104" s="1391">
        <f t="shared" si="107"/>
        <v>0</v>
      </c>
      <c r="K104" s="1388">
        <v>0</v>
      </c>
      <c r="L104" s="1388">
        <v>0</v>
      </c>
      <c r="M104" s="1391">
        <f t="shared" si="108"/>
        <v>0</v>
      </c>
      <c r="N104" s="1389">
        <f t="shared" si="109"/>
        <v>0</v>
      </c>
      <c r="O104" s="1389">
        <f t="shared" si="109"/>
        <v>0</v>
      </c>
      <c r="P104" s="1390">
        <f t="shared" si="110"/>
        <v>0</v>
      </c>
      <c r="R104" s="1043" t="s">
        <v>472</v>
      </c>
      <c r="S104" s="1388">
        <v>0</v>
      </c>
      <c r="T104" s="1388">
        <v>0</v>
      </c>
      <c r="U104" s="1391">
        <f t="shared" si="111"/>
        <v>0</v>
      </c>
      <c r="V104" s="1388">
        <v>0</v>
      </c>
      <c r="W104" s="1388">
        <v>0</v>
      </c>
      <c r="X104" s="1391">
        <f t="shared" si="112"/>
        <v>0</v>
      </c>
      <c r="Y104" s="1388">
        <v>0</v>
      </c>
      <c r="Z104" s="1388">
        <v>0</v>
      </c>
      <c r="AA104" s="1391">
        <f t="shared" si="113"/>
        <v>0</v>
      </c>
      <c r="AB104" s="1388">
        <v>0</v>
      </c>
      <c r="AC104" s="1388">
        <v>0</v>
      </c>
      <c r="AD104" s="1391">
        <f t="shared" si="114"/>
        <v>0</v>
      </c>
      <c r="AE104" s="1389">
        <f t="shared" si="115"/>
        <v>0</v>
      </c>
      <c r="AF104" s="1389">
        <f t="shared" si="115"/>
        <v>0</v>
      </c>
      <c r="AG104" s="1390">
        <f t="shared" si="116"/>
        <v>0</v>
      </c>
      <c r="AI104" s="1043" t="s">
        <v>472</v>
      </c>
      <c r="AJ104" s="1388">
        <v>0</v>
      </c>
      <c r="AK104" s="1388">
        <v>0</v>
      </c>
      <c r="AL104" s="2927">
        <f t="shared" si="117"/>
        <v>0</v>
      </c>
      <c r="AM104" s="1391">
        <v>0</v>
      </c>
      <c r="AN104" s="1391">
        <v>0</v>
      </c>
      <c r="AO104" s="2927">
        <f t="shared" si="118"/>
        <v>0</v>
      </c>
      <c r="AP104" s="1391">
        <v>0</v>
      </c>
      <c r="AQ104" s="1391">
        <v>0</v>
      </c>
      <c r="AR104" s="2927">
        <f t="shared" si="119"/>
        <v>0</v>
      </c>
      <c r="AS104" s="1388">
        <v>0</v>
      </c>
      <c r="AT104" s="1388">
        <v>0</v>
      </c>
      <c r="AU104" s="2927">
        <f t="shared" si="120"/>
        <v>0</v>
      </c>
      <c r="AV104" s="2930">
        <f t="shared" si="133"/>
        <v>0</v>
      </c>
      <c r="AW104" s="2930">
        <f t="shared" si="121"/>
        <v>0</v>
      </c>
      <c r="AX104" s="1742">
        <f t="shared" si="131"/>
        <v>0</v>
      </c>
      <c r="AZ104" s="2291" t="s">
        <v>472</v>
      </c>
      <c r="BA104" s="3248">
        <v>0</v>
      </c>
      <c r="BB104" s="1391">
        <v>0</v>
      </c>
      <c r="BC104" s="2293">
        <f t="shared" si="123"/>
        <v>0</v>
      </c>
      <c r="BD104" s="3252">
        <v>0</v>
      </c>
      <c r="BE104" s="1391">
        <v>0</v>
      </c>
      <c r="BF104" s="2929">
        <f t="shared" si="124"/>
        <v>0</v>
      </c>
      <c r="BG104" s="3248">
        <v>0</v>
      </c>
      <c r="BH104" s="1391">
        <v>0</v>
      </c>
      <c r="BI104" s="2293">
        <f t="shared" si="125"/>
        <v>0</v>
      </c>
      <c r="BJ104" s="3099">
        <v>0</v>
      </c>
      <c r="BK104" s="1388">
        <v>0</v>
      </c>
      <c r="BL104" s="2929">
        <f t="shared" si="126"/>
        <v>0</v>
      </c>
      <c r="BM104" s="2296">
        <f t="shared" si="134"/>
        <v>0</v>
      </c>
      <c r="BN104" s="2930">
        <f t="shared" si="127"/>
        <v>0</v>
      </c>
      <c r="BO104" s="1742">
        <f t="shared" si="132"/>
        <v>0</v>
      </c>
    </row>
    <row r="105" spans="1:67">
      <c r="A105" s="1042" t="s">
        <v>468</v>
      </c>
      <c r="B105" s="1388">
        <v>0</v>
      </c>
      <c r="C105" s="1388">
        <v>0</v>
      </c>
      <c r="D105" s="1388">
        <f t="shared" si="105"/>
        <v>0</v>
      </c>
      <c r="E105" s="1388">
        <v>1</v>
      </c>
      <c r="F105" s="1388">
        <v>0</v>
      </c>
      <c r="G105" s="1388">
        <f t="shared" si="106"/>
        <v>1</v>
      </c>
      <c r="H105" s="1388">
        <v>0</v>
      </c>
      <c r="I105" s="1388">
        <v>0</v>
      </c>
      <c r="J105" s="1388">
        <f t="shared" si="107"/>
        <v>0</v>
      </c>
      <c r="K105" s="1388">
        <v>0</v>
      </c>
      <c r="L105" s="1388">
        <v>1</v>
      </c>
      <c r="M105" s="1388">
        <f t="shared" si="108"/>
        <v>-1</v>
      </c>
      <c r="N105" s="1389">
        <f t="shared" si="109"/>
        <v>1</v>
      </c>
      <c r="O105" s="1389">
        <f t="shared" si="109"/>
        <v>1</v>
      </c>
      <c r="P105" s="1390">
        <f t="shared" si="110"/>
        <v>0</v>
      </c>
      <c r="R105" s="1042" t="s">
        <v>468</v>
      </c>
      <c r="S105" s="1388">
        <v>0</v>
      </c>
      <c r="T105" s="1388">
        <v>0</v>
      </c>
      <c r="U105" s="1388">
        <f t="shared" si="111"/>
        <v>0</v>
      </c>
      <c r="V105" s="1388">
        <v>0</v>
      </c>
      <c r="W105" s="1388">
        <v>0</v>
      </c>
      <c r="X105" s="1388">
        <f t="shared" si="112"/>
        <v>0</v>
      </c>
      <c r="Y105" s="1388">
        <v>0</v>
      </c>
      <c r="Z105" s="1388">
        <v>0</v>
      </c>
      <c r="AA105" s="1388">
        <f t="shared" si="113"/>
        <v>0</v>
      </c>
      <c r="AB105" s="1388">
        <v>0</v>
      </c>
      <c r="AC105" s="1388">
        <v>0</v>
      </c>
      <c r="AD105" s="1388">
        <f t="shared" si="114"/>
        <v>0</v>
      </c>
      <c r="AE105" s="1389">
        <f t="shared" si="115"/>
        <v>0</v>
      </c>
      <c r="AF105" s="1389">
        <f t="shared" si="115"/>
        <v>0</v>
      </c>
      <c r="AG105" s="1390">
        <f t="shared" si="116"/>
        <v>0</v>
      </c>
      <c r="AI105" s="1042" t="s">
        <v>468</v>
      </c>
      <c r="AJ105" s="1388">
        <v>0</v>
      </c>
      <c r="AK105" s="1388">
        <v>0</v>
      </c>
      <c r="AL105" s="2927">
        <f t="shared" si="117"/>
        <v>0</v>
      </c>
      <c r="AM105" s="1388">
        <v>0</v>
      </c>
      <c r="AN105" s="1388">
        <v>1</v>
      </c>
      <c r="AO105" s="2927">
        <f t="shared" si="118"/>
        <v>-1</v>
      </c>
      <c r="AP105" s="1388">
        <v>0</v>
      </c>
      <c r="AQ105" s="1388">
        <v>0</v>
      </c>
      <c r="AR105" s="2927">
        <f t="shared" si="119"/>
        <v>0</v>
      </c>
      <c r="AS105" s="1388">
        <v>0</v>
      </c>
      <c r="AT105" s="1388">
        <v>0</v>
      </c>
      <c r="AU105" s="2927">
        <f t="shared" si="120"/>
        <v>0</v>
      </c>
      <c r="AV105" s="2930">
        <f t="shared" si="133"/>
        <v>0</v>
      </c>
      <c r="AW105" s="2930">
        <f t="shared" si="121"/>
        <v>1</v>
      </c>
      <c r="AX105" s="1742">
        <f t="shared" si="131"/>
        <v>-1</v>
      </c>
      <c r="AZ105" s="2290" t="s">
        <v>468</v>
      </c>
      <c r="BA105" s="2294">
        <v>0</v>
      </c>
      <c r="BB105" s="1388">
        <v>0</v>
      </c>
      <c r="BC105" s="2293">
        <f t="shared" si="123"/>
        <v>0</v>
      </c>
      <c r="BD105" s="3099">
        <v>0</v>
      </c>
      <c r="BE105" s="1388">
        <v>0</v>
      </c>
      <c r="BF105" s="2929">
        <f t="shared" si="124"/>
        <v>0</v>
      </c>
      <c r="BG105" s="2294">
        <v>1</v>
      </c>
      <c r="BH105" s="1388">
        <v>0</v>
      </c>
      <c r="BI105" s="2293">
        <f t="shared" si="125"/>
        <v>1</v>
      </c>
      <c r="BJ105" s="3099">
        <v>0</v>
      </c>
      <c r="BK105" s="1388">
        <v>0</v>
      </c>
      <c r="BL105" s="2929">
        <f t="shared" si="126"/>
        <v>0</v>
      </c>
      <c r="BM105" s="2296">
        <f t="shared" si="134"/>
        <v>1</v>
      </c>
      <c r="BN105" s="2930">
        <f t="shared" si="127"/>
        <v>0</v>
      </c>
      <c r="BO105" s="1742">
        <f t="shared" si="132"/>
        <v>1</v>
      </c>
    </row>
    <row r="106" spans="1:67">
      <c r="A106" s="1042" t="s">
        <v>469</v>
      </c>
      <c r="B106" s="1388">
        <v>0</v>
      </c>
      <c r="C106" s="1388">
        <v>0</v>
      </c>
      <c r="D106" s="1388">
        <f t="shared" si="105"/>
        <v>0</v>
      </c>
      <c r="E106" s="1388">
        <v>0</v>
      </c>
      <c r="F106" s="1388">
        <v>0</v>
      </c>
      <c r="G106" s="1388">
        <f t="shared" si="106"/>
        <v>0</v>
      </c>
      <c r="H106" s="1388">
        <v>0</v>
      </c>
      <c r="I106" s="1388">
        <v>1</v>
      </c>
      <c r="J106" s="1388">
        <f t="shared" si="107"/>
        <v>-1</v>
      </c>
      <c r="K106" s="1388">
        <v>0</v>
      </c>
      <c r="L106" s="1388">
        <v>0</v>
      </c>
      <c r="M106" s="1388">
        <f t="shared" si="108"/>
        <v>0</v>
      </c>
      <c r="N106" s="1389">
        <f t="shared" si="109"/>
        <v>0</v>
      </c>
      <c r="O106" s="1389">
        <f t="shared" si="109"/>
        <v>1</v>
      </c>
      <c r="P106" s="1390">
        <f t="shared" si="110"/>
        <v>-1</v>
      </c>
      <c r="R106" s="1042" t="s">
        <v>469</v>
      </c>
      <c r="S106" s="1388">
        <v>1</v>
      </c>
      <c r="T106" s="1388">
        <v>0</v>
      </c>
      <c r="U106" s="1388">
        <f t="shared" si="111"/>
        <v>1</v>
      </c>
      <c r="V106" s="1388">
        <v>0</v>
      </c>
      <c r="W106" s="1388">
        <v>0</v>
      </c>
      <c r="X106" s="1388">
        <f t="shared" si="112"/>
        <v>0</v>
      </c>
      <c r="Y106" s="1388">
        <v>0</v>
      </c>
      <c r="Z106" s="1388">
        <v>0</v>
      </c>
      <c r="AA106" s="1388">
        <f t="shared" si="113"/>
        <v>0</v>
      </c>
      <c r="AB106" s="1388">
        <v>0</v>
      </c>
      <c r="AC106" s="1388">
        <v>0</v>
      </c>
      <c r="AD106" s="1388">
        <f t="shared" si="114"/>
        <v>0</v>
      </c>
      <c r="AE106" s="1389">
        <f t="shared" si="115"/>
        <v>1</v>
      </c>
      <c r="AF106" s="1389">
        <f t="shared" si="115"/>
        <v>0</v>
      </c>
      <c r="AG106" s="1390">
        <f t="shared" si="116"/>
        <v>1</v>
      </c>
      <c r="AI106" s="1042" t="s">
        <v>469</v>
      </c>
      <c r="AJ106" s="1388">
        <v>0</v>
      </c>
      <c r="AK106" s="1388">
        <v>0</v>
      </c>
      <c r="AL106" s="2927">
        <f t="shared" si="117"/>
        <v>0</v>
      </c>
      <c r="AM106" s="1388">
        <v>0</v>
      </c>
      <c r="AN106" s="1388">
        <v>0</v>
      </c>
      <c r="AO106" s="2927">
        <f t="shared" si="118"/>
        <v>0</v>
      </c>
      <c r="AP106" s="1388">
        <v>0</v>
      </c>
      <c r="AQ106" s="1388">
        <v>0</v>
      </c>
      <c r="AR106" s="2927">
        <f t="shared" si="119"/>
        <v>0</v>
      </c>
      <c r="AS106" s="1388">
        <v>1</v>
      </c>
      <c r="AT106" s="1388">
        <v>0</v>
      </c>
      <c r="AU106" s="2927">
        <f t="shared" si="120"/>
        <v>1</v>
      </c>
      <c r="AV106" s="2930">
        <f t="shared" si="133"/>
        <v>1</v>
      </c>
      <c r="AW106" s="2930">
        <f t="shared" si="121"/>
        <v>0</v>
      </c>
      <c r="AX106" s="1742">
        <f t="shared" si="131"/>
        <v>1</v>
      </c>
      <c r="AZ106" s="2290" t="s">
        <v>469</v>
      </c>
      <c r="BA106" s="2294">
        <v>0</v>
      </c>
      <c r="BB106" s="1388">
        <v>0</v>
      </c>
      <c r="BC106" s="2293">
        <f t="shared" si="123"/>
        <v>0</v>
      </c>
      <c r="BD106" s="3099">
        <v>0</v>
      </c>
      <c r="BE106" s="1388">
        <v>0</v>
      </c>
      <c r="BF106" s="2929">
        <f t="shared" si="124"/>
        <v>0</v>
      </c>
      <c r="BG106" s="2294">
        <v>0</v>
      </c>
      <c r="BH106" s="1388">
        <v>1</v>
      </c>
      <c r="BI106" s="2293">
        <f t="shared" si="125"/>
        <v>-1</v>
      </c>
      <c r="BJ106" s="3099">
        <v>1</v>
      </c>
      <c r="BK106" s="1388">
        <v>2</v>
      </c>
      <c r="BL106" s="2929">
        <f t="shared" si="126"/>
        <v>-1</v>
      </c>
      <c r="BM106" s="2296">
        <f t="shared" si="134"/>
        <v>1</v>
      </c>
      <c r="BN106" s="2930">
        <f t="shared" si="127"/>
        <v>3</v>
      </c>
      <c r="BO106" s="1742">
        <f t="shared" si="132"/>
        <v>-2</v>
      </c>
    </row>
    <row r="107" spans="1:67" ht="22.5">
      <c r="A107" s="1043" t="s">
        <v>475</v>
      </c>
      <c r="B107" s="1388">
        <v>0</v>
      </c>
      <c r="C107" s="1388">
        <v>1</v>
      </c>
      <c r="D107" s="1388">
        <f t="shared" si="105"/>
        <v>-1</v>
      </c>
      <c r="E107" s="1388">
        <v>0</v>
      </c>
      <c r="F107" s="1388">
        <v>0</v>
      </c>
      <c r="G107" s="1388">
        <f t="shared" si="106"/>
        <v>0</v>
      </c>
      <c r="H107" s="1388">
        <v>0</v>
      </c>
      <c r="I107" s="1388">
        <v>2</v>
      </c>
      <c r="J107" s="1388">
        <f t="shared" si="107"/>
        <v>-2</v>
      </c>
      <c r="K107" s="1388">
        <v>0</v>
      </c>
      <c r="L107" s="1388">
        <v>1</v>
      </c>
      <c r="M107" s="1388">
        <f t="shared" si="108"/>
        <v>-1</v>
      </c>
      <c r="N107" s="1389">
        <f t="shared" si="109"/>
        <v>0</v>
      </c>
      <c r="O107" s="1389">
        <f t="shared" si="109"/>
        <v>4</v>
      </c>
      <c r="P107" s="1390">
        <f t="shared" si="110"/>
        <v>-4</v>
      </c>
      <c r="R107" s="1043" t="s">
        <v>475</v>
      </c>
      <c r="S107" s="1388">
        <v>1</v>
      </c>
      <c r="T107" s="1388">
        <v>2</v>
      </c>
      <c r="U107" s="1388">
        <f t="shared" si="111"/>
        <v>-1</v>
      </c>
      <c r="V107" s="1388">
        <v>1</v>
      </c>
      <c r="W107" s="1388">
        <v>1</v>
      </c>
      <c r="X107" s="1388">
        <f t="shared" si="112"/>
        <v>0</v>
      </c>
      <c r="Y107" s="1388">
        <v>1</v>
      </c>
      <c r="Z107" s="1388">
        <v>2</v>
      </c>
      <c r="AA107" s="1388">
        <f t="shared" si="113"/>
        <v>-1</v>
      </c>
      <c r="AB107" s="1388">
        <v>1</v>
      </c>
      <c r="AC107" s="1388">
        <v>3</v>
      </c>
      <c r="AD107" s="1388">
        <f t="shared" si="114"/>
        <v>-2</v>
      </c>
      <c r="AE107" s="1389">
        <f t="shared" ref="AE107:AF111" si="135">S107+V107+Y107+AB107</f>
        <v>4</v>
      </c>
      <c r="AF107" s="1389">
        <f t="shared" si="135"/>
        <v>8</v>
      </c>
      <c r="AG107" s="1390">
        <f t="shared" si="116"/>
        <v>-4</v>
      </c>
      <c r="AI107" s="1043" t="s">
        <v>475</v>
      </c>
      <c r="AJ107" s="1388">
        <v>1</v>
      </c>
      <c r="AK107" s="1388">
        <v>0</v>
      </c>
      <c r="AL107" s="2927">
        <f t="shared" si="117"/>
        <v>1</v>
      </c>
      <c r="AM107" s="1388">
        <v>0</v>
      </c>
      <c r="AN107" s="1388">
        <v>0</v>
      </c>
      <c r="AO107" s="2927">
        <f t="shared" si="118"/>
        <v>0</v>
      </c>
      <c r="AP107" s="1388">
        <v>3</v>
      </c>
      <c r="AQ107" s="1388">
        <v>1</v>
      </c>
      <c r="AR107" s="2927">
        <f t="shared" si="119"/>
        <v>2</v>
      </c>
      <c r="AS107" s="1388">
        <v>2</v>
      </c>
      <c r="AT107" s="1388">
        <v>0</v>
      </c>
      <c r="AU107" s="2927">
        <f t="shared" si="120"/>
        <v>2</v>
      </c>
      <c r="AV107" s="2930">
        <f t="shared" si="133"/>
        <v>6</v>
      </c>
      <c r="AW107" s="2930">
        <f t="shared" si="133"/>
        <v>1</v>
      </c>
      <c r="AX107" s="1742">
        <f t="shared" si="131"/>
        <v>5</v>
      </c>
      <c r="AZ107" s="2291" t="s">
        <v>475</v>
      </c>
      <c r="BA107" s="2294">
        <v>0</v>
      </c>
      <c r="BB107" s="1388">
        <v>0</v>
      </c>
      <c r="BC107" s="2293">
        <f t="shared" si="123"/>
        <v>0</v>
      </c>
      <c r="BD107" s="3099">
        <v>0</v>
      </c>
      <c r="BE107" s="1388">
        <v>0</v>
      </c>
      <c r="BF107" s="2929">
        <f t="shared" si="124"/>
        <v>0</v>
      </c>
      <c r="BG107" s="2294">
        <v>1</v>
      </c>
      <c r="BH107" s="1388">
        <v>2</v>
      </c>
      <c r="BI107" s="2293">
        <f t="shared" si="125"/>
        <v>-1</v>
      </c>
      <c r="BJ107" s="3099">
        <v>0</v>
      </c>
      <c r="BK107" s="1388">
        <v>0</v>
      </c>
      <c r="BL107" s="2929">
        <f t="shared" si="126"/>
        <v>0</v>
      </c>
      <c r="BM107" s="2296">
        <f t="shared" si="134"/>
        <v>1</v>
      </c>
      <c r="BN107" s="2930">
        <f t="shared" si="134"/>
        <v>2</v>
      </c>
      <c r="BO107" s="1742">
        <f t="shared" si="132"/>
        <v>-1</v>
      </c>
    </row>
    <row r="108" spans="1:67">
      <c r="A108" s="1042" t="s">
        <v>470</v>
      </c>
      <c r="B108" s="1388">
        <v>0</v>
      </c>
      <c r="C108" s="1388">
        <v>1</v>
      </c>
      <c r="D108" s="1388">
        <f t="shared" si="105"/>
        <v>-1</v>
      </c>
      <c r="E108" s="1388">
        <v>0</v>
      </c>
      <c r="F108" s="1388">
        <v>3</v>
      </c>
      <c r="G108" s="1388">
        <f t="shared" si="106"/>
        <v>-3</v>
      </c>
      <c r="H108" s="1388">
        <v>10</v>
      </c>
      <c r="I108" s="1388">
        <v>15</v>
      </c>
      <c r="J108" s="1388">
        <f t="shared" si="107"/>
        <v>-5</v>
      </c>
      <c r="K108" s="1388">
        <v>0</v>
      </c>
      <c r="L108" s="1388">
        <v>0</v>
      </c>
      <c r="M108" s="1388">
        <f t="shared" si="108"/>
        <v>0</v>
      </c>
      <c r="N108" s="1389">
        <f t="shared" si="109"/>
        <v>10</v>
      </c>
      <c r="O108" s="1389">
        <f t="shared" si="109"/>
        <v>19</v>
      </c>
      <c r="P108" s="1390">
        <f t="shared" si="110"/>
        <v>-9</v>
      </c>
      <c r="R108" s="1042" t="s">
        <v>470</v>
      </c>
      <c r="S108" s="1388">
        <v>2</v>
      </c>
      <c r="T108" s="1388">
        <v>0</v>
      </c>
      <c r="U108" s="1388">
        <f t="shared" si="111"/>
        <v>2</v>
      </c>
      <c r="V108" s="1388">
        <v>0</v>
      </c>
      <c r="W108" s="1388">
        <v>3</v>
      </c>
      <c r="X108" s="1388">
        <f t="shared" si="112"/>
        <v>-3</v>
      </c>
      <c r="Y108" s="1388">
        <v>11</v>
      </c>
      <c r="Z108" s="1388">
        <v>7</v>
      </c>
      <c r="AA108" s="1388">
        <f t="shared" si="113"/>
        <v>4</v>
      </c>
      <c r="AB108" s="1388">
        <v>0</v>
      </c>
      <c r="AC108" s="1388">
        <v>0</v>
      </c>
      <c r="AD108" s="1388">
        <f t="shared" si="114"/>
        <v>0</v>
      </c>
      <c r="AE108" s="1389">
        <f t="shared" si="135"/>
        <v>13</v>
      </c>
      <c r="AF108" s="1389">
        <f t="shared" si="135"/>
        <v>10</v>
      </c>
      <c r="AG108" s="1390">
        <f t="shared" si="116"/>
        <v>3</v>
      </c>
      <c r="AI108" s="1042" t="s">
        <v>470</v>
      </c>
      <c r="AJ108" s="1388">
        <v>0</v>
      </c>
      <c r="AK108" s="1388">
        <v>0</v>
      </c>
      <c r="AL108" s="2927">
        <f t="shared" si="117"/>
        <v>0</v>
      </c>
      <c r="AM108" s="1388">
        <v>0</v>
      </c>
      <c r="AN108" s="1388">
        <v>2</v>
      </c>
      <c r="AO108" s="2927">
        <f t="shared" si="118"/>
        <v>-2</v>
      </c>
      <c r="AP108" s="1388">
        <v>4</v>
      </c>
      <c r="AQ108" s="1388">
        <v>1</v>
      </c>
      <c r="AR108" s="2927">
        <f t="shared" si="119"/>
        <v>3</v>
      </c>
      <c r="AS108" s="1388">
        <v>0</v>
      </c>
      <c r="AT108" s="1388">
        <v>0</v>
      </c>
      <c r="AU108" s="2927">
        <f t="shared" si="120"/>
        <v>0</v>
      </c>
      <c r="AV108" s="2930">
        <f t="shared" si="133"/>
        <v>4</v>
      </c>
      <c r="AW108" s="2930">
        <f t="shared" si="133"/>
        <v>3</v>
      </c>
      <c r="AX108" s="1742">
        <f t="shared" si="131"/>
        <v>1</v>
      </c>
      <c r="AZ108" s="2290" t="s">
        <v>470</v>
      </c>
      <c r="BA108" s="2294">
        <v>0</v>
      </c>
      <c r="BB108" s="1388">
        <v>0</v>
      </c>
      <c r="BC108" s="2293">
        <f t="shared" si="123"/>
        <v>0</v>
      </c>
      <c r="BD108" s="3099">
        <v>0</v>
      </c>
      <c r="BE108" s="1388">
        <v>2</v>
      </c>
      <c r="BF108" s="2929">
        <f t="shared" si="124"/>
        <v>-2</v>
      </c>
      <c r="BG108" s="2294">
        <v>2</v>
      </c>
      <c r="BH108" s="1388">
        <v>2</v>
      </c>
      <c r="BI108" s="2293">
        <f t="shared" si="125"/>
        <v>0</v>
      </c>
      <c r="BJ108" s="3099">
        <v>0</v>
      </c>
      <c r="BK108" s="1388">
        <v>0</v>
      </c>
      <c r="BL108" s="2929">
        <f t="shared" si="126"/>
        <v>0</v>
      </c>
      <c r="BM108" s="2296">
        <f t="shared" si="134"/>
        <v>2</v>
      </c>
      <c r="BN108" s="2930">
        <f t="shared" si="134"/>
        <v>4</v>
      </c>
      <c r="BO108" s="1742">
        <f t="shared" si="132"/>
        <v>-2</v>
      </c>
    </row>
    <row r="109" spans="1:67" ht="22.5">
      <c r="A109" s="1043" t="s">
        <v>474</v>
      </c>
      <c r="B109" s="1388">
        <v>0</v>
      </c>
      <c r="C109" s="1388">
        <v>0</v>
      </c>
      <c r="D109" s="1391">
        <f t="shared" si="105"/>
        <v>0</v>
      </c>
      <c r="E109" s="1388">
        <v>0</v>
      </c>
      <c r="F109" s="1388">
        <v>0</v>
      </c>
      <c r="G109" s="1391">
        <f t="shared" si="106"/>
        <v>0</v>
      </c>
      <c r="H109" s="1388">
        <v>0</v>
      </c>
      <c r="I109" s="1388">
        <v>0</v>
      </c>
      <c r="J109" s="1391">
        <f t="shared" si="107"/>
        <v>0</v>
      </c>
      <c r="K109" s="1388">
        <v>0</v>
      </c>
      <c r="L109" s="1388">
        <v>0</v>
      </c>
      <c r="M109" s="1391">
        <f t="shared" si="108"/>
        <v>0</v>
      </c>
      <c r="N109" s="1389">
        <f t="shared" si="109"/>
        <v>0</v>
      </c>
      <c r="O109" s="1389">
        <f t="shared" si="109"/>
        <v>0</v>
      </c>
      <c r="P109" s="1390">
        <f t="shared" si="110"/>
        <v>0</v>
      </c>
      <c r="R109" s="1043" t="s">
        <v>474</v>
      </c>
      <c r="S109" s="1388">
        <v>0</v>
      </c>
      <c r="T109" s="1388">
        <v>0</v>
      </c>
      <c r="U109" s="1391">
        <f t="shared" si="111"/>
        <v>0</v>
      </c>
      <c r="V109" s="1388">
        <v>0</v>
      </c>
      <c r="W109" s="1388">
        <v>0</v>
      </c>
      <c r="X109" s="1391">
        <f t="shared" si="112"/>
        <v>0</v>
      </c>
      <c r="Y109" s="1388">
        <v>0</v>
      </c>
      <c r="Z109" s="1388">
        <v>0</v>
      </c>
      <c r="AA109" s="1391">
        <f t="shared" si="113"/>
        <v>0</v>
      </c>
      <c r="AB109" s="1388">
        <v>0</v>
      </c>
      <c r="AC109" s="1388">
        <v>0</v>
      </c>
      <c r="AD109" s="1391">
        <f t="shared" si="114"/>
        <v>0</v>
      </c>
      <c r="AE109" s="1389">
        <f t="shared" si="135"/>
        <v>0</v>
      </c>
      <c r="AF109" s="1389">
        <f t="shared" si="135"/>
        <v>0</v>
      </c>
      <c r="AG109" s="1390">
        <f t="shared" si="116"/>
        <v>0</v>
      </c>
      <c r="AI109" s="1043" t="s">
        <v>474</v>
      </c>
      <c r="AJ109" s="1388">
        <v>0</v>
      </c>
      <c r="AK109" s="1388">
        <v>0</v>
      </c>
      <c r="AL109" s="2927">
        <f t="shared" si="117"/>
        <v>0</v>
      </c>
      <c r="AM109" s="1391">
        <v>0</v>
      </c>
      <c r="AN109" s="1391">
        <v>0</v>
      </c>
      <c r="AO109" s="2927">
        <f t="shared" si="118"/>
        <v>0</v>
      </c>
      <c r="AP109" s="1391">
        <v>0</v>
      </c>
      <c r="AQ109" s="1391">
        <v>0</v>
      </c>
      <c r="AR109" s="2927">
        <f t="shared" si="119"/>
        <v>0</v>
      </c>
      <c r="AS109" s="1388">
        <v>0</v>
      </c>
      <c r="AT109" s="1388">
        <v>0</v>
      </c>
      <c r="AU109" s="2927">
        <f t="shared" si="120"/>
        <v>0</v>
      </c>
      <c r="AV109" s="2930">
        <f t="shared" si="133"/>
        <v>0</v>
      </c>
      <c r="AW109" s="2930">
        <f t="shared" si="133"/>
        <v>0</v>
      </c>
      <c r="AX109" s="1742">
        <f t="shared" si="131"/>
        <v>0</v>
      </c>
      <c r="AZ109" s="2291" t="s">
        <v>474</v>
      </c>
      <c r="BA109" s="3248">
        <v>0</v>
      </c>
      <c r="BB109" s="1391">
        <v>0</v>
      </c>
      <c r="BC109" s="2293">
        <f t="shared" si="123"/>
        <v>0</v>
      </c>
      <c r="BD109" s="3252">
        <v>0</v>
      </c>
      <c r="BE109" s="1391">
        <v>0</v>
      </c>
      <c r="BF109" s="2929">
        <f t="shared" si="124"/>
        <v>0</v>
      </c>
      <c r="BG109" s="3248">
        <v>0</v>
      </c>
      <c r="BH109" s="1391">
        <v>0</v>
      </c>
      <c r="BI109" s="2293">
        <f t="shared" si="125"/>
        <v>0</v>
      </c>
      <c r="BJ109" s="3099">
        <v>0</v>
      </c>
      <c r="BK109" s="1388">
        <v>0</v>
      </c>
      <c r="BL109" s="2929">
        <f t="shared" si="126"/>
        <v>0</v>
      </c>
      <c r="BM109" s="2296">
        <f t="shared" si="134"/>
        <v>0</v>
      </c>
      <c r="BN109" s="2930">
        <f t="shared" si="134"/>
        <v>0</v>
      </c>
      <c r="BO109" s="1742">
        <f t="shared" si="132"/>
        <v>0</v>
      </c>
    </row>
    <row r="110" spans="1:67">
      <c r="A110" s="1042" t="s">
        <v>473</v>
      </c>
      <c r="B110" s="1388">
        <v>0</v>
      </c>
      <c r="C110" s="1388">
        <v>0</v>
      </c>
      <c r="D110" s="1391">
        <f t="shared" si="105"/>
        <v>0</v>
      </c>
      <c r="E110" s="1388">
        <v>0</v>
      </c>
      <c r="F110" s="1388">
        <v>0</v>
      </c>
      <c r="G110" s="1391">
        <f t="shared" si="106"/>
        <v>0</v>
      </c>
      <c r="H110" s="1388">
        <v>0</v>
      </c>
      <c r="I110" s="1388">
        <v>0</v>
      </c>
      <c r="J110" s="1391">
        <f t="shared" si="107"/>
        <v>0</v>
      </c>
      <c r="K110" s="1388">
        <v>0</v>
      </c>
      <c r="L110" s="1388">
        <v>0</v>
      </c>
      <c r="M110" s="1391">
        <f t="shared" si="108"/>
        <v>0</v>
      </c>
      <c r="N110" s="1389">
        <f t="shared" si="109"/>
        <v>0</v>
      </c>
      <c r="O110" s="1389">
        <f t="shared" si="109"/>
        <v>0</v>
      </c>
      <c r="P110" s="1390">
        <f t="shared" si="110"/>
        <v>0</v>
      </c>
      <c r="R110" s="1042" t="s">
        <v>473</v>
      </c>
      <c r="S110" s="1388">
        <v>0</v>
      </c>
      <c r="T110" s="1388">
        <v>0</v>
      </c>
      <c r="U110" s="1391">
        <f t="shared" si="111"/>
        <v>0</v>
      </c>
      <c r="V110" s="1388">
        <v>0</v>
      </c>
      <c r="W110" s="1388">
        <v>0</v>
      </c>
      <c r="X110" s="1391">
        <f t="shared" si="112"/>
        <v>0</v>
      </c>
      <c r="Y110" s="1388">
        <v>0</v>
      </c>
      <c r="Z110" s="1388">
        <v>0</v>
      </c>
      <c r="AA110" s="1391">
        <f t="shared" si="113"/>
        <v>0</v>
      </c>
      <c r="AB110" s="1388">
        <v>0</v>
      </c>
      <c r="AC110" s="1388">
        <v>0</v>
      </c>
      <c r="AD110" s="1391">
        <f t="shared" si="114"/>
        <v>0</v>
      </c>
      <c r="AE110" s="1389">
        <f t="shared" si="135"/>
        <v>0</v>
      </c>
      <c r="AF110" s="1389">
        <f t="shared" si="135"/>
        <v>0</v>
      </c>
      <c r="AG110" s="1390">
        <f t="shared" si="116"/>
        <v>0</v>
      </c>
      <c r="AI110" s="1042" t="s">
        <v>473</v>
      </c>
      <c r="AJ110" s="1388">
        <v>0</v>
      </c>
      <c r="AK110" s="1388">
        <v>0</v>
      </c>
      <c r="AL110" s="2927">
        <f t="shared" si="117"/>
        <v>0</v>
      </c>
      <c r="AM110" s="1391">
        <v>0</v>
      </c>
      <c r="AN110" s="1391">
        <v>0</v>
      </c>
      <c r="AO110" s="2927">
        <f t="shared" si="118"/>
        <v>0</v>
      </c>
      <c r="AP110" s="1391">
        <v>0</v>
      </c>
      <c r="AQ110" s="1391">
        <v>0</v>
      </c>
      <c r="AR110" s="2927">
        <f t="shared" si="119"/>
        <v>0</v>
      </c>
      <c r="AS110" s="1388">
        <v>0</v>
      </c>
      <c r="AT110" s="1388">
        <v>0</v>
      </c>
      <c r="AU110" s="2927">
        <f t="shared" si="120"/>
        <v>0</v>
      </c>
      <c r="AV110" s="2930">
        <f t="shared" si="133"/>
        <v>0</v>
      </c>
      <c r="AW110" s="2930">
        <f t="shared" si="133"/>
        <v>0</v>
      </c>
      <c r="AX110" s="1742">
        <f t="shared" si="131"/>
        <v>0</v>
      </c>
      <c r="AZ110" s="2290" t="s">
        <v>473</v>
      </c>
      <c r="BA110" s="3248">
        <v>0</v>
      </c>
      <c r="BB110" s="1391">
        <v>0</v>
      </c>
      <c r="BC110" s="2293">
        <f t="shared" si="123"/>
        <v>0</v>
      </c>
      <c r="BD110" s="3252">
        <v>0</v>
      </c>
      <c r="BE110" s="1391">
        <v>0</v>
      </c>
      <c r="BF110" s="2929">
        <f t="shared" si="124"/>
        <v>0</v>
      </c>
      <c r="BG110" s="3248">
        <v>0</v>
      </c>
      <c r="BH110" s="1391">
        <v>0</v>
      </c>
      <c r="BI110" s="2293">
        <f t="shared" si="125"/>
        <v>0</v>
      </c>
      <c r="BJ110" s="3099">
        <v>0</v>
      </c>
      <c r="BK110" s="1388">
        <v>0</v>
      </c>
      <c r="BL110" s="2929">
        <f t="shared" si="126"/>
        <v>0</v>
      </c>
      <c r="BM110" s="2296">
        <f t="shared" si="134"/>
        <v>0</v>
      </c>
      <c r="BN110" s="2930">
        <f t="shared" si="134"/>
        <v>0</v>
      </c>
      <c r="BO110" s="1742">
        <f t="shared" si="132"/>
        <v>0</v>
      </c>
    </row>
    <row r="111" spans="1:67">
      <c r="A111" s="1042" t="s">
        <v>471</v>
      </c>
      <c r="B111" s="1388">
        <v>6</v>
      </c>
      <c r="C111" s="1388">
        <v>4</v>
      </c>
      <c r="D111" s="1388">
        <f t="shared" si="105"/>
        <v>2</v>
      </c>
      <c r="E111" s="1388">
        <v>13</v>
      </c>
      <c r="F111" s="1388">
        <v>2</v>
      </c>
      <c r="G111" s="1388">
        <f t="shared" si="106"/>
        <v>11</v>
      </c>
      <c r="H111" s="1388">
        <v>24</v>
      </c>
      <c r="I111" s="1388">
        <v>2</v>
      </c>
      <c r="J111" s="1388">
        <f t="shared" si="107"/>
        <v>22</v>
      </c>
      <c r="K111" s="1388">
        <v>0</v>
      </c>
      <c r="L111" s="1388">
        <v>0</v>
      </c>
      <c r="M111" s="1388">
        <f t="shared" si="108"/>
        <v>0</v>
      </c>
      <c r="N111" s="1389">
        <f t="shared" si="109"/>
        <v>43</v>
      </c>
      <c r="O111" s="1389">
        <f t="shared" si="109"/>
        <v>8</v>
      </c>
      <c r="P111" s="1390">
        <f t="shared" si="110"/>
        <v>35</v>
      </c>
      <c r="R111" s="1042" t="s">
        <v>471</v>
      </c>
      <c r="S111" s="1388">
        <v>20</v>
      </c>
      <c r="T111" s="1388">
        <v>4</v>
      </c>
      <c r="U111" s="1388">
        <f t="shared" si="111"/>
        <v>16</v>
      </c>
      <c r="V111" s="1388">
        <v>9</v>
      </c>
      <c r="W111" s="1388">
        <v>1</v>
      </c>
      <c r="X111" s="1388">
        <f t="shared" si="112"/>
        <v>8</v>
      </c>
      <c r="Y111" s="1388">
        <v>26</v>
      </c>
      <c r="Z111" s="1388">
        <v>4</v>
      </c>
      <c r="AA111" s="1388">
        <f t="shared" si="113"/>
        <v>22</v>
      </c>
      <c r="AB111" s="1388">
        <v>1</v>
      </c>
      <c r="AC111" s="1388">
        <v>0</v>
      </c>
      <c r="AD111" s="1388">
        <f t="shared" si="114"/>
        <v>1</v>
      </c>
      <c r="AE111" s="1389">
        <f t="shared" si="135"/>
        <v>56</v>
      </c>
      <c r="AF111" s="1389">
        <f t="shared" si="135"/>
        <v>9</v>
      </c>
      <c r="AG111" s="1390">
        <f t="shared" si="116"/>
        <v>47</v>
      </c>
      <c r="AI111" s="1042" t="s">
        <v>471</v>
      </c>
      <c r="AJ111" s="1388">
        <v>14</v>
      </c>
      <c r="AK111" s="1388">
        <v>2</v>
      </c>
      <c r="AL111" s="2927">
        <f t="shared" si="117"/>
        <v>12</v>
      </c>
      <c r="AM111" s="1388">
        <v>8</v>
      </c>
      <c r="AN111" s="1388">
        <v>0</v>
      </c>
      <c r="AO111" s="2927">
        <f t="shared" si="118"/>
        <v>8</v>
      </c>
      <c r="AP111" s="1388">
        <v>14</v>
      </c>
      <c r="AQ111" s="1388">
        <v>1</v>
      </c>
      <c r="AR111" s="2927">
        <f>AP111-AQ111</f>
        <v>13</v>
      </c>
      <c r="AS111" s="1388">
        <v>1</v>
      </c>
      <c r="AT111" s="1388">
        <v>0</v>
      </c>
      <c r="AU111" s="2927">
        <f t="shared" si="120"/>
        <v>1</v>
      </c>
      <c r="AV111" s="2930">
        <f t="shared" si="133"/>
        <v>37</v>
      </c>
      <c r="AW111" s="2930">
        <f t="shared" si="133"/>
        <v>3</v>
      </c>
      <c r="AX111" s="1742">
        <f>AV111-AW111</f>
        <v>34</v>
      </c>
      <c r="AZ111" s="2290" t="s">
        <v>471</v>
      </c>
      <c r="BA111" s="2294">
        <v>16</v>
      </c>
      <c r="BB111" s="1388">
        <v>1</v>
      </c>
      <c r="BC111" s="2293">
        <f t="shared" si="123"/>
        <v>15</v>
      </c>
      <c r="BD111" s="3099">
        <v>7</v>
      </c>
      <c r="BE111" s="1388">
        <v>3</v>
      </c>
      <c r="BF111" s="2929">
        <f t="shared" si="124"/>
        <v>4</v>
      </c>
      <c r="BG111" s="2294">
        <v>12</v>
      </c>
      <c r="BH111" s="1388">
        <v>1</v>
      </c>
      <c r="BI111" s="2293">
        <f>BG111-BH111</f>
        <v>11</v>
      </c>
      <c r="BJ111" s="3099">
        <v>2</v>
      </c>
      <c r="BK111" s="1388">
        <v>0</v>
      </c>
      <c r="BL111" s="2929">
        <f t="shared" si="126"/>
        <v>2</v>
      </c>
      <c r="BM111" s="2296">
        <f t="shared" si="134"/>
        <v>37</v>
      </c>
      <c r="BN111" s="2930">
        <f t="shared" si="134"/>
        <v>5</v>
      </c>
      <c r="BO111" s="1742">
        <f>BM111-BN111</f>
        <v>32</v>
      </c>
    </row>
    <row r="112" spans="1:67" ht="13.5" thickBot="1">
      <c r="A112" s="1114" t="s">
        <v>158</v>
      </c>
      <c r="B112" s="3236">
        <v>18</v>
      </c>
      <c r="C112" s="3236">
        <v>38</v>
      </c>
      <c r="D112" s="3236">
        <f t="shared" si="105"/>
        <v>-20</v>
      </c>
      <c r="E112" s="3236">
        <v>31</v>
      </c>
      <c r="F112" s="3236">
        <v>33</v>
      </c>
      <c r="G112" s="3236">
        <f t="shared" si="106"/>
        <v>-2</v>
      </c>
      <c r="H112" s="3236">
        <v>221</v>
      </c>
      <c r="I112" s="3236">
        <v>350</v>
      </c>
      <c r="J112" s="3236">
        <f t="shared" si="107"/>
        <v>-129</v>
      </c>
      <c r="K112" s="3236">
        <v>1</v>
      </c>
      <c r="L112" s="3236">
        <v>6</v>
      </c>
      <c r="M112" s="3236">
        <f t="shared" si="108"/>
        <v>-5</v>
      </c>
      <c r="N112" s="3236">
        <f>SUM(N90:N111)</f>
        <v>271</v>
      </c>
      <c r="O112" s="3236">
        <f>SUM(O90:O111)</f>
        <v>427</v>
      </c>
      <c r="P112" s="3256">
        <f t="shared" si="110"/>
        <v>-156</v>
      </c>
      <c r="R112" s="1114" t="s">
        <v>158</v>
      </c>
      <c r="S112" s="3236">
        <f>SUM(S90:S111)</f>
        <v>34</v>
      </c>
      <c r="T112" s="3236">
        <f>SUM(T90:T111)</f>
        <v>15</v>
      </c>
      <c r="U112" s="3236">
        <f t="shared" si="111"/>
        <v>19</v>
      </c>
      <c r="V112" s="3236">
        <f>SUM(V90:V111)</f>
        <v>20</v>
      </c>
      <c r="W112" s="3236">
        <f>SUM(W90:W111)</f>
        <v>12</v>
      </c>
      <c r="X112" s="3236">
        <f>V112-W112</f>
        <v>8</v>
      </c>
      <c r="Y112" s="3236">
        <f>SUM(Y90:Y111)</f>
        <v>164</v>
      </c>
      <c r="Z112" s="3236">
        <f>SUM(Z90:Z111)</f>
        <v>123</v>
      </c>
      <c r="AA112" s="3236">
        <f t="shared" si="113"/>
        <v>41</v>
      </c>
      <c r="AB112" s="3236">
        <f>SUM(AB90:AB111)</f>
        <v>2</v>
      </c>
      <c r="AC112" s="3236">
        <f>SUM(AC90:AC111)</f>
        <v>5</v>
      </c>
      <c r="AD112" s="3236">
        <f>AB112-AC112</f>
        <v>-3</v>
      </c>
      <c r="AE112" s="3236">
        <f t="shared" ref="AE112:AF112" si="136">SUM(AE90:AE111)</f>
        <v>220</v>
      </c>
      <c r="AF112" s="3236">
        <f t="shared" si="136"/>
        <v>155</v>
      </c>
      <c r="AG112" s="3256">
        <f t="shared" si="116"/>
        <v>65</v>
      </c>
      <c r="AI112" s="1114" t="s">
        <v>158</v>
      </c>
      <c r="AJ112" s="3236">
        <f>SUM(AJ90:AJ111)</f>
        <v>22</v>
      </c>
      <c r="AK112" s="3236">
        <f>SUM(AK90:AK111)</f>
        <v>12</v>
      </c>
      <c r="AL112" s="3240">
        <f>AJ112-AK112</f>
        <v>10</v>
      </c>
      <c r="AM112" s="3236">
        <f>SUM(AM90:AM111)</f>
        <v>12</v>
      </c>
      <c r="AN112" s="3236">
        <f>SUM(AN90:AN111)</f>
        <v>22</v>
      </c>
      <c r="AO112" s="3240">
        <f>AM112-AN112</f>
        <v>-10</v>
      </c>
      <c r="AP112" s="3236">
        <f>SUM(AP90:AP111)</f>
        <v>99</v>
      </c>
      <c r="AQ112" s="3236">
        <f>SUM(AQ90:AQ111)</f>
        <v>110</v>
      </c>
      <c r="AR112" s="3240">
        <f>AP112-AQ112</f>
        <v>-11</v>
      </c>
      <c r="AS112" s="3236">
        <f>SUM(AS90:AS111)</f>
        <v>6</v>
      </c>
      <c r="AT112" s="3236">
        <f t="shared" ref="AT112" si="137">SUM(AT90:AT111)</f>
        <v>1</v>
      </c>
      <c r="AU112" s="3240">
        <f t="shared" si="120"/>
        <v>5</v>
      </c>
      <c r="AV112" s="3240">
        <f>SUM(AJ112,AM112,AP112,AS112)</f>
        <v>139</v>
      </c>
      <c r="AW112" s="3240">
        <f>SUM(AK112,AN112,AQ112,AT112)</f>
        <v>145</v>
      </c>
      <c r="AX112" s="3237">
        <f>AV112-AW112</f>
        <v>-6</v>
      </c>
      <c r="AZ112" s="1099" t="s">
        <v>158</v>
      </c>
      <c r="BA112" s="3235">
        <f>SUM(BA90:BA111)</f>
        <v>24</v>
      </c>
      <c r="BB112" s="3236">
        <f>SUM(BB90:BB111)</f>
        <v>20</v>
      </c>
      <c r="BC112" s="3237">
        <f>BA112-BB112</f>
        <v>4</v>
      </c>
      <c r="BD112" s="3238">
        <f>SUM(BD90:BD111)</f>
        <v>19</v>
      </c>
      <c r="BE112" s="3236">
        <f>SUM(BE90:BE111)</f>
        <v>62</v>
      </c>
      <c r="BF112" s="3239">
        <f>BD112-BE112</f>
        <v>-43</v>
      </c>
      <c r="BG112" s="3235">
        <f>SUM(BG90:BG111)</f>
        <v>93</v>
      </c>
      <c r="BH112" s="3236">
        <f>SUM(BH90:BH111)</f>
        <v>152</v>
      </c>
      <c r="BI112" s="3237">
        <f>BG112-BH112</f>
        <v>-59</v>
      </c>
      <c r="BJ112" s="3238">
        <f>SUM(BJ90:BJ111)</f>
        <v>6</v>
      </c>
      <c r="BK112" s="3236">
        <f t="shared" ref="BK112" si="138">SUM(BK90:BK111)</f>
        <v>5</v>
      </c>
      <c r="BL112" s="3239">
        <f t="shared" si="126"/>
        <v>1</v>
      </c>
      <c r="BM112" s="3253">
        <f>SUM(BA112,BD112,BG112,BJ112)</f>
        <v>142</v>
      </c>
      <c r="BN112" s="3240">
        <f>SUM(BB112,BE112,BH112,BK112)</f>
        <v>239</v>
      </c>
      <c r="BO112" s="3237">
        <f>BM112-BN112</f>
        <v>-97</v>
      </c>
    </row>
    <row r="113" spans="1:67">
      <c r="A113" s="294"/>
    </row>
    <row r="114" spans="1:67" ht="13.5" thickBot="1">
      <c r="A114" s="294"/>
    </row>
    <row r="115" spans="1:67" ht="48" thickBot="1">
      <c r="A115" s="3254" t="s">
        <v>815</v>
      </c>
      <c r="B115" s="3255" t="s">
        <v>166</v>
      </c>
      <c r="C115" s="2295" t="s">
        <v>166</v>
      </c>
      <c r="D115" s="2144"/>
      <c r="E115" s="3255" t="s">
        <v>167</v>
      </c>
      <c r="F115" s="2295" t="s">
        <v>168</v>
      </c>
      <c r="G115" s="2144"/>
      <c r="H115" s="3255" t="s">
        <v>169</v>
      </c>
      <c r="I115" s="2295" t="s">
        <v>169</v>
      </c>
      <c r="J115" s="2144"/>
      <c r="K115" s="2295" t="s">
        <v>170</v>
      </c>
      <c r="L115" s="2295" t="s">
        <v>170</v>
      </c>
      <c r="M115" s="2144"/>
      <c r="N115" s="3255" t="s">
        <v>158</v>
      </c>
      <c r="O115" s="2295" t="s">
        <v>158</v>
      </c>
      <c r="P115" s="2146"/>
      <c r="R115" s="3254" t="s">
        <v>816</v>
      </c>
      <c r="S115" s="3255" t="s">
        <v>166</v>
      </c>
      <c r="T115" s="2295" t="s">
        <v>166</v>
      </c>
      <c r="U115" s="2144"/>
      <c r="V115" s="3255" t="s">
        <v>167</v>
      </c>
      <c r="W115" s="2295" t="s">
        <v>168</v>
      </c>
      <c r="X115" s="2144"/>
      <c r="Y115" s="3255" t="s">
        <v>169</v>
      </c>
      <c r="Z115" s="2295" t="s">
        <v>169</v>
      </c>
      <c r="AA115" s="2144"/>
      <c r="AB115" s="2295" t="s">
        <v>170</v>
      </c>
      <c r="AC115" s="2295" t="s">
        <v>170</v>
      </c>
      <c r="AD115" s="2144"/>
      <c r="AE115" s="3255" t="s">
        <v>158</v>
      </c>
      <c r="AF115" s="2295" t="s">
        <v>158</v>
      </c>
      <c r="AG115" s="2146"/>
      <c r="AI115" s="3254" t="s">
        <v>817</v>
      </c>
      <c r="AJ115" s="3255" t="s">
        <v>166</v>
      </c>
      <c r="AK115" s="2295" t="s">
        <v>166</v>
      </c>
      <c r="AL115" s="2144"/>
      <c r="AM115" s="3255" t="s">
        <v>167</v>
      </c>
      <c r="AN115" s="2295" t="s">
        <v>168</v>
      </c>
      <c r="AO115" s="2144"/>
      <c r="AP115" s="3255" t="s">
        <v>169</v>
      </c>
      <c r="AQ115" s="2295" t="s">
        <v>169</v>
      </c>
      <c r="AR115" s="2144"/>
      <c r="AS115" s="2295" t="s">
        <v>170</v>
      </c>
      <c r="AT115" s="2295" t="s">
        <v>170</v>
      </c>
      <c r="AU115" s="2144"/>
      <c r="AV115" s="3255" t="s">
        <v>158</v>
      </c>
      <c r="AW115" s="2295" t="s">
        <v>158</v>
      </c>
      <c r="AX115" s="2146"/>
      <c r="AZ115" s="3254" t="s">
        <v>818</v>
      </c>
      <c r="BA115" s="3255" t="s">
        <v>166</v>
      </c>
      <c r="BB115" s="2295" t="s">
        <v>166</v>
      </c>
      <c r="BC115" s="2144"/>
      <c r="BD115" s="3255" t="s">
        <v>167</v>
      </c>
      <c r="BE115" s="2295" t="s">
        <v>168</v>
      </c>
      <c r="BF115" s="2144"/>
      <c r="BG115" s="3255" t="s">
        <v>169</v>
      </c>
      <c r="BH115" s="2295" t="s">
        <v>169</v>
      </c>
      <c r="BI115" s="2144"/>
      <c r="BJ115" s="2295" t="s">
        <v>170</v>
      </c>
      <c r="BK115" s="2295" t="s">
        <v>170</v>
      </c>
      <c r="BL115" s="2144"/>
      <c r="BM115" s="3255" t="s">
        <v>158</v>
      </c>
      <c r="BN115" s="2295" t="s">
        <v>158</v>
      </c>
      <c r="BO115" s="2146"/>
    </row>
    <row r="116" spans="1:67" ht="45.75" thickBot="1">
      <c r="A116" s="3101" t="s">
        <v>649</v>
      </c>
      <c r="B116" s="3243" t="s">
        <v>171</v>
      </c>
      <c r="C116" s="704" t="s">
        <v>172</v>
      </c>
      <c r="D116" s="2145" t="s">
        <v>173</v>
      </c>
      <c r="E116" s="3243" t="s">
        <v>171</v>
      </c>
      <c r="F116" s="704" t="s">
        <v>172</v>
      </c>
      <c r="G116" s="2145" t="s">
        <v>173</v>
      </c>
      <c r="H116" s="3243" t="s">
        <v>171</v>
      </c>
      <c r="I116" s="704" t="s">
        <v>172</v>
      </c>
      <c r="J116" s="2145" t="s">
        <v>173</v>
      </c>
      <c r="K116" s="3243" t="s">
        <v>171</v>
      </c>
      <c r="L116" s="704" t="s">
        <v>172</v>
      </c>
      <c r="M116" s="2145" t="s">
        <v>173</v>
      </c>
      <c r="N116" s="3243" t="s">
        <v>171</v>
      </c>
      <c r="O116" s="704" t="s">
        <v>172</v>
      </c>
      <c r="P116" s="2145" t="s">
        <v>163</v>
      </c>
      <c r="R116" s="3101" t="s">
        <v>649</v>
      </c>
      <c r="S116" s="3243" t="s">
        <v>171</v>
      </c>
      <c r="T116" s="704" t="s">
        <v>172</v>
      </c>
      <c r="U116" s="2145" t="s">
        <v>173</v>
      </c>
      <c r="V116" s="3243" t="s">
        <v>171</v>
      </c>
      <c r="W116" s="704" t="s">
        <v>172</v>
      </c>
      <c r="X116" s="2145" t="s">
        <v>173</v>
      </c>
      <c r="Y116" s="3243" t="s">
        <v>171</v>
      </c>
      <c r="Z116" s="704" t="s">
        <v>172</v>
      </c>
      <c r="AA116" s="2145" t="s">
        <v>173</v>
      </c>
      <c r="AB116" s="3243" t="s">
        <v>171</v>
      </c>
      <c r="AC116" s="704" t="s">
        <v>172</v>
      </c>
      <c r="AD116" s="2145" t="s">
        <v>173</v>
      </c>
      <c r="AE116" s="3243" t="s">
        <v>171</v>
      </c>
      <c r="AF116" s="704" t="s">
        <v>172</v>
      </c>
      <c r="AG116" s="2145" t="s">
        <v>163</v>
      </c>
      <c r="AI116" s="3101" t="s">
        <v>649</v>
      </c>
      <c r="AJ116" s="3243" t="s">
        <v>171</v>
      </c>
      <c r="AK116" s="704" t="s">
        <v>172</v>
      </c>
      <c r="AL116" s="2145" t="s">
        <v>173</v>
      </c>
      <c r="AM116" s="3243" t="s">
        <v>171</v>
      </c>
      <c r="AN116" s="704" t="s">
        <v>172</v>
      </c>
      <c r="AO116" s="2145" t="s">
        <v>173</v>
      </c>
      <c r="AP116" s="3243" t="s">
        <v>171</v>
      </c>
      <c r="AQ116" s="704" t="s">
        <v>172</v>
      </c>
      <c r="AR116" s="2145" t="s">
        <v>173</v>
      </c>
      <c r="AS116" s="3243" t="s">
        <v>171</v>
      </c>
      <c r="AT116" s="704" t="s">
        <v>172</v>
      </c>
      <c r="AU116" s="2145" t="s">
        <v>173</v>
      </c>
      <c r="AV116" s="3243" t="s">
        <v>171</v>
      </c>
      <c r="AW116" s="704" t="s">
        <v>172</v>
      </c>
      <c r="AX116" s="2145" t="s">
        <v>163</v>
      </c>
      <c r="AZ116" s="3101" t="s">
        <v>649</v>
      </c>
      <c r="BA116" s="3243" t="s">
        <v>171</v>
      </c>
      <c r="BB116" s="704" t="s">
        <v>172</v>
      </c>
      <c r="BC116" s="2145" t="s">
        <v>173</v>
      </c>
      <c r="BD116" s="3243" t="s">
        <v>171</v>
      </c>
      <c r="BE116" s="704" t="s">
        <v>172</v>
      </c>
      <c r="BF116" s="2145" t="s">
        <v>173</v>
      </c>
      <c r="BG116" s="3243" t="s">
        <v>171</v>
      </c>
      <c r="BH116" s="704" t="s">
        <v>172</v>
      </c>
      <c r="BI116" s="2145" t="s">
        <v>173</v>
      </c>
      <c r="BJ116" s="3243" t="s">
        <v>171</v>
      </c>
      <c r="BK116" s="704" t="s">
        <v>172</v>
      </c>
      <c r="BL116" s="2145" t="s">
        <v>173</v>
      </c>
      <c r="BM116" s="3243" t="s">
        <v>171</v>
      </c>
      <c r="BN116" s="704" t="s">
        <v>172</v>
      </c>
      <c r="BO116" s="2145" t="s">
        <v>163</v>
      </c>
    </row>
    <row r="117" spans="1:67">
      <c r="A117" s="1741" t="s">
        <v>454</v>
      </c>
      <c r="B117" s="2927">
        <v>0</v>
      </c>
      <c r="C117" s="2927">
        <v>0</v>
      </c>
      <c r="D117" s="2927">
        <f>B117-C117</f>
        <v>0</v>
      </c>
      <c r="E117" s="2927">
        <v>1</v>
      </c>
      <c r="F117" s="2927">
        <v>0</v>
      </c>
      <c r="G117" s="2927">
        <f>E117-F117</f>
        <v>1</v>
      </c>
      <c r="H117" s="2927">
        <v>28</v>
      </c>
      <c r="I117" s="2927">
        <v>131</v>
      </c>
      <c r="J117" s="2927">
        <f>H117-I117</f>
        <v>-103</v>
      </c>
      <c r="K117" s="2927">
        <v>1</v>
      </c>
      <c r="L117" s="2927">
        <v>1</v>
      </c>
      <c r="M117" s="2927">
        <f>K117-L117</f>
        <v>0</v>
      </c>
      <c r="N117" s="2930">
        <f>B117+E117+H117+K117</f>
        <v>30</v>
      </c>
      <c r="O117" s="2930">
        <f>C117+F117+I117+L117</f>
        <v>132</v>
      </c>
      <c r="P117" s="1742">
        <f>N117-O117</f>
        <v>-102</v>
      </c>
      <c r="R117" s="1741" t="s">
        <v>454</v>
      </c>
      <c r="S117" s="2927">
        <v>1</v>
      </c>
      <c r="T117" s="2927">
        <v>0</v>
      </c>
      <c r="U117" s="2927">
        <f>S117-T117</f>
        <v>1</v>
      </c>
      <c r="V117" s="2927">
        <v>0</v>
      </c>
      <c r="W117" s="2927">
        <v>2</v>
      </c>
      <c r="X117" s="2927">
        <f>V117-W117</f>
        <v>-2</v>
      </c>
      <c r="Y117" s="2927">
        <v>25</v>
      </c>
      <c r="Z117" s="2927">
        <v>11</v>
      </c>
      <c r="AA117" s="2927">
        <f>Y117-Z117</f>
        <v>14</v>
      </c>
      <c r="AB117" s="2927">
        <v>0</v>
      </c>
      <c r="AC117" s="2927">
        <v>0</v>
      </c>
      <c r="AD117" s="2927">
        <f>AB117-AC117</f>
        <v>0</v>
      </c>
      <c r="AE117" s="2930">
        <f>S117+V117+Y117+AB117</f>
        <v>26</v>
      </c>
      <c r="AF117" s="2930">
        <f>T117+W117+Z117+AC117</f>
        <v>13</v>
      </c>
      <c r="AG117" s="1742">
        <f>AE117-AF117</f>
        <v>13</v>
      </c>
      <c r="AI117" s="1741" t="s">
        <v>454</v>
      </c>
      <c r="AJ117" s="2927">
        <v>0</v>
      </c>
      <c r="AK117" s="2927">
        <v>0</v>
      </c>
      <c r="AL117" s="2927">
        <v>0</v>
      </c>
      <c r="AM117" s="2927">
        <v>0</v>
      </c>
      <c r="AN117" s="2927">
        <v>1</v>
      </c>
      <c r="AO117" s="2927">
        <f>-1</f>
        <v>-1</v>
      </c>
      <c r="AP117" s="2927">
        <v>6</v>
      </c>
      <c r="AQ117" s="2927">
        <v>21</v>
      </c>
      <c r="AR117" s="2927">
        <v>-15</v>
      </c>
      <c r="AS117" s="2927">
        <v>0</v>
      </c>
      <c r="AT117" s="2927">
        <v>0</v>
      </c>
      <c r="AU117" s="2927">
        <v>0</v>
      </c>
      <c r="AV117" s="2930">
        <v>6</v>
      </c>
      <c r="AW117" s="2930">
        <v>22</v>
      </c>
      <c r="AX117" s="1742">
        <v>-16</v>
      </c>
      <c r="AZ117" s="1741" t="s">
        <v>454</v>
      </c>
      <c r="BA117" s="2927">
        <v>0</v>
      </c>
      <c r="BB117" s="2927">
        <v>0</v>
      </c>
      <c r="BC117" s="1742">
        <f>BA117-BB117</f>
        <v>0</v>
      </c>
      <c r="BD117" s="2927">
        <v>2</v>
      </c>
      <c r="BE117" s="2927">
        <v>0</v>
      </c>
      <c r="BF117" s="1742">
        <f>BD117-BE117</f>
        <v>2</v>
      </c>
      <c r="BG117" s="2927">
        <v>12</v>
      </c>
      <c r="BH117" s="2927">
        <v>36</v>
      </c>
      <c r="BI117" s="1742">
        <f>BG117-BH117</f>
        <v>-24</v>
      </c>
      <c r="BJ117" s="2927">
        <v>0</v>
      </c>
      <c r="BK117" s="2927">
        <v>1</v>
      </c>
      <c r="BL117" s="1742">
        <f>BJ117-BK117</f>
        <v>-1</v>
      </c>
      <c r="BM117" s="2930">
        <v>14</v>
      </c>
      <c r="BN117" s="2930">
        <v>37</v>
      </c>
      <c r="BO117" s="1742">
        <f>BM117-BN117</f>
        <v>-23</v>
      </c>
    </row>
    <row r="118" spans="1:67">
      <c r="A118" s="1042" t="s">
        <v>455</v>
      </c>
      <c r="B118" s="1388">
        <v>0</v>
      </c>
      <c r="C118" s="1388">
        <v>0</v>
      </c>
      <c r="D118" s="1388">
        <f t="shared" ref="D118:D139" si="139">B118-C118</f>
        <v>0</v>
      </c>
      <c r="E118" s="1388">
        <v>0</v>
      </c>
      <c r="F118" s="1388">
        <v>0</v>
      </c>
      <c r="G118" s="1388">
        <f t="shared" ref="G118:G139" si="140">E118-F118</f>
        <v>0</v>
      </c>
      <c r="H118" s="1388">
        <v>0</v>
      </c>
      <c r="I118" s="1388">
        <v>0</v>
      </c>
      <c r="J118" s="1388">
        <f t="shared" ref="J118:J139" si="141">H118-I118</f>
        <v>0</v>
      </c>
      <c r="K118" s="1388">
        <v>0</v>
      </c>
      <c r="L118" s="1388">
        <v>0</v>
      </c>
      <c r="M118" s="1388">
        <f t="shared" ref="M118:M139" si="142">K118-L118</f>
        <v>0</v>
      </c>
      <c r="N118" s="1389">
        <f t="shared" ref="N118:O138" si="143">B118+E118+H118+K118</f>
        <v>0</v>
      </c>
      <c r="O118" s="1389">
        <f t="shared" si="143"/>
        <v>0</v>
      </c>
      <c r="P118" s="1390">
        <f t="shared" ref="P118:P139" si="144">N118-O118</f>
        <v>0</v>
      </c>
      <c r="R118" s="1042" t="s">
        <v>455</v>
      </c>
      <c r="S118" s="1388">
        <v>0</v>
      </c>
      <c r="T118" s="1388">
        <v>0</v>
      </c>
      <c r="U118" s="2927">
        <f t="shared" ref="U118:U138" si="145">S118-T118</f>
        <v>0</v>
      </c>
      <c r="V118" s="1388">
        <v>0</v>
      </c>
      <c r="W118" s="1388">
        <v>0</v>
      </c>
      <c r="X118" s="2927">
        <f t="shared" ref="X118:X138" si="146">V118-W118</f>
        <v>0</v>
      </c>
      <c r="Y118" s="1388">
        <v>0</v>
      </c>
      <c r="Z118" s="1388">
        <v>0</v>
      </c>
      <c r="AA118" s="2927">
        <f t="shared" ref="AA118:AA138" si="147">Y118-Z118</f>
        <v>0</v>
      </c>
      <c r="AB118" s="1388">
        <v>0</v>
      </c>
      <c r="AC118" s="1388">
        <v>0</v>
      </c>
      <c r="AD118" s="2927">
        <f t="shared" ref="AD118:AD138" si="148">AB118-AC118</f>
        <v>0</v>
      </c>
      <c r="AE118" s="2930">
        <f t="shared" ref="AE118:AF138" si="149">S118+V118+Y118+AB118</f>
        <v>0</v>
      </c>
      <c r="AF118" s="2930">
        <f t="shared" si="149"/>
        <v>0</v>
      </c>
      <c r="AG118" s="1742">
        <f t="shared" ref="AG118:AG138" si="150">AE118-AF118</f>
        <v>0</v>
      </c>
      <c r="AI118" s="1042" t="s">
        <v>455</v>
      </c>
      <c r="AJ118" s="1388">
        <v>0</v>
      </c>
      <c r="AK118" s="1388">
        <v>0</v>
      </c>
      <c r="AL118" s="2927">
        <v>0</v>
      </c>
      <c r="AM118" s="1388">
        <v>0</v>
      </c>
      <c r="AN118" s="1388">
        <v>0</v>
      </c>
      <c r="AO118" s="2927">
        <v>0</v>
      </c>
      <c r="AP118" s="1388">
        <v>0</v>
      </c>
      <c r="AQ118" s="1388">
        <v>0</v>
      </c>
      <c r="AR118" s="2927">
        <v>0</v>
      </c>
      <c r="AS118" s="1388">
        <v>0</v>
      </c>
      <c r="AT118" s="1388">
        <v>0</v>
      </c>
      <c r="AU118" s="2927">
        <v>0</v>
      </c>
      <c r="AV118" s="2930">
        <v>0</v>
      </c>
      <c r="AW118" s="2930">
        <v>0</v>
      </c>
      <c r="AX118" s="1742">
        <v>0</v>
      </c>
      <c r="AZ118" s="1042" t="s">
        <v>455</v>
      </c>
      <c r="BA118" s="1388">
        <v>0</v>
      </c>
      <c r="BB118" s="1388">
        <v>0</v>
      </c>
      <c r="BC118" s="1742">
        <f t="shared" ref="BC118:BC138" si="151">BA118-BB118</f>
        <v>0</v>
      </c>
      <c r="BD118" s="1388">
        <v>0</v>
      </c>
      <c r="BE118" s="1388">
        <v>0</v>
      </c>
      <c r="BF118" s="1742">
        <f t="shared" ref="BF118:BF138" si="152">BD118-BE118</f>
        <v>0</v>
      </c>
      <c r="BG118" s="1388">
        <v>0</v>
      </c>
      <c r="BH118" s="1388">
        <v>0</v>
      </c>
      <c r="BI118" s="1742">
        <f t="shared" ref="BI118:BI138" si="153">BG118-BH118</f>
        <v>0</v>
      </c>
      <c r="BJ118" s="1388">
        <v>0</v>
      </c>
      <c r="BK118" s="1388">
        <v>0</v>
      </c>
      <c r="BL118" s="1742">
        <f t="shared" ref="BL118:BL138" si="154">BJ118-BK118</f>
        <v>0</v>
      </c>
      <c r="BM118" s="2930">
        <v>0</v>
      </c>
      <c r="BN118" s="2930">
        <v>0</v>
      </c>
      <c r="BO118" s="1742">
        <f t="shared" ref="BO118:BO138" si="155">BM118-BN118</f>
        <v>0</v>
      </c>
    </row>
    <row r="119" spans="1:67">
      <c r="A119" s="1042" t="s">
        <v>456</v>
      </c>
      <c r="B119" s="1388">
        <v>1</v>
      </c>
      <c r="C119" s="1388">
        <v>7</v>
      </c>
      <c r="D119" s="1388">
        <f t="shared" si="139"/>
        <v>-6</v>
      </c>
      <c r="E119" s="1388">
        <v>1</v>
      </c>
      <c r="F119" s="1388">
        <v>4</v>
      </c>
      <c r="G119" s="1388">
        <f t="shared" si="140"/>
        <v>-3</v>
      </c>
      <c r="H119" s="1388">
        <v>11</v>
      </c>
      <c r="I119" s="1388">
        <v>14</v>
      </c>
      <c r="J119" s="1388">
        <f t="shared" si="141"/>
        <v>-3</v>
      </c>
      <c r="K119" s="1388">
        <v>1</v>
      </c>
      <c r="L119" s="1388">
        <v>0</v>
      </c>
      <c r="M119" s="1388">
        <f t="shared" si="142"/>
        <v>1</v>
      </c>
      <c r="N119" s="1389">
        <f t="shared" si="143"/>
        <v>14</v>
      </c>
      <c r="O119" s="1389">
        <f t="shared" si="143"/>
        <v>25</v>
      </c>
      <c r="P119" s="1390">
        <f t="shared" si="144"/>
        <v>-11</v>
      </c>
      <c r="R119" s="1042" t="s">
        <v>456</v>
      </c>
      <c r="S119" s="1388">
        <v>1</v>
      </c>
      <c r="T119" s="1388">
        <v>0</v>
      </c>
      <c r="U119" s="2927">
        <f t="shared" si="145"/>
        <v>1</v>
      </c>
      <c r="V119" s="1388">
        <v>0</v>
      </c>
      <c r="W119" s="1388">
        <v>3</v>
      </c>
      <c r="X119" s="2927">
        <f t="shared" si="146"/>
        <v>-3</v>
      </c>
      <c r="Y119" s="1388">
        <v>8</v>
      </c>
      <c r="Z119" s="1388">
        <v>6</v>
      </c>
      <c r="AA119" s="2927">
        <f t="shared" si="147"/>
        <v>2</v>
      </c>
      <c r="AB119" s="1388">
        <v>0</v>
      </c>
      <c r="AC119" s="1388">
        <v>0</v>
      </c>
      <c r="AD119" s="2927">
        <f t="shared" si="148"/>
        <v>0</v>
      </c>
      <c r="AE119" s="2930">
        <f t="shared" si="149"/>
        <v>9</v>
      </c>
      <c r="AF119" s="2930">
        <f t="shared" si="149"/>
        <v>9</v>
      </c>
      <c r="AG119" s="1742">
        <f t="shared" si="150"/>
        <v>0</v>
      </c>
      <c r="AI119" s="1042" t="s">
        <v>456</v>
      </c>
      <c r="AJ119" s="1388">
        <v>1</v>
      </c>
      <c r="AK119" s="1388">
        <v>1</v>
      </c>
      <c r="AL119" s="2927">
        <v>0</v>
      </c>
      <c r="AM119" s="1388">
        <v>1</v>
      </c>
      <c r="AN119" s="1388">
        <v>2</v>
      </c>
      <c r="AO119" s="2927">
        <v>-1</v>
      </c>
      <c r="AP119" s="1388">
        <v>3</v>
      </c>
      <c r="AQ119" s="1388">
        <v>7</v>
      </c>
      <c r="AR119" s="2927">
        <v>-4</v>
      </c>
      <c r="AS119" s="1388">
        <v>0</v>
      </c>
      <c r="AT119" s="1388">
        <v>0</v>
      </c>
      <c r="AU119" s="2927">
        <v>0</v>
      </c>
      <c r="AV119" s="2930">
        <v>5</v>
      </c>
      <c r="AW119" s="2930">
        <v>10</v>
      </c>
      <c r="AX119" s="1742">
        <v>-5</v>
      </c>
      <c r="AZ119" s="1042" t="s">
        <v>456</v>
      </c>
      <c r="BA119" s="1388">
        <v>3</v>
      </c>
      <c r="BB119" s="1388">
        <v>0</v>
      </c>
      <c r="BC119" s="1742">
        <f t="shared" si="151"/>
        <v>3</v>
      </c>
      <c r="BD119" s="1388">
        <v>0</v>
      </c>
      <c r="BE119" s="1388">
        <v>5</v>
      </c>
      <c r="BF119" s="1742">
        <f t="shared" si="152"/>
        <v>-5</v>
      </c>
      <c r="BG119" s="1388">
        <v>3</v>
      </c>
      <c r="BH119" s="1388">
        <v>7</v>
      </c>
      <c r="BI119" s="1742">
        <f t="shared" si="153"/>
        <v>-4</v>
      </c>
      <c r="BJ119" s="1388">
        <v>0</v>
      </c>
      <c r="BK119" s="1388">
        <v>1</v>
      </c>
      <c r="BL119" s="1742">
        <f t="shared" si="154"/>
        <v>-1</v>
      </c>
      <c r="BM119" s="2930">
        <v>6</v>
      </c>
      <c r="BN119" s="2930">
        <v>13</v>
      </c>
      <c r="BO119" s="1742">
        <f t="shared" si="155"/>
        <v>-7</v>
      </c>
    </row>
    <row r="120" spans="1:67" ht="22.5">
      <c r="A120" s="1043" t="s">
        <v>457</v>
      </c>
      <c r="B120" s="1388">
        <v>0</v>
      </c>
      <c r="C120" s="1388">
        <v>0</v>
      </c>
      <c r="D120" s="1388">
        <f t="shared" si="139"/>
        <v>0</v>
      </c>
      <c r="E120" s="1388">
        <v>0</v>
      </c>
      <c r="F120" s="1388">
        <v>0</v>
      </c>
      <c r="G120" s="1388">
        <f t="shared" si="140"/>
        <v>0</v>
      </c>
      <c r="H120" s="1388">
        <v>1</v>
      </c>
      <c r="I120" s="1388">
        <v>0</v>
      </c>
      <c r="J120" s="1388">
        <f t="shared" si="141"/>
        <v>1</v>
      </c>
      <c r="K120" s="1388">
        <v>0</v>
      </c>
      <c r="L120" s="1388">
        <v>0</v>
      </c>
      <c r="M120" s="1388">
        <f t="shared" si="142"/>
        <v>0</v>
      </c>
      <c r="N120" s="1389">
        <f t="shared" si="143"/>
        <v>1</v>
      </c>
      <c r="O120" s="1389">
        <f t="shared" si="143"/>
        <v>0</v>
      </c>
      <c r="P120" s="1390">
        <f t="shared" si="144"/>
        <v>1</v>
      </c>
      <c r="R120" s="1043" t="s">
        <v>457</v>
      </c>
      <c r="S120" s="1388">
        <v>0</v>
      </c>
      <c r="T120" s="1388">
        <v>0</v>
      </c>
      <c r="U120" s="2927">
        <f t="shared" si="145"/>
        <v>0</v>
      </c>
      <c r="V120" s="1388">
        <v>0</v>
      </c>
      <c r="W120" s="1388">
        <v>0</v>
      </c>
      <c r="X120" s="2927">
        <f t="shared" si="146"/>
        <v>0</v>
      </c>
      <c r="Y120" s="1388">
        <v>0</v>
      </c>
      <c r="Z120" s="1388">
        <v>0</v>
      </c>
      <c r="AA120" s="2927">
        <f t="shared" si="147"/>
        <v>0</v>
      </c>
      <c r="AB120" s="1388">
        <v>0</v>
      </c>
      <c r="AC120" s="1388">
        <v>0</v>
      </c>
      <c r="AD120" s="2927">
        <f t="shared" si="148"/>
        <v>0</v>
      </c>
      <c r="AE120" s="2930">
        <f t="shared" si="149"/>
        <v>0</v>
      </c>
      <c r="AF120" s="2930">
        <f t="shared" si="149"/>
        <v>0</v>
      </c>
      <c r="AG120" s="1742">
        <f t="shared" si="150"/>
        <v>0</v>
      </c>
      <c r="AI120" s="1043" t="s">
        <v>457</v>
      </c>
      <c r="AJ120" s="1388">
        <v>0</v>
      </c>
      <c r="AK120" s="1388">
        <v>1</v>
      </c>
      <c r="AL120" s="2927">
        <v>-1</v>
      </c>
      <c r="AM120" s="1388">
        <v>0</v>
      </c>
      <c r="AN120" s="1388">
        <v>0</v>
      </c>
      <c r="AO120" s="2927">
        <v>0</v>
      </c>
      <c r="AP120" s="1388">
        <v>1</v>
      </c>
      <c r="AQ120" s="1388">
        <v>0</v>
      </c>
      <c r="AR120" s="2927">
        <v>1</v>
      </c>
      <c r="AS120" s="1388">
        <v>0</v>
      </c>
      <c r="AT120" s="1388">
        <v>0</v>
      </c>
      <c r="AU120" s="2927">
        <v>0</v>
      </c>
      <c r="AV120" s="2930">
        <v>1</v>
      </c>
      <c r="AW120" s="2930">
        <v>1</v>
      </c>
      <c r="AX120" s="1742">
        <v>0</v>
      </c>
      <c r="AZ120" s="1043" t="s">
        <v>457</v>
      </c>
      <c r="BA120" s="1388">
        <v>1</v>
      </c>
      <c r="BB120" s="1388">
        <v>2</v>
      </c>
      <c r="BC120" s="1742">
        <f t="shared" si="151"/>
        <v>-1</v>
      </c>
      <c r="BD120" s="1388">
        <v>0</v>
      </c>
      <c r="BE120" s="1388">
        <v>0</v>
      </c>
      <c r="BF120" s="1742">
        <f t="shared" si="152"/>
        <v>0</v>
      </c>
      <c r="BG120" s="1388">
        <v>1</v>
      </c>
      <c r="BH120" s="1388">
        <v>0</v>
      </c>
      <c r="BI120" s="1742">
        <f t="shared" si="153"/>
        <v>1</v>
      </c>
      <c r="BJ120" s="1388">
        <v>0</v>
      </c>
      <c r="BK120" s="1388">
        <v>0</v>
      </c>
      <c r="BL120" s="1742">
        <f t="shared" si="154"/>
        <v>0</v>
      </c>
      <c r="BM120" s="2930">
        <v>2</v>
      </c>
      <c r="BN120" s="2930">
        <v>2</v>
      </c>
      <c r="BO120" s="1742">
        <f t="shared" si="155"/>
        <v>0</v>
      </c>
    </row>
    <row r="121" spans="1:67" ht="22.5">
      <c r="A121" s="1043" t="s">
        <v>458</v>
      </c>
      <c r="B121" s="1388">
        <v>0</v>
      </c>
      <c r="C121" s="1388">
        <v>0</v>
      </c>
      <c r="D121" s="1388">
        <f t="shared" si="139"/>
        <v>0</v>
      </c>
      <c r="E121" s="1388">
        <v>0</v>
      </c>
      <c r="F121" s="1388">
        <v>0</v>
      </c>
      <c r="G121" s="1388">
        <f t="shared" si="140"/>
        <v>0</v>
      </c>
      <c r="H121" s="1388">
        <v>0</v>
      </c>
      <c r="I121" s="1388">
        <v>0</v>
      </c>
      <c r="J121" s="1388">
        <f t="shared" si="141"/>
        <v>0</v>
      </c>
      <c r="K121" s="1388">
        <v>0</v>
      </c>
      <c r="L121" s="1388">
        <v>0</v>
      </c>
      <c r="M121" s="1388">
        <f t="shared" si="142"/>
        <v>0</v>
      </c>
      <c r="N121" s="1389">
        <f t="shared" si="143"/>
        <v>0</v>
      </c>
      <c r="O121" s="1389">
        <f t="shared" si="143"/>
        <v>0</v>
      </c>
      <c r="P121" s="1390">
        <f t="shared" si="144"/>
        <v>0</v>
      </c>
      <c r="R121" s="1043" t="s">
        <v>458</v>
      </c>
      <c r="S121" s="1388">
        <v>0</v>
      </c>
      <c r="T121" s="1388">
        <v>0</v>
      </c>
      <c r="U121" s="2927">
        <f t="shared" si="145"/>
        <v>0</v>
      </c>
      <c r="V121" s="1388">
        <v>0</v>
      </c>
      <c r="W121" s="1388">
        <v>0</v>
      </c>
      <c r="X121" s="2927">
        <f t="shared" si="146"/>
        <v>0</v>
      </c>
      <c r="Y121" s="1388">
        <v>0</v>
      </c>
      <c r="Z121" s="1388">
        <v>0</v>
      </c>
      <c r="AA121" s="2927">
        <f t="shared" si="147"/>
        <v>0</v>
      </c>
      <c r="AB121" s="1388">
        <v>0</v>
      </c>
      <c r="AC121" s="1388">
        <v>0</v>
      </c>
      <c r="AD121" s="2927">
        <f t="shared" si="148"/>
        <v>0</v>
      </c>
      <c r="AE121" s="2930">
        <f t="shared" si="149"/>
        <v>0</v>
      </c>
      <c r="AF121" s="2930">
        <f t="shared" si="149"/>
        <v>0</v>
      </c>
      <c r="AG121" s="1742">
        <f t="shared" si="150"/>
        <v>0</v>
      </c>
      <c r="AI121" s="1043" t="s">
        <v>458</v>
      </c>
      <c r="AJ121" s="1388">
        <v>0</v>
      </c>
      <c r="AK121" s="1388">
        <v>0</v>
      </c>
      <c r="AL121" s="2927">
        <v>0</v>
      </c>
      <c r="AM121" s="1388">
        <v>0</v>
      </c>
      <c r="AN121" s="1388">
        <v>0</v>
      </c>
      <c r="AO121" s="2927">
        <v>0</v>
      </c>
      <c r="AP121" s="1388">
        <v>0</v>
      </c>
      <c r="AQ121" s="1388">
        <v>0</v>
      </c>
      <c r="AR121" s="2927">
        <v>0</v>
      </c>
      <c r="AS121" s="1388">
        <v>0</v>
      </c>
      <c r="AT121" s="1388">
        <v>0</v>
      </c>
      <c r="AU121" s="2927">
        <v>0</v>
      </c>
      <c r="AV121" s="2930">
        <v>0</v>
      </c>
      <c r="AW121" s="2930">
        <v>0</v>
      </c>
      <c r="AX121" s="1742">
        <v>0</v>
      </c>
      <c r="AZ121" s="1043" t="s">
        <v>458</v>
      </c>
      <c r="BA121" s="1388">
        <v>0</v>
      </c>
      <c r="BB121" s="1388">
        <v>0</v>
      </c>
      <c r="BC121" s="1742">
        <f t="shared" si="151"/>
        <v>0</v>
      </c>
      <c r="BD121" s="1388">
        <v>0</v>
      </c>
      <c r="BE121" s="1388">
        <v>0</v>
      </c>
      <c r="BF121" s="1742">
        <f t="shared" si="152"/>
        <v>0</v>
      </c>
      <c r="BG121" s="1388">
        <v>0</v>
      </c>
      <c r="BH121" s="1388">
        <v>0</v>
      </c>
      <c r="BI121" s="1742">
        <f t="shared" si="153"/>
        <v>0</v>
      </c>
      <c r="BJ121" s="1388">
        <v>0</v>
      </c>
      <c r="BK121" s="1388">
        <v>0</v>
      </c>
      <c r="BL121" s="1742">
        <f t="shared" si="154"/>
        <v>0</v>
      </c>
      <c r="BM121" s="2930">
        <v>0</v>
      </c>
      <c r="BN121" s="2930">
        <v>0</v>
      </c>
      <c r="BO121" s="1742">
        <f t="shared" si="155"/>
        <v>0</v>
      </c>
    </row>
    <row r="122" spans="1:67">
      <c r="A122" s="1042" t="s">
        <v>459</v>
      </c>
      <c r="B122" s="1388">
        <v>2</v>
      </c>
      <c r="C122" s="1388">
        <v>9</v>
      </c>
      <c r="D122" s="1388">
        <f t="shared" si="139"/>
        <v>-7</v>
      </c>
      <c r="E122" s="1388">
        <v>748108</v>
      </c>
      <c r="F122" s="1388">
        <v>6</v>
      </c>
      <c r="G122" s="1388">
        <f t="shared" si="140"/>
        <v>748102</v>
      </c>
      <c r="H122" s="1388">
        <v>36</v>
      </c>
      <c r="I122" s="1388">
        <v>82</v>
      </c>
      <c r="J122" s="1388">
        <f t="shared" si="141"/>
        <v>-46</v>
      </c>
      <c r="K122" s="1388">
        <v>0</v>
      </c>
      <c r="L122" s="1388">
        <v>0</v>
      </c>
      <c r="M122" s="1388">
        <f t="shared" si="142"/>
        <v>0</v>
      </c>
      <c r="N122" s="1389">
        <f t="shared" si="143"/>
        <v>748146</v>
      </c>
      <c r="O122" s="1389">
        <f t="shared" si="143"/>
        <v>97</v>
      </c>
      <c r="P122" s="1390">
        <f t="shared" si="144"/>
        <v>748049</v>
      </c>
      <c r="R122" s="1042" t="s">
        <v>459</v>
      </c>
      <c r="S122" s="1388">
        <v>2</v>
      </c>
      <c r="T122" s="1388">
        <v>1</v>
      </c>
      <c r="U122" s="2927">
        <f t="shared" si="145"/>
        <v>1</v>
      </c>
      <c r="V122" s="1388">
        <v>2</v>
      </c>
      <c r="W122" s="1388">
        <v>1</v>
      </c>
      <c r="X122" s="2927">
        <f t="shared" si="146"/>
        <v>1</v>
      </c>
      <c r="Y122" s="1388">
        <v>31</v>
      </c>
      <c r="Z122" s="1388">
        <v>26</v>
      </c>
      <c r="AA122" s="2927">
        <f t="shared" si="147"/>
        <v>5</v>
      </c>
      <c r="AB122" s="1388">
        <v>0</v>
      </c>
      <c r="AC122" s="1388">
        <v>0</v>
      </c>
      <c r="AD122" s="2927">
        <f t="shared" si="148"/>
        <v>0</v>
      </c>
      <c r="AE122" s="2930">
        <f t="shared" si="149"/>
        <v>35</v>
      </c>
      <c r="AF122" s="2930">
        <f t="shared" si="149"/>
        <v>28</v>
      </c>
      <c r="AG122" s="1742">
        <f t="shared" si="150"/>
        <v>7</v>
      </c>
      <c r="AI122" s="1042" t="s">
        <v>459</v>
      </c>
      <c r="AJ122" s="1388">
        <v>2</v>
      </c>
      <c r="AK122" s="1388">
        <v>3</v>
      </c>
      <c r="AL122" s="2927">
        <v>-1</v>
      </c>
      <c r="AM122" s="1388">
        <v>1</v>
      </c>
      <c r="AN122" s="1388">
        <v>4</v>
      </c>
      <c r="AO122" s="2927">
        <v>-3</v>
      </c>
      <c r="AP122" s="1388">
        <v>21</v>
      </c>
      <c r="AQ122" s="1388">
        <v>19</v>
      </c>
      <c r="AR122" s="2927">
        <v>2</v>
      </c>
      <c r="AS122" s="1388">
        <v>0</v>
      </c>
      <c r="AT122" s="1388">
        <v>0</v>
      </c>
      <c r="AU122" s="2927">
        <v>0</v>
      </c>
      <c r="AV122" s="2930">
        <v>24</v>
      </c>
      <c r="AW122" s="2930">
        <v>26</v>
      </c>
      <c r="AX122" s="1742">
        <v>-2</v>
      </c>
      <c r="AZ122" s="1042" t="s">
        <v>459</v>
      </c>
      <c r="BA122" s="1388">
        <v>2</v>
      </c>
      <c r="BB122" s="1388">
        <v>6</v>
      </c>
      <c r="BC122" s="1742">
        <f t="shared" si="151"/>
        <v>-4</v>
      </c>
      <c r="BD122" s="1388">
        <v>0</v>
      </c>
      <c r="BE122" s="1388">
        <v>4</v>
      </c>
      <c r="BF122" s="1742">
        <f t="shared" si="152"/>
        <v>-4</v>
      </c>
      <c r="BG122" s="1388">
        <v>14</v>
      </c>
      <c r="BH122" s="1388">
        <v>29</v>
      </c>
      <c r="BI122" s="1742">
        <f t="shared" si="153"/>
        <v>-15</v>
      </c>
      <c r="BJ122" s="1388">
        <v>0</v>
      </c>
      <c r="BK122" s="1388">
        <v>0</v>
      </c>
      <c r="BL122" s="1742">
        <f t="shared" si="154"/>
        <v>0</v>
      </c>
      <c r="BM122" s="2930">
        <v>16</v>
      </c>
      <c r="BN122" s="2930">
        <v>39</v>
      </c>
      <c r="BO122" s="1742">
        <f t="shared" si="155"/>
        <v>-23</v>
      </c>
    </row>
    <row r="123" spans="1:67" ht="22.5">
      <c r="A123" s="1043" t="s">
        <v>460</v>
      </c>
      <c r="B123" s="1388">
        <v>0</v>
      </c>
      <c r="C123" s="1388">
        <v>10</v>
      </c>
      <c r="D123" s="1388">
        <f t="shared" si="139"/>
        <v>-10</v>
      </c>
      <c r="E123" s="1388">
        <v>3</v>
      </c>
      <c r="F123" s="1388">
        <v>6</v>
      </c>
      <c r="G123" s="1388">
        <f t="shared" si="140"/>
        <v>-3</v>
      </c>
      <c r="H123" s="1388">
        <v>40</v>
      </c>
      <c r="I123" s="1388">
        <v>66</v>
      </c>
      <c r="J123" s="1388">
        <f t="shared" si="141"/>
        <v>-26</v>
      </c>
      <c r="K123" s="1388">
        <v>0</v>
      </c>
      <c r="L123" s="1388">
        <v>0</v>
      </c>
      <c r="M123" s="1388">
        <f t="shared" si="142"/>
        <v>0</v>
      </c>
      <c r="N123" s="1389">
        <f t="shared" si="143"/>
        <v>43</v>
      </c>
      <c r="O123" s="1389">
        <f t="shared" si="143"/>
        <v>82</v>
      </c>
      <c r="P123" s="1390">
        <f t="shared" si="144"/>
        <v>-39</v>
      </c>
      <c r="R123" s="1043" t="s">
        <v>460</v>
      </c>
      <c r="S123" s="1388">
        <v>2</v>
      </c>
      <c r="T123" s="1388">
        <v>2</v>
      </c>
      <c r="U123" s="2927">
        <f t="shared" si="145"/>
        <v>0</v>
      </c>
      <c r="V123" s="1388">
        <v>2</v>
      </c>
      <c r="W123" s="1388">
        <v>3</v>
      </c>
      <c r="X123" s="2927">
        <f t="shared" si="146"/>
        <v>-1</v>
      </c>
      <c r="Y123" s="1388">
        <v>24</v>
      </c>
      <c r="Z123" s="1388">
        <v>32</v>
      </c>
      <c r="AA123" s="2927">
        <f t="shared" si="147"/>
        <v>-8</v>
      </c>
      <c r="AB123" s="1388">
        <v>0</v>
      </c>
      <c r="AC123" s="1388">
        <v>0</v>
      </c>
      <c r="AD123" s="2927">
        <f t="shared" si="148"/>
        <v>0</v>
      </c>
      <c r="AE123" s="2930">
        <f t="shared" si="149"/>
        <v>28</v>
      </c>
      <c r="AF123" s="2930">
        <f t="shared" si="149"/>
        <v>37</v>
      </c>
      <c r="AG123" s="1742">
        <f t="shared" si="150"/>
        <v>-9</v>
      </c>
      <c r="AI123" s="1043" t="s">
        <v>460</v>
      </c>
      <c r="AJ123" s="1388">
        <v>1</v>
      </c>
      <c r="AK123" s="1388">
        <v>3</v>
      </c>
      <c r="AL123" s="2927">
        <v>-2</v>
      </c>
      <c r="AM123" s="1388">
        <v>3</v>
      </c>
      <c r="AN123" s="1388">
        <v>2</v>
      </c>
      <c r="AO123" s="2927">
        <v>1</v>
      </c>
      <c r="AP123" s="1388">
        <v>25</v>
      </c>
      <c r="AQ123" s="1388">
        <v>24</v>
      </c>
      <c r="AR123" s="2927">
        <v>1</v>
      </c>
      <c r="AS123" s="1388">
        <v>0</v>
      </c>
      <c r="AT123" s="1388">
        <v>0</v>
      </c>
      <c r="AU123" s="2927">
        <v>0</v>
      </c>
      <c r="AV123" s="2930">
        <v>29</v>
      </c>
      <c r="AW123" s="2930">
        <v>29</v>
      </c>
      <c r="AX123" s="1742">
        <v>0</v>
      </c>
      <c r="AZ123" s="1043" t="s">
        <v>460</v>
      </c>
      <c r="BA123" s="1388">
        <v>1</v>
      </c>
      <c r="BB123" s="1388">
        <v>0</v>
      </c>
      <c r="BC123" s="1742">
        <f t="shared" si="151"/>
        <v>1</v>
      </c>
      <c r="BD123" s="1388">
        <v>1</v>
      </c>
      <c r="BE123" s="1388">
        <v>14</v>
      </c>
      <c r="BF123" s="1742">
        <f t="shared" si="152"/>
        <v>-13</v>
      </c>
      <c r="BG123" s="1388">
        <v>26</v>
      </c>
      <c r="BH123" s="1388">
        <v>34</v>
      </c>
      <c r="BI123" s="1742">
        <f t="shared" si="153"/>
        <v>-8</v>
      </c>
      <c r="BJ123" s="1388">
        <v>0</v>
      </c>
      <c r="BK123" s="1388">
        <v>0</v>
      </c>
      <c r="BL123" s="1742">
        <f t="shared" si="154"/>
        <v>0</v>
      </c>
      <c r="BM123" s="2930">
        <v>28</v>
      </c>
      <c r="BN123" s="2930">
        <v>48</v>
      </c>
      <c r="BO123" s="1742">
        <f t="shared" si="155"/>
        <v>-20</v>
      </c>
    </row>
    <row r="124" spans="1:67">
      <c r="A124" s="1042" t="s">
        <v>461</v>
      </c>
      <c r="B124" s="1388">
        <v>0</v>
      </c>
      <c r="C124" s="1388">
        <v>1</v>
      </c>
      <c r="D124" s="1388">
        <f t="shared" si="139"/>
        <v>-1</v>
      </c>
      <c r="E124" s="1388">
        <v>2</v>
      </c>
      <c r="F124" s="1388">
        <v>1</v>
      </c>
      <c r="G124" s="1388">
        <f t="shared" si="140"/>
        <v>1</v>
      </c>
      <c r="H124" s="1388">
        <v>2</v>
      </c>
      <c r="I124" s="1388">
        <v>9</v>
      </c>
      <c r="J124" s="1388">
        <f t="shared" si="141"/>
        <v>-7</v>
      </c>
      <c r="K124" s="1388">
        <v>0</v>
      </c>
      <c r="L124" s="1388">
        <v>0</v>
      </c>
      <c r="M124" s="1388">
        <f t="shared" si="142"/>
        <v>0</v>
      </c>
      <c r="N124" s="1389">
        <f t="shared" si="143"/>
        <v>4</v>
      </c>
      <c r="O124" s="1389">
        <f t="shared" si="143"/>
        <v>11</v>
      </c>
      <c r="P124" s="1390">
        <f t="shared" si="144"/>
        <v>-7</v>
      </c>
      <c r="R124" s="1042" t="s">
        <v>461</v>
      </c>
      <c r="S124" s="1388">
        <v>1</v>
      </c>
      <c r="T124" s="1388">
        <v>0</v>
      </c>
      <c r="U124" s="2927">
        <f t="shared" si="145"/>
        <v>1</v>
      </c>
      <c r="V124" s="1388">
        <v>0</v>
      </c>
      <c r="W124" s="1388">
        <v>1</v>
      </c>
      <c r="X124" s="2927">
        <f t="shared" si="146"/>
        <v>-1</v>
      </c>
      <c r="Y124" s="1388">
        <v>0</v>
      </c>
      <c r="Z124" s="1388">
        <v>5</v>
      </c>
      <c r="AA124" s="2927">
        <f t="shared" si="147"/>
        <v>-5</v>
      </c>
      <c r="AB124" s="1388">
        <v>0</v>
      </c>
      <c r="AC124" s="1388">
        <v>0</v>
      </c>
      <c r="AD124" s="2927">
        <f t="shared" si="148"/>
        <v>0</v>
      </c>
      <c r="AE124" s="2930">
        <f t="shared" si="149"/>
        <v>1</v>
      </c>
      <c r="AF124" s="2930">
        <f t="shared" si="149"/>
        <v>6</v>
      </c>
      <c r="AG124" s="1742">
        <f t="shared" si="150"/>
        <v>-5</v>
      </c>
      <c r="AI124" s="1042" t="s">
        <v>461</v>
      </c>
      <c r="AJ124" s="1388">
        <v>0</v>
      </c>
      <c r="AK124" s="1388">
        <v>1</v>
      </c>
      <c r="AL124" s="2927">
        <v>-1</v>
      </c>
      <c r="AM124" s="1388">
        <v>1</v>
      </c>
      <c r="AN124" s="1388">
        <v>0</v>
      </c>
      <c r="AO124" s="2927">
        <v>1</v>
      </c>
      <c r="AP124" s="1388">
        <v>2</v>
      </c>
      <c r="AQ124" s="1388">
        <v>3</v>
      </c>
      <c r="AR124" s="2927">
        <v>-1</v>
      </c>
      <c r="AS124" s="1388">
        <v>0</v>
      </c>
      <c r="AT124" s="1388">
        <v>0</v>
      </c>
      <c r="AU124" s="2927">
        <v>0</v>
      </c>
      <c r="AV124" s="2930">
        <v>3</v>
      </c>
      <c r="AW124" s="2930">
        <v>4</v>
      </c>
      <c r="AX124" s="1742">
        <v>-1</v>
      </c>
      <c r="AZ124" s="1042" t="s">
        <v>461</v>
      </c>
      <c r="BA124" s="1388">
        <v>0</v>
      </c>
      <c r="BB124" s="1388">
        <v>1</v>
      </c>
      <c r="BC124" s="1742">
        <f t="shared" si="151"/>
        <v>-1</v>
      </c>
      <c r="BD124" s="1388">
        <v>0</v>
      </c>
      <c r="BE124" s="1388">
        <v>0</v>
      </c>
      <c r="BF124" s="1742">
        <f t="shared" si="152"/>
        <v>0</v>
      </c>
      <c r="BG124" s="1388">
        <v>1</v>
      </c>
      <c r="BH124" s="1388">
        <v>2</v>
      </c>
      <c r="BI124" s="1742">
        <f t="shared" si="153"/>
        <v>-1</v>
      </c>
      <c r="BJ124" s="1388">
        <v>0</v>
      </c>
      <c r="BK124" s="1388">
        <v>0</v>
      </c>
      <c r="BL124" s="1742">
        <f t="shared" si="154"/>
        <v>0</v>
      </c>
      <c r="BM124" s="2930">
        <v>1</v>
      </c>
      <c r="BN124" s="2930">
        <v>3</v>
      </c>
      <c r="BO124" s="1742">
        <f t="shared" si="155"/>
        <v>-2</v>
      </c>
    </row>
    <row r="125" spans="1:67">
      <c r="A125" s="1042" t="s">
        <v>462</v>
      </c>
      <c r="B125" s="1388">
        <v>1</v>
      </c>
      <c r="C125" s="1388">
        <v>0</v>
      </c>
      <c r="D125" s="1388">
        <f t="shared" si="139"/>
        <v>1</v>
      </c>
      <c r="E125" s="1388">
        <v>3</v>
      </c>
      <c r="F125" s="1388">
        <v>6</v>
      </c>
      <c r="G125" s="1388">
        <f t="shared" si="140"/>
        <v>-3</v>
      </c>
      <c r="H125" s="1388">
        <v>21</v>
      </c>
      <c r="I125" s="1388">
        <v>18</v>
      </c>
      <c r="J125" s="1388">
        <f t="shared" si="141"/>
        <v>3</v>
      </c>
      <c r="K125" s="1388">
        <v>0</v>
      </c>
      <c r="L125" s="1388">
        <v>0</v>
      </c>
      <c r="M125" s="1388">
        <f t="shared" si="142"/>
        <v>0</v>
      </c>
      <c r="N125" s="1389">
        <f t="shared" si="143"/>
        <v>25</v>
      </c>
      <c r="O125" s="1389">
        <f t="shared" si="143"/>
        <v>24</v>
      </c>
      <c r="P125" s="1390">
        <f t="shared" si="144"/>
        <v>1</v>
      </c>
      <c r="R125" s="1042" t="s">
        <v>462</v>
      </c>
      <c r="S125" s="1388">
        <v>0</v>
      </c>
      <c r="T125" s="1388">
        <v>0</v>
      </c>
      <c r="U125" s="2927">
        <f t="shared" si="145"/>
        <v>0</v>
      </c>
      <c r="V125" s="1388">
        <v>1</v>
      </c>
      <c r="W125" s="1388">
        <v>6</v>
      </c>
      <c r="X125" s="2927">
        <f t="shared" si="146"/>
        <v>-5</v>
      </c>
      <c r="Y125" s="1388">
        <v>17</v>
      </c>
      <c r="Z125" s="1388">
        <v>18</v>
      </c>
      <c r="AA125" s="2927">
        <f t="shared" si="147"/>
        <v>-1</v>
      </c>
      <c r="AB125" s="1388">
        <v>1</v>
      </c>
      <c r="AC125" s="1388">
        <v>0</v>
      </c>
      <c r="AD125" s="2927">
        <f t="shared" si="148"/>
        <v>1</v>
      </c>
      <c r="AE125" s="2930">
        <f t="shared" si="149"/>
        <v>19</v>
      </c>
      <c r="AF125" s="2930">
        <f t="shared" si="149"/>
        <v>24</v>
      </c>
      <c r="AG125" s="1742">
        <f t="shared" si="150"/>
        <v>-5</v>
      </c>
      <c r="AI125" s="1042" t="s">
        <v>462</v>
      </c>
      <c r="AJ125" s="1388">
        <v>0</v>
      </c>
      <c r="AK125" s="1388">
        <v>0</v>
      </c>
      <c r="AL125" s="2927">
        <v>0</v>
      </c>
      <c r="AM125" s="1388">
        <v>0</v>
      </c>
      <c r="AN125" s="1388">
        <v>2</v>
      </c>
      <c r="AO125" s="2927">
        <v>-2</v>
      </c>
      <c r="AP125" s="1388">
        <v>7</v>
      </c>
      <c r="AQ125" s="1388">
        <v>11</v>
      </c>
      <c r="AR125" s="2927">
        <v>-4</v>
      </c>
      <c r="AS125" s="1388">
        <v>2</v>
      </c>
      <c r="AT125" s="1388">
        <v>0</v>
      </c>
      <c r="AU125" s="2927">
        <v>2</v>
      </c>
      <c r="AV125" s="2930">
        <v>9</v>
      </c>
      <c r="AW125" s="2930">
        <v>13</v>
      </c>
      <c r="AX125" s="1742">
        <v>-4</v>
      </c>
      <c r="AZ125" s="1042" t="s">
        <v>462</v>
      </c>
      <c r="BA125" s="1388">
        <v>2</v>
      </c>
      <c r="BB125" s="1388">
        <v>1</v>
      </c>
      <c r="BC125" s="1742">
        <f t="shared" si="151"/>
        <v>1</v>
      </c>
      <c r="BD125" s="1388">
        <v>8</v>
      </c>
      <c r="BE125" s="1388">
        <v>21</v>
      </c>
      <c r="BF125" s="1742">
        <f t="shared" si="152"/>
        <v>-13</v>
      </c>
      <c r="BG125" s="1388">
        <v>24</v>
      </c>
      <c r="BH125" s="1388">
        <v>16</v>
      </c>
      <c r="BI125" s="1742">
        <f t="shared" si="153"/>
        <v>8</v>
      </c>
      <c r="BJ125" s="1388">
        <v>0</v>
      </c>
      <c r="BK125" s="1388">
        <v>0</v>
      </c>
      <c r="BL125" s="1742">
        <f t="shared" si="154"/>
        <v>0</v>
      </c>
      <c r="BM125" s="2930">
        <v>34</v>
      </c>
      <c r="BN125" s="2930">
        <v>38</v>
      </c>
      <c r="BO125" s="1742">
        <f t="shared" si="155"/>
        <v>-4</v>
      </c>
    </row>
    <row r="126" spans="1:67">
      <c r="A126" s="1042" t="s">
        <v>463</v>
      </c>
      <c r="B126" s="1388">
        <v>0</v>
      </c>
      <c r="C126" s="1388">
        <v>0</v>
      </c>
      <c r="D126" s="1388">
        <f t="shared" si="139"/>
        <v>0</v>
      </c>
      <c r="E126" s="1388">
        <v>1</v>
      </c>
      <c r="F126" s="1388">
        <v>2</v>
      </c>
      <c r="G126" s="1388">
        <f t="shared" si="140"/>
        <v>-1</v>
      </c>
      <c r="H126" s="1388">
        <v>3</v>
      </c>
      <c r="I126" s="1388">
        <v>3</v>
      </c>
      <c r="J126" s="1388">
        <f t="shared" si="141"/>
        <v>0</v>
      </c>
      <c r="K126" s="1388">
        <v>0</v>
      </c>
      <c r="L126" s="1388">
        <v>0</v>
      </c>
      <c r="M126" s="1388">
        <f t="shared" si="142"/>
        <v>0</v>
      </c>
      <c r="N126" s="1389">
        <f t="shared" si="143"/>
        <v>4</v>
      </c>
      <c r="O126" s="1389">
        <f t="shared" si="143"/>
        <v>5</v>
      </c>
      <c r="P126" s="1390">
        <f t="shared" si="144"/>
        <v>-1</v>
      </c>
      <c r="R126" s="1042" t="s">
        <v>463</v>
      </c>
      <c r="S126" s="1388">
        <v>1</v>
      </c>
      <c r="T126" s="1388">
        <v>1</v>
      </c>
      <c r="U126" s="2927">
        <f t="shared" si="145"/>
        <v>0</v>
      </c>
      <c r="V126" s="1388">
        <v>1</v>
      </c>
      <c r="W126" s="1388">
        <v>0</v>
      </c>
      <c r="X126" s="2927">
        <f t="shared" si="146"/>
        <v>1</v>
      </c>
      <c r="Y126" s="1388">
        <v>1</v>
      </c>
      <c r="Z126" s="1388">
        <v>1</v>
      </c>
      <c r="AA126" s="2927">
        <f t="shared" si="147"/>
        <v>0</v>
      </c>
      <c r="AB126" s="1388">
        <v>0</v>
      </c>
      <c r="AC126" s="1388">
        <v>0</v>
      </c>
      <c r="AD126" s="2927">
        <f t="shared" si="148"/>
        <v>0</v>
      </c>
      <c r="AE126" s="2930">
        <f t="shared" si="149"/>
        <v>3</v>
      </c>
      <c r="AF126" s="2930">
        <f t="shared" si="149"/>
        <v>2</v>
      </c>
      <c r="AG126" s="1742">
        <f t="shared" si="150"/>
        <v>1</v>
      </c>
      <c r="AI126" s="1042" t="s">
        <v>463</v>
      </c>
      <c r="AJ126" s="1388">
        <v>0</v>
      </c>
      <c r="AK126" s="1388">
        <v>0</v>
      </c>
      <c r="AL126" s="2927">
        <v>0</v>
      </c>
      <c r="AM126" s="1388">
        <v>0</v>
      </c>
      <c r="AN126" s="1388">
        <v>0</v>
      </c>
      <c r="AO126" s="2927">
        <v>0</v>
      </c>
      <c r="AP126" s="1388">
        <v>2</v>
      </c>
      <c r="AQ126" s="1388">
        <v>0</v>
      </c>
      <c r="AR126" s="2927">
        <v>2</v>
      </c>
      <c r="AS126" s="1388">
        <v>0</v>
      </c>
      <c r="AT126" s="1388">
        <v>0</v>
      </c>
      <c r="AU126" s="2927">
        <v>0</v>
      </c>
      <c r="AV126" s="2930">
        <v>2</v>
      </c>
      <c r="AW126" s="2930">
        <v>0</v>
      </c>
      <c r="AX126" s="1742">
        <v>2</v>
      </c>
      <c r="AZ126" s="1042" t="s">
        <v>463</v>
      </c>
      <c r="BA126" s="1388">
        <v>0</v>
      </c>
      <c r="BB126" s="1388">
        <v>2</v>
      </c>
      <c r="BC126" s="1742">
        <f t="shared" si="151"/>
        <v>-2</v>
      </c>
      <c r="BD126" s="1388">
        <v>0</v>
      </c>
      <c r="BE126" s="1388">
        <v>0</v>
      </c>
      <c r="BF126" s="1742">
        <f t="shared" si="152"/>
        <v>0</v>
      </c>
      <c r="BG126" s="1388">
        <v>1</v>
      </c>
      <c r="BH126" s="1388">
        <v>1</v>
      </c>
      <c r="BI126" s="1742">
        <f t="shared" si="153"/>
        <v>0</v>
      </c>
      <c r="BJ126" s="1388">
        <v>0</v>
      </c>
      <c r="BK126" s="1388">
        <v>0</v>
      </c>
      <c r="BL126" s="1742">
        <f t="shared" si="154"/>
        <v>0</v>
      </c>
      <c r="BM126" s="2930">
        <v>1</v>
      </c>
      <c r="BN126" s="2930">
        <v>3</v>
      </c>
      <c r="BO126" s="1742">
        <f t="shared" si="155"/>
        <v>-2</v>
      </c>
    </row>
    <row r="127" spans="1:67">
      <c r="A127" s="1042" t="s">
        <v>464</v>
      </c>
      <c r="B127" s="1388">
        <v>0</v>
      </c>
      <c r="C127" s="1388">
        <v>0</v>
      </c>
      <c r="D127" s="1388">
        <f t="shared" si="139"/>
        <v>0</v>
      </c>
      <c r="E127" s="1388">
        <v>0</v>
      </c>
      <c r="F127" s="1388">
        <v>0</v>
      </c>
      <c r="G127" s="1388">
        <f t="shared" si="140"/>
        <v>0</v>
      </c>
      <c r="H127" s="1388">
        <v>8</v>
      </c>
      <c r="I127" s="1388">
        <v>6</v>
      </c>
      <c r="J127" s="1388">
        <f t="shared" si="141"/>
        <v>2</v>
      </c>
      <c r="K127" s="1388">
        <v>0</v>
      </c>
      <c r="L127" s="1388">
        <v>0</v>
      </c>
      <c r="M127" s="1388">
        <f t="shared" si="142"/>
        <v>0</v>
      </c>
      <c r="N127" s="1389">
        <f t="shared" si="143"/>
        <v>8</v>
      </c>
      <c r="O127" s="1389">
        <f t="shared" si="143"/>
        <v>6</v>
      </c>
      <c r="P127" s="1390">
        <f t="shared" si="144"/>
        <v>2</v>
      </c>
      <c r="R127" s="1042" t="s">
        <v>464</v>
      </c>
      <c r="S127" s="1388">
        <v>0</v>
      </c>
      <c r="T127" s="1388">
        <v>0</v>
      </c>
      <c r="U127" s="2927">
        <f t="shared" si="145"/>
        <v>0</v>
      </c>
      <c r="V127" s="1388">
        <v>0</v>
      </c>
      <c r="W127" s="1388">
        <v>0</v>
      </c>
      <c r="X127" s="2927">
        <f t="shared" si="146"/>
        <v>0</v>
      </c>
      <c r="Y127" s="1388">
        <v>5</v>
      </c>
      <c r="Z127" s="1388">
        <v>6</v>
      </c>
      <c r="AA127" s="2927">
        <f t="shared" si="147"/>
        <v>-1</v>
      </c>
      <c r="AB127" s="1388">
        <v>0</v>
      </c>
      <c r="AC127" s="1388">
        <v>0</v>
      </c>
      <c r="AD127" s="2927">
        <f t="shared" si="148"/>
        <v>0</v>
      </c>
      <c r="AE127" s="2930">
        <f t="shared" si="149"/>
        <v>5</v>
      </c>
      <c r="AF127" s="2930">
        <f t="shared" si="149"/>
        <v>6</v>
      </c>
      <c r="AG127" s="1742">
        <f t="shared" si="150"/>
        <v>-1</v>
      </c>
      <c r="AI127" s="1042" t="s">
        <v>464</v>
      </c>
      <c r="AJ127" s="1388">
        <v>0</v>
      </c>
      <c r="AK127" s="1388">
        <v>0</v>
      </c>
      <c r="AL127" s="2927">
        <v>0</v>
      </c>
      <c r="AM127" s="1388">
        <v>0</v>
      </c>
      <c r="AN127" s="1388">
        <v>0</v>
      </c>
      <c r="AO127" s="2927">
        <v>0</v>
      </c>
      <c r="AP127" s="1388">
        <v>4</v>
      </c>
      <c r="AQ127" s="1388">
        <v>5</v>
      </c>
      <c r="AR127" s="2927">
        <v>-1</v>
      </c>
      <c r="AS127" s="1388">
        <v>0</v>
      </c>
      <c r="AT127" s="1388">
        <v>0</v>
      </c>
      <c r="AU127" s="2927">
        <v>0</v>
      </c>
      <c r="AV127" s="2930">
        <v>4</v>
      </c>
      <c r="AW127" s="2930">
        <v>5</v>
      </c>
      <c r="AX127" s="1742">
        <v>-1</v>
      </c>
      <c r="AZ127" s="1042" t="s">
        <v>464</v>
      </c>
      <c r="BA127" s="1388">
        <v>0</v>
      </c>
      <c r="BB127" s="1388">
        <v>3</v>
      </c>
      <c r="BC127" s="1742">
        <f t="shared" si="151"/>
        <v>-3</v>
      </c>
      <c r="BD127" s="1388">
        <v>0</v>
      </c>
      <c r="BE127" s="1388">
        <v>1</v>
      </c>
      <c r="BF127" s="1742">
        <f t="shared" si="152"/>
        <v>-1</v>
      </c>
      <c r="BG127" s="1388">
        <v>3</v>
      </c>
      <c r="BH127" s="1388">
        <v>2</v>
      </c>
      <c r="BI127" s="1742">
        <f t="shared" si="153"/>
        <v>1</v>
      </c>
      <c r="BJ127" s="1388">
        <v>0</v>
      </c>
      <c r="BK127" s="1388">
        <v>0</v>
      </c>
      <c r="BL127" s="1742">
        <f t="shared" si="154"/>
        <v>0</v>
      </c>
      <c r="BM127" s="2930">
        <v>3</v>
      </c>
      <c r="BN127" s="2930">
        <v>6</v>
      </c>
      <c r="BO127" s="1742">
        <f t="shared" si="155"/>
        <v>-3</v>
      </c>
    </row>
    <row r="128" spans="1:67">
      <c r="A128" s="1042" t="s">
        <v>465</v>
      </c>
      <c r="B128" s="1388">
        <v>3</v>
      </c>
      <c r="C128" s="1388">
        <v>2</v>
      </c>
      <c r="D128" s="1388">
        <f t="shared" si="139"/>
        <v>1</v>
      </c>
      <c r="E128" s="1388">
        <v>1</v>
      </c>
      <c r="F128" s="1388">
        <v>3</v>
      </c>
      <c r="G128" s="1388">
        <f t="shared" si="140"/>
        <v>-2</v>
      </c>
      <c r="H128" s="1388">
        <v>1</v>
      </c>
      <c r="I128" s="1388">
        <v>0</v>
      </c>
      <c r="J128" s="1388">
        <f t="shared" si="141"/>
        <v>1</v>
      </c>
      <c r="K128" s="1388">
        <v>0</v>
      </c>
      <c r="L128" s="1388">
        <v>1</v>
      </c>
      <c r="M128" s="1388">
        <f t="shared" si="142"/>
        <v>-1</v>
      </c>
      <c r="N128" s="1389">
        <f t="shared" si="143"/>
        <v>5</v>
      </c>
      <c r="O128" s="1389">
        <f t="shared" si="143"/>
        <v>6</v>
      </c>
      <c r="P128" s="1390">
        <f t="shared" si="144"/>
        <v>-1</v>
      </c>
      <c r="R128" s="1042" t="s">
        <v>465</v>
      </c>
      <c r="S128" s="1388">
        <v>2</v>
      </c>
      <c r="T128" s="1388">
        <v>1</v>
      </c>
      <c r="U128" s="2927">
        <f t="shared" si="145"/>
        <v>1</v>
      </c>
      <c r="V128" s="1388">
        <v>0</v>
      </c>
      <c r="W128" s="1388">
        <v>1</v>
      </c>
      <c r="X128" s="2927">
        <f t="shared" si="146"/>
        <v>-1</v>
      </c>
      <c r="Y128" s="1388">
        <v>0</v>
      </c>
      <c r="Z128" s="1388">
        <v>0</v>
      </c>
      <c r="AA128" s="2927">
        <f t="shared" si="147"/>
        <v>0</v>
      </c>
      <c r="AB128" s="1388">
        <v>0</v>
      </c>
      <c r="AC128" s="1388">
        <v>0</v>
      </c>
      <c r="AD128" s="2927">
        <f t="shared" si="148"/>
        <v>0</v>
      </c>
      <c r="AE128" s="2930">
        <f t="shared" si="149"/>
        <v>2</v>
      </c>
      <c r="AF128" s="2930">
        <f t="shared" si="149"/>
        <v>2</v>
      </c>
      <c r="AG128" s="1742">
        <f t="shared" si="150"/>
        <v>0</v>
      </c>
      <c r="AI128" s="1042" t="s">
        <v>465</v>
      </c>
      <c r="AJ128" s="1388">
        <v>1</v>
      </c>
      <c r="AK128" s="1388">
        <v>2</v>
      </c>
      <c r="AL128" s="2927">
        <v>-1</v>
      </c>
      <c r="AM128" s="1388">
        <v>0</v>
      </c>
      <c r="AN128" s="1388">
        <v>0</v>
      </c>
      <c r="AO128" s="2927">
        <v>0</v>
      </c>
      <c r="AP128" s="1388">
        <v>1</v>
      </c>
      <c r="AQ128" s="1388">
        <v>1</v>
      </c>
      <c r="AR128" s="2927">
        <v>0</v>
      </c>
      <c r="AS128" s="1388">
        <v>1</v>
      </c>
      <c r="AT128" s="1388">
        <v>0</v>
      </c>
      <c r="AU128" s="2927">
        <v>1</v>
      </c>
      <c r="AV128" s="2930">
        <v>3</v>
      </c>
      <c r="AW128" s="2930">
        <v>3</v>
      </c>
      <c r="AX128" s="1742">
        <v>0</v>
      </c>
      <c r="AZ128" s="1042" t="s">
        <v>465</v>
      </c>
      <c r="BA128" s="1388">
        <v>1</v>
      </c>
      <c r="BB128" s="1388">
        <v>6</v>
      </c>
      <c r="BC128" s="1742">
        <f t="shared" si="151"/>
        <v>-5</v>
      </c>
      <c r="BD128" s="1388">
        <v>1</v>
      </c>
      <c r="BE128" s="1388">
        <v>3</v>
      </c>
      <c r="BF128" s="1742">
        <f t="shared" si="152"/>
        <v>-2</v>
      </c>
      <c r="BG128" s="1388">
        <v>1</v>
      </c>
      <c r="BH128" s="1388">
        <v>0</v>
      </c>
      <c r="BI128" s="1742">
        <f t="shared" si="153"/>
        <v>1</v>
      </c>
      <c r="BJ128" s="1388">
        <v>0</v>
      </c>
      <c r="BK128" s="1388">
        <v>0</v>
      </c>
      <c r="BL128" s="1742">
        <f t="shared" si="154"/>
        <v>0</v>
      </c>
      <c r="BM128" s="2930">
        <v>3</v>
      </c>
      <c r="BN128" s="2930">
        <v>9</v>
      </c>
      <c r="BO128" s="1742">
        <f t="shared" si="155"/>
        <v>-6</v>
      </c>
    </row>
    <row r="129" spans="1:67">
      <c r="A129" s="1042" t="s">
        <v>466</v>
      </c>
      <c r="B129" s="1388">
        <v>2</v>
      </c>
      <c r="C129" s="1388">
        <v>2</v>
      </c>
      <c r="D129" s="1388">
        <f t="shared" si="139"/>
        <v>0</v>
      </c>
      <c r="E129" s="1388">
        <v>2</v>
      </c>
      <c r="F129" s="1388">
        <v>1</v>
      </c>
      <c r="G129" s="1388">
        <f t="shared" si="140"/>
        <v>1</v>
      </c>
      <c r="H129" s="1388">
        <v>3</v>
      </c>
      <c r="I129" s="1388">
        <v>3</v>
      </c>
      <c r="J129" s="1388">
        <f t="shared" si="141"/>
        <v>0</v>
      </c>
      <c r="K129" s="1388">
        <v>0</v>
      </c>
      <c r="L129" s="1388">
        <v>1</v>
      </c>
      <c r="M129" s="1388">
        <f t="shared" si="142"/>
        <v>-1</v>
      </c>
      <c r="N129" s="1389">
        <f t="shared" si="143"/>
        <v>7</v>
      </c>
      <c r="O129" s="1389">
        <f t="shared" si="143"/>
        <v>7</v>
      </c>
      <c r="P129" s="1390">
        <f t="shared" si="144"/>
        <v>0</v>
      </c>
      <c r="R129" s="1042" t="s">
        <v>466</v>
      </c>
      <c r="S129" s="1388">
        <v>2</v>
      </c>
      <c r="T129" s="1388">
        <v>0</v>
      </c>
      <c r="U129" s="2927">
        <f t="shared" si="145"/>
        <v>2</v>
      </c>
      <c r="V129" s="1388">
        <v>0</v>
      </c>
      <c r="W129" s="1388">
        <v>1</v>
      </c>
      <c r="X129" s="2927">
        <f t="shared" si="146"/>
        <v>-1</v>
      </c>
      <c r="Y129" s="1388">
        <v>5</v>
      </c>
      <c r="Z129" s="1388">
        <v>4</v>
      </c>
      <c r="AA129" s="2927">
        <f t="shared" si="147"/>
        <v>1</v>
      </c>
      <c r="AB129" s="1388">
        <v>0</v>
      </c>
      <c r="AC129" s="1388">
        <v>2</v>
      </c>
      <c r="AD129" s="2927">
        <f t="shared" si="148"/>
        <v>-2</v>
      </c>
      <c r="AE129" s="2930">
        <f t="shared" si="149"/>
        <v>7</v>
      </c>
      <c r="AF129" s="2930">
        <f t="shared" si="149"/>
        <v>7</v>
      </c>
      <c r="AG129" s="1742">
        <f t="shared" si="150"/>
        <v>0</v>
      </c>
      <c r="AI129" s="1042" t="s">
        <v>466</v>
      </c>
      <c r="AJ129" s="1388">
        <v>1</v>
      </c>
      <c r="AK129" s="1388">
        <v>0</v>
      </c>
      <c r="AL129" s="2927">
        <v>1</v>
      </c>
      <c r="AM129" s="1388">
        <v>0</v>
      </c>
      <c r="AN129" s="1388">
        <v>0</v>
      </c>
      <c r="AO129" s="2927">
        <v>0</v>
      </c>
      <c r="AP129" s="1388">
        <v>3</v>
      </c>
      <c r="AQ129" s="1388">
        <v>4</v>
      </c>
      <c r="AR129" s="2927">
        <v>-1</v>
      </c>
      <c r="AS129" s="1388">
        <v>0</v>
      </c>
      <c r="AT129" s="1388">
        <v>0</v>
      </c>
      <c r="AU129" s="2927">
        <v>0</v>
      </c>
      <c r="AV129" s="2930">
        <v>4</v>
      </c>
      <c r="AW129" s="2930">
        <v>4</v>
      </c>
      <c r="AX129" s="1742">
        <v>0</v>
      </c>
      <c r="AZ129" s="1042" t="s">
        <v>466</v>
      </c>
      <c r="BA129" s="1388">
        <v>2</v>
      </c>
      <c r="BB129" s="1388">
        <v>2</v>
      </c>
      <c r="BC129" s="1742">
        <f t="shared" si="151"/>
        <v>0</v>
      </c>
      <c r="BD129" s="1388">
        <v>0</v>
      </c>
      <c r="BE129" s="1388">
        <v>2</v>
      </c>
      <c r="BF129" s="1742">
        <f t="shared" si="152"/>
        <v>-2</v>
      </c>
      <c r="BG129" s="1388">
        <v>2</v>
      </c>
      <c r="BH129" s="1388">
        <v>5</v>
      </c>
      <c r="BI129" s="1742">
        <f t="shared" si="153"/>
        <v>-3</v>
      </c>
      <c r="BJ129" s="1388">
        <v>0</v>
      </c>
      <c r="BK129" s="1388">
        <v>0</v>
      </c>
      <c r="BL129" s="1742">
        <f t="shared" si="154"/>
        <v>0</v>
      </c>
      <c r="BM129" s="2930">
        <v>4</v>
      </c>
      <c r="BN129" s="2930">
        <v>9</v>
      </c>
      <c r="BO129" s="1742">
        <f t="shared" si="155"/>
        <v>-5</v>
      </c>
    </row>
    <row r="130" spans="1:67" ht="22.5">
      <c r="A130" s="1043" t="s">
        <v>467</v>
      </c>
      <c r="B130" s="1388">
        <v>0</v>
      </c>
      <c r="C130" s="1388">
        <v>0</v>
      </c>
      <c r="D130" s="1388">
        <f t="shared" si="139"/>
        <v>0</v>
      </c>
      <c r="E130" s="1388">
        <v>0</v>
      </c>
      <c r="F130" s="1388">
        <v>1</v>
      </c>
      <c r="G130" s="1388">
        <f t="shared" si="140"/>
        <v>-1</v>
      </c>
      <c r="H130" s="1388">
        <v>3</v>
      </c>
      <c r="I130" s="1388">
        <v>8</v>
      </c>
      <c r="J130" s="1388">
        <f t="shared" si="141"/>
        <v>-5</v>
      </c>
      <c r="K130" s="1388">
        <v>0</v>
      </c>
      <c r="L130" s="1388">
        <v>0</v>
      </c>
      <c r="M130" s="1388">
        <f t="shared" si="142"/>
        <v>0</v>
      </c>
      <c r="N130" s="1389">
        <f t="shared" si="143"/>
        <v>3</v>
      </c>
      <c r="O130" s="1389">
        <f t="shared" si="143"/>
        <v>9</v>
      </c>
      <c r="P130" s="1390">
        <f t="shared" si="144"/>
        <v>-6</v>
      </c>
      <c r="R130" s="1043" t="s">
        <v>467</v>
      </c>
      <c r="S130" s="1388">
        <v>0</v>
      </c>
      <c r="T130" s="1388">
        <v>1</v>
      </c>
      <c r="U130" s="2927">
        <f t="shared" si="145"/>
        <v>-1</v>
      </c>
      <c r="V130" s="1388">
        <v>1</v>
      </c>
      <c r="W130" s="1388">
        <v>0</v>
      </c>
      <c r="X130" s="2927">
        <f t="shared" si="146"/>
        <v>1</v>
      </c>
      <c r="Y130" s="1388">
        <v>9</v>
      </c>
      <c r="Z130" s="1388">
        <v>3</v>
      </c>
      <c r="AA130" s="2927">
        <f t="shared" si="147"/>
        <v>6</v>
      </c>
      <c r="AB130" s="1388">
        <v>1</v>
      </c>
      <c r="AC130" s="1388">
        <v>0</v>
      </c>
      <c r="AD130" s="2927">
        <f t="shared" si="148"/>
        <v>1</v>
      </c>
      <c r="AE130" s="2930">
        <f t="shared" si="149"/>
        <v>11</v>
      </c>
      <c r="AF130" s="2930">
        <f t="shared" si="149"/>
        <v>4</v>
      </c>
      <c r="AG130" s="1742">
        <f t="shared" si="150"/>
        <v>7</v>
      </c>
      <c r="AI130" s="1043" t="s">
        <v>467</v>
      </c>
      <c r="AJ130" s="1388">
        <v>0</v>
      </c>
      <c r="AK130" s="1388">
        <v>0</v>
      </c>
      <c r="AL130" s="2927">
        <v>0</v>
      </c>
      <c r="AM130" s="1388">
        <v>0</v>
      </c>
      <c r="AN130" s="1388">
        <v>1</v>
      </c>
      <c r="AO130" s="2927">
        <v>-1</v>
      </c>
      <c r="AP130" s="1388">
        <v>2</v>
      </c>
      <c r="AQ130" s="1388">
        <v>2</v>
      </c>
      <c r="AR130" s="2927">
        <v>0</v>
      </c>
      <c r="AS130" s="1388">
        <v>0</v>
      </c>
      <c r="AT130" s="1388">
        <v>0</v>
      </c>
      <c r="AU130" s="2927">
        <v>0</v>
      </c>
      <c r="AV130" s="2930">
        <v>2</v>
      </c>
      <c r="AW130" s="2930">
        <v>3</v>
      </c>
      <c r="AX130" s="1742">
        <v>-1</v>
      </c>
      <c r="AZ130" s="1043" t="s">
        <v>467</v>
      </c>
      <c r="BA130" s="1388">
        <v>0</v>
      </c>
      <c r="BB130" s="1388">
        <v>1</v>
      </c>
      <c r="BC130" s="1742">
        <f t="shared" si="151"/>
        <v>-1</v>
      </c>
      <c r="BD130" s="1388">
        <v>2</v>
      </c>
      <c r="BE130" s="1388">
        <v>0</v>
      </c>
      <c r="BF130" s="1742">
        <f t="shared" si="152"/>
        <v>2</v>
      </c>
      <c r="BG130" s="1388">
        <v>5</v>
      </c>
      <c r="BH130" s="1388">
        <v>3</v>
      </c>
      <c r="BI130" s="1742">
        <f t="shared" si="153"/>
        <v>2</v>
      </c>
      <c r="BJ130" s="1388">
        <v>0</v>
      </c>
      <c r="BK130" s="1388">
        <v>0</v>
      </c>
      <c r="BL130" s="1742">
        <f t="shared" si="154"/>
        <v>0</v>
      </c>
      <c r="BM130" s="2930">
        <v>7</v>
      </c>
      <c r="BN130" s="2930">
        <v>4</v>
      </c>
      <c r="BO130" s="1742">
        <f t="shared" si="155"/>
        <v>3</v>
      </c>
    </row>
    <row r="131" spans="1:67" ht="22.5">
      <c r="A131" s="1043" t="s">
        <v>472</v>
      </c>
      <c r="B131" s="1388">
        <v>0</v>
      </c>
      <c r="C131" s="1388">
        <v>0</v>
      </c>
      <c r="D131" s="1391">
        <f t="shared" si="139"/>
        <v>0</v>
      </c>
      <c r="E131" s="1391">
        <v>0</v>
      </c>
      <c r="F131" s="1391">
        <v>0</v>
      </c>
      <c r="G131" s="1391">
        <f t="shared" si="140"/>
        <v>0</v>
      </c>
      <c r="H131" s="1391">
        <v>0</v>
      </c>
      <c r="I131" s="1391">
        <v>0</v>
      </c>
      <c r="J131" s="1391">
        <f t="shared" si="141"/>
        <v>0</v>
      </c>
      <c r="K131" s="1388">
        <v>0</v>
      </c>
      <c r="L131" s="1388">
        <v>0</v>
      </c>
      <c r="M131" s="1391">
        <f t="shared" si="142"/>
        <v>0</v>
      </c>
      <c r="N131" s="1389">
        <f t="shared" si="143"/>
        <v>0</v>
      </c>
      <c r="O131" s="1389">
        <f t="shared" si="143"/>
        <v>0</v>
      </c>
      <c r="P131" s="1390">
        <f t="shared" si="144"/>
        <v>0</v>
      </c>
      <c r="R131" s="1043" t="s">
        <v>472</v>
      </c>
      <c r="S131" s="1388">
        <v>0</v>
      </c>
      <c r="T131" s="1388">
        <v>0</v>
      </c>
      <c r="U131" s="2927">
        <f t="shared" si="145"/>
        <v>0</v>
      </c>
      <c r="V131" s="1391">
        <v>0</v>
      </c>
      <c r="W131" s="1391">
        <v>0</v>
      </c>
      <c r="X131" s="2927">
        <f t="shared" si="146"/>
        <v>0</v>
      </c>
      <c r="Y131" s="1391">
        <v>0</v>
      </c>
      <c r="Z131" s="1391">
        <v>0</v>
      </c>
      <c r="AA131" s="2927">
        <f t="shared" si="147"/>
        <v>0</v>
      </c>
      <c r="AB131" s="1388">
        <v>0</v>
      </c>
      <c r="AC131" s="1388">
        <v>0</v>
      </c>
      <c r="AD131" s="2927">
        <f t="shared" si="148"/>
        <v>0</v>
      </c>
      <c r="AE131" s="2930">
        <f t="shared" si="149"/>
        <v>0</v>
      </c>
      <c r="AF131" s="2930">
        <f t="shared" si="149"/>
        <v>0</v>
      </c>
      <c r="AG131" s="1742">
        <f t="shared" si="150"/>
        <v>0</v>
      </c>
      <c r="AI131" s="1043" t="s">
        <v>472</v>
      </c>
      <c r="AJ131" s="1388">
        <v>0</v>
      </c>
      <c r="AK131" s="1388">
        <v>0</v>
      </c>
      <c r="AL131" s="2927">
        <v>0</v>
      </c>
      <c r="AM131" s="1391">
        <v>0</v>
      </c>
      <c r="AN131" s="1391">
        <v>0</v>
      </c>
      <c r="AO131" s="2927">
        <v>0</v>
      </c>
      <c r="AP131" s="1391">
        <v>0</v>
      </c>
      <c r="AQ131" s="1391">
        <v>0</v>
      </c>
      <c r="AR131" s="2927">
        <v>0</v>
      </c>
      <c r="AS131" s="1388">
        <v>0</v>
      </c>
      <c r="AT131" s="1388">
        <v>0</v>
      </c>
      <c r="AU131" s="2927">
        <v>0</v>
      </c>
      <c r="AV131" s="2930">
        <v>0</v>
      </c>
      <c r="AW131" s="2930">
        <v>0</v>
      </c>
      <c r="AX131" s="1742">
        <v>0</v>
      </c>
      <c r="AZ131" s="1043" t="s">
        <v>472</v>
      </c>
      <c r="BA131" s="1388">
        <v>0</v>
      </c>
      <c r="BB131" s="1388">
        <v>0</v>
      </c>
      <c r="BC131" s="1742">
        <f t="shared" si="151"/>
        <v>0</v>
      </c>
      <c r="BD131" s="1391">
        <v>0</v>
      </c>
      <c r="BE131" s="1391">
        <v>0</v>
      </c>
      <c r="BF131" s="1742">
        <f t="shared" si="152"/>
        <v>0</v>
      </c>
      <c r="BG131" s="1391">
        <v>0</v>
      </c>
      <c r="BH131" s="1391">
        <v>0</v>
      </c>
      <c r="BI131" s="1742">
        <f t="shared" si="153"/>
        <v>0</v>
      </c>
      <c r="BJ131" s="1388">
        <v>0</v>
      </c>
      <c r="BK131" s="1388">
        <v>0</v>
      </c>
      <c r="BL131" s="1742">
        <f t="shared" si="154"/>
        <v>0</v>
      </c>
      <c r="BM131" s="2930">
        <v>0</v>
      </c>
      <c r="BN131" s="2930">
        <v>0</v>
      </c>
      <c r="BO131" s="1742">
        <f t="shared" si="155"/>
        <v>0</v>
      </c>
    </row>
    <row r="132" spans="1:67">
      <c r="A132" s="1042" t="s">
        <v>468</v>
      </c>
      <c r="B132" s="1388">
        <v>0</v>
      </c>
      <c r="C132" s="1388">
        <v>0</v>
      </c>
      <c r="D132" s="1388">
        <f t="shared" si="139"/>
        <v>0</v>
      </c>
      <c r="E132" s="1388">
        <v>0</v>
      </c>
      <c r="F132" s="1388">
        <v>0</v>
      </c>
      <c r="G132" s="1388">
        <f t="shared" si="140"/>
        <v>0</v>
      </c>
      <c r="H132" s="1388">
        <v>0</v>
      </c>
      <c r="I132" s="1388">
        <v>0</v>
      </c>
      <c r="J132" s="1388">
        <f t="shared" si="141"/>
        <v>0</v>
      </c>
      <c r="K132" s="1388">
        <v>0</v>
      </c>
      <c r="L132" s="1388">
        <v>0</v>
      </c>
      <c r="M132" s="1388">
        <f t="shared" si="142"/>
        <v>0</v>
      </c>
      <c r="N132" s="1389">
        <f t="shared" si="143"/>
        <v>0</v>
      </c>
      <c r="O132" s="1389">
        <f t="shared" si="143"/>
        <v>0</v>
      </c>
      <c r="P132" s="1390">
        <f t="shared" si="144"/>
        <v>0</v>
      </c>
      <c r="R132" s="1042" t="s">
        <v>468</v>
      </c>
      <c r="S132" s="1388">
        <v>0</v>
      </c>
      <c r="T132" s="1388">
        <v>0</v>
      </c>
      <c r="U132" s="2927">
        <f t="shared" si="145"/>
        <v>0</v>
      </c>
      <c r="V132" s="1388">
        <v>0</v>
      </c>
      <c r="W132" s="1388">
        <v>0</v>
      </c>
      <c r="X132" s="2927">
        <f t="shared" si="146"/>
        <v>0</v>
      </c>
      <c r="Y132" s="1388">
        <v>0</v>
      </c>
      <c r="Z132" s="1388">
        <v>0</v>
      </c>
      <c r="AA132" s="2927">
        <f t="shared" si="147"/>
        <v>0</v>
      </c>
      <c r="AB132" s="1388">
        <v>1</v>
      </c>
      <c r="AC132" s="1388">
        <v>0</v>
      </c>
      <c r="AD132" s="2927">
        <f t="shared" si="148"/>
        <v>1</v>
      </c>
      <c r="AE132" s="2930">
        <f t="shared" si="149"/>
        <v>1</v>
      </c>
      <c r="AF132" s="2930">
        <f t="shared" si="149"/>
        <v>0</v>
      </c>
      <c r="AG132" s="1742">
        <f t="shared" si="150"/>
        <v>1</v>
      </c>
      <c r="AI132" s="1042" t="s">
        <v>468</v>
      </c>
      <c r="AJ132" s="1388">
        <v>0</v>
      </c>
      <c r="AK132" s="1388">
        <v>0</v>
      </c>
      <c r="AL132" s="2927">
        <v>0</v>
      </c>
      <c r="AM132" s="1388">
        <v>1</v>
      </c>
      <c r="AN132" s="1388">
        <v>0</v>
      </c>
      <c r="AO132" s="2927">
        <v>1</v>
      </c>
      <c r="AP132" s="1388">
        <v>0</v>
      </c>
      <c r="AQ132" s="1388">
        <v>0</v>
      </c>
      <c r="AR132" s="2927">
        <v>0</v>
      </c>
      <c r="AS132" s="1388">
        <v>0</v>
      </c>
      <c r="AT132" s="1388">
        <v>0</v>
      </c>
      <c r="AU132" s="2927">
        <v>0</v>
      </c>
      <c r="AV132" s="2930">
        <v>1</v>
      </c>
      <c r="AW132" s="2930">
        <v>0</v>
      </c>
      <c r="AX132" s="1742">
        <v>1</v>
      </c>
      <c r="AZ132" s="1042" t="s">
        <v>468</v>
      </c>
      <c r="BA132" s="1388">
        <v>0</v>
      </c>
      <c r="BB132" s="1388">
        <v>0</v>
      </c>
      <c r="BC132" s="1742">
        <f t="shared" si="151"/>
        <v>0</v>
      </c>
      <c r="BD132" s="1388">
        <v>0</v>
      </c>
      <c r="BE132" s="1388">
        <v>0</v>
      </c>
      <c r="BF132" s="1742">
        <f t="shared" si="152"/>
        <v>0</v>
      </c>
      <c r="BG132" s="1388">
        <v>0</v>
      </c>
      <c r="BH132" s="1388">
        <v>0</v>
      </c>
      <c r="BI132" s="1742">
        <f t="shared" si="153"/>
        <v>0</v>
      </c>
      <c r="BJ132" s="1388">
        <v>0</v>
      </c>
      <c r="BK132" s="1388">
        <v>1</v>
      </c>
      <c r="BL132" s="1742">
        <f t="shared" si="154"/>
        <v>-1</v>
      </c>
      <c r="BM132" s="2930">
        <v>0</v>
      </c>
      <c r="BN132" s="2930">
        <v>1</v>
      </c>
      <c r="BO132" s="1742">
        <f t="shared" si="155"/>
        <v>-1</v>
      </c>
    </row>
    <row r="133" spans="1:67">
      <c r="A133" s="1042" t="s">
        <v>469</v>
      </c>
      <c r="B133" s="1388">
        <v>0</v>
      </c>
      <c r="C133" s="1388">
        <v>0</v>
      </c>
      <c r="D133" s="1388">
        <f t="shared" si="139"/>
        <v>0</v>
      </c>
      <c r="E133" s="1388">
        <v>0</v>
      </c>
      <c r="F133" s="1388">
        <v>0</v>
      </c>
      <c r="G133" s="1388">
        <f t="shared" si="140"/>
        <v>0</v>
      </c>
      <c r="H133" s="1388">
        <v>0</v>
      </c>
      <c r="I133" s="1388">
        <v>0</v>
      </c>
      <c r="J133" s="1388">
        <f t="shared" si="141"/>
        <v>0</v>
      </c>
      <c r="K133" s="1388">
        <v>0</v>
      </c>
      <c r="L133" s="1388">
        <v>0</v>
      </c>
      <c r="M133" s="1388">
        <f t="shared" si="142"/>
        <v>0</v>
      </c>
      <c r="N133" s="1389">
        <f t="shared" si="143"/>
        <v>0</v>
      </c>
      <c r="O133" s="1389">
        <f t="shared" si="143"/>
        <v>0</v>
      </c>
      <c r="P133" s="1390">
        <f t="shared" si="144"/>
        <v>0</v>
      </c>
      <c r="R133" s="1042" t="s">
        <v>469</v>
      </c>
      <c r="S133" s="1388">
        <v>0</v>
      </c>
      <c r="T133" s="1388">
        <v>0</v>
      </c>
      <c r="U133" s="2927">
        <f t="shared" si="145"/>
        <v>0</v>
      </c>
      <c r="V133" s="1388">
        <v>0</v>
      </c>
      <c r="W133" s="1388">
        <v>0</v>
      </c>
      <c r="X133" s="2927">
        <f t="shared" si="146"/>
        <v>0</v>
      </c>
      <c r="Y133" s="1388">
        <v>0</v>
      </c>
      <c r="Z133" s="1388">
        <v>0</v>
      </c>
      <c r="AA133" s="2927">
        <f t="shared" si="147"/>
        <v>0</v>
      </c>
      <c r="AB133" s="1388">
        <v>0</v>
      </c>
      <c r="AC133" s="1388">
        <v>0</v>
      </c>
      <c r="AD133" s="2927">
        <f t="shared" si="148"/>
        <v>0</v>
      </c>
      <c r="AE133" s="2930">
        <f t="shared" si="149"/>
        <v>0</v>
      </c>
      <c r="AF133" s="2930">
        <f t="shared" si="149"/>
        <v>0</v>
      </c>
      <c r="AG133" s="1742">
        <f t="shared" si="150"/>
        <v>0</v>
      </c>
      <c r="AI133" s="1042" t="s">
        <v>469</v>
      </c>
      <c r="AJ133" s="1388">
        <v>0</v>
      </c>
      <c r="AK133" s="1388">
        <v>0</v>
      </c>
      <c r="AL133" s="2927">
        <v>0</v>
      </c>
      <c r="AM133" s="1388">
        <v>0</v>
      </c>
      <c r="AN133" s="1388">
        <v>0</v>
      </c>
      <c r="AO133" s="2927">
        <v>0</v>
      </c>
      <c r="AP133" s="1388">
        <v>1</v>
      </c>
      <c r="AQ133" s="1388">
        <v>0</v>
      </c>
      <c r="AR133" s="2927">
        <v>1</v>
      </c>
      <c r="AS133" s="1388">
        <v>0</v>
      </c>
      <c r="AT133" s="1388">
        <v>2</v>
      </c>
      <c r="AU133" s="2927">
        <v>-2</v>
      </c>
      <c r="AV133" s="2930">
        <v>1</v>
      </c>
      <c r="AW133" s="2930">
        <v>2</v>
      </c>
      <c r="AX133" s="1742">
        <v>-1</v>
      </c>
      <c r="AZ133" s="1042" t="s">
        <v>469</v>
      </c>
      <c r="BA133" s="1388">
        <v>0</v>
      </c>
      <c r="BB133" s="1388">
        <v>0</v>
      </c>
      <c r="BC133" s="1742">
        <f t="shared" si="151"/>
        <v>0</v>
      </c>
      <c r="BD133" s="1388">
        <v>1</v>
      </c>
      <c r="BE133" s="1388">
        <v>0</v>
      </c>
      <c r="BF133" s="1742">
        <f t="shared" si="152"/>
        <v>1</v>
      </c>
      <c r="BG133" s="1388">
        <v>0</v>
      </c>
      <c r="BH133" s="1388">
        <v>0</v>
      </c>
      <c r="BI133" s="1742">
        <f t="shared" si="153"/>
        <v>0</v>
      </c>
      <c r="BJ133" s="1388">
        <v>0</v>
      </c>
      <c r="BK133" s="1388">
        <v>0</v>
      </c>
      <c r="BL133" s="1742">
        <f t="shared" si="154"/>
        <v>0</v>
      </c>
      <c r="BM133" s="2930">
        <v>1</v>
      </c>
      <c r="BN133" s="2930">
        <v>0</v>
      </c>
      <c r="BO133" s="1742">
        <f t="shared" si="155"/>
        <v>1</v>
      </c>
    </row>
    <row r="134" spans="1:67" ht="22.5">
      <c r="A134" s="1043" t="s">
        <v>475</v>
      </c>
      <c r="B134" s="1388">
        <v>1</v>
      </c>
      <c r="C134" s="1388">
        <v>3</v>
      </c>
      <c r="D134" s="1388">
        <f t="shared" si="139"/>
        <v>-2</v>
      </c>
      <c r="E134" s="1388">
        <v>0</v>
      </c>
      <c r="F134" s="1388">
        <v>1</v>
      </c>
      <c r="G134" s="1388">
        <f t="shared" si="140"/>
        <v>-1</v>
      </c>
      <c r="H134" s="1388">
        <v>4</v>
      </c>
      <c r="I134" s="1388">
        <v>1</v>
      </c>
      <c r="J134" s="1388">
        <f t="shared" si="141"/>
        <v>3</v>
      </c>
      <c r="K134" s="1388">
        <v>0</v>
      </c>
      <c r="L134" s="1388">
        <v>0</v>
      </c>
      <c r="M134" s="1388">
        <f t="shared" si="142"/>
        <v>0</v>
      </c>
      <c r="N134" s="1389">
        <f t="shared" si="143"/>
        <v>5</v>
      </c>
      <c r="O134" s="1389">
        <f t="shared" si="143"/>
        <v>5</v>
      </c>
      <c r="P134" s="1390">
        <f t="shared" si="144"/>
        <v>0</v>
      </c>
      <c r="R134" s="1043" t="s">
        <v>475</v>
      </c>
      <c r="S134" s="1388">
        <v>0</v>
      </c>
      <c r="T134" s="1388">
        <v>0</v>
      </c>
      <c r="U134" s="2927">
        <f t="shared" si="145"/>
        <v>0</v>
      </c>
      <c r="V134" s="1388">
        <v>0</v>
      </c>
      <c r="W134" s="1388">
        <v>0</v>
      </c>
      <c r="X134" s="2927">
        <f t="shared" si="146"/>
        <v>0</v>
      </c>
      <c r="Y134" s="1388">
        <v>1</v>
      </c>
      <c r="Z134" s="1388">
        <v>2</v>
      </c>
      <c r="AA134" s="2927">
        <f t="shared" si="147"/>
        <v>-1</v>
      </c>
      <c r="AB134" s="1388">
        <v>1</v>
      </c>
      <c r="AC134" s="1388">
        <v>0</v>
      </c>
      <c r="AD134" s="2927">
        <f t="shared" si="148"/>
        <v>1</v>
      </c>
      <c r="AE134" s="2930">
        <f t="shared" si="149"/>
        <v>2</v>
      </c>
      <c r="AF134" s="2930">
        <f t="shared" si="149"/>
        <v>2</v>
      </c>
      <c r="AG134" s="1742">
        <f t="shared" si="150"/>
        <v>0</v>
      </c>
      <c r="AI134" s="1043" t="s">
        <v>475</v>
      </c>
      <c r="AJ134" s="1388">
        <v>1</v>
      </c>
      <c r="AK134" s="1388">
        <v>0</v>
      </c>
      <c r="AL134" s="2927">
        <v>1</v>
      </c>
      <c r="AM134" s="1388">
        <v>0</v>
      </c>
      <c r="AN134" s="1388">
        <v>0</v>
      </c>
      <c r="AO134" s="2927">
        <v>0</v>
      </c>
      <c r="AP134" s="1388">
        <v>5</v>
      </c>
      <c r="AQ134" s="1388">
        <v>1</v>
      </c>
      <c r="AR134" s="2927">
        <v>4</v>
      </c>
      <c r="AS134" s="1388">
        <v>0</v>
      </c>
      <c r="AT134" s="1388">
        <v>0</v>
      </c>
      <c r="AU134" s="2927">
        <v>0</v>
      </c>
      <c r="AV134" s="2930">
        <v>6</v>
      </c>
      <c r="AW134" s="2930">
        <v>1</v>
      </c>
      <c r="AX134" s="1742">
        <v>5</v>
      </c>
      <c r="AZ134" s="1043" t="s">
        <v>475</v>
      </c>
      <c r="BA134" s="1388">
        <v>0</v>
      </c>
      <c r="BB134" s="1388">
        <v>0</v>
      </c>
      <c r="BC134" s="1742">
        <f t="shared" si="151"/>
        <v>0</v>
      </c>
      <c r="BD134" s="1388">
        <v>1</v>
      </c>
      <c r="BE134" s="1388">
        <v>1</v>
      </c>
      <c r="BF134" s="1742">
        <f t="shared" si="152"/>
        <v>0</v>
      </c>
      <c r="BG134" s="1388">
        <v>4</v>
      </c>
      <c r="BH134" s="1388">
        <v>4</v>
      </c>
      <c r="BI134" s="1742">
        <f t="shared" si="153"/>
        <v>0</v>
      </c>
      <c r="BJ134" s="1388">
        <v>1</v>
      </c>
      <c r="BK134" s="1388">
        <v>0</v>
      </c>
      <c r="BL134" s="1742">
        <f t="shared" si="154"/>
        <v>1</v>
      </c>
      <c r="BM134" s="2930">
        <v>6</v>
      </c>
      <c r="BN134" s="2930">
        <v>5</v>
      </c>
      <c r="BO134" s="1742">
        <f t="shared" si="155"/>
        <v>1</v>
      </c>
    </row>
    <row r="135" spans="1:67">
      <c r="A135" s="1042" t="s">
        <v>470</v>
      </c>
      <c r="B135" s="1388">
        <v>0</v>
      </c>
      <c r="C135" s="1388">
        <v>0</v>
      </c>
      <c r="D135" s="1388">
        <f t="shared" si="139"/>
        <v>0</v>
      </c>
      <c r="E135" s="1388">
        <v>1</v>
      </c>
      <c r="F135" s="1388">
        <v>0</v>
      </c>
      <c r="G135" s="1388">
        <f t="shared" si="140"/>
        <v>1</v>
      </c>
      <c r="H135" s="1388">
        <v>9</v>
      </c>
      <c r="I135" s="1388">
        <v>11</v>
      </c>
      <c r="J135" s="1388">
        <f t="shared" si="141"/>
        <v>-2</v>
      </c>
      <c r="K135" s="1388">
        <v>0</v>
      </c>
      <c r="L135" s="1388">
        <v>0</v>
      </c>
      <c r="M135" s="1388">
        <f t="shared" si="142"/>
        <v>0</v>
      </c>
      <c r="N135" s="1389">
        <f t="shared" si="143"/>
        <v>10</v>
      </c>
      <c r="O135" s="1389">
        <f t="shared" si="143"/>
        <v>11</v>
      </c>
      <c r="P135" s="1390">
        <f t="shared" si="144"/>
        <v>-1</v>
      </c>
      <c r="R135" s="1042" t="s">
        <v>470</v>
      </c>
      <c r="S135" s="1388">
        <v>0</v>
      </c>
      <c r="T135" s="1388">
        <v>0</v>
      </c>
      <c r="U135" s="2927">
        <f t="shared" si="145"/>
        <v>0</v>
      </c>
      <c r="V135" s="1388">
        <v>1</v>
      </c>
      <c r="W135" s="1388">
        <v>1</v>
      </c>
      <c r="X135" s="2927">
        <f t="shared" si="146"/>
        <v>0</v>
      </c>
      <c r="Y135" s="1388">
        <v>3</v>
      </c>
      <c r="Z135" s="1388">
        <v>2</v>
      </c>
      <c r="AA135" s="2927">
        <f t="shared" si="147"/>
        <v>1</v>
      </c>
      <c r="AB135" s="1388">
        <v>0</v>
      </c>
      <c r="AC135" s="1388">
        <v>0</v>
      </c>
      <c r="AD135" s="2927">
        <f t="shared" si="148"/>
        <v>0</v>
      </c>
      <c r="AE135" s="2930">
        <f t="shared" si="149"/>
        <v>4</v>
      </c>
      <c r="AF135" s="2930">
        <f t="shared" si="149"/>
        <v>3</v>
      </c>
      <c r="AG135" s="1742">
        <f t="shared" si="150"/>
        <v>1</v>
      </c>
      <c r="AI135" s="1042" t="s">
        <v>470</v>
      </c>
      <c r="AJ135" s="1388">
        <v>0</v>
      </c>
      <c r="AK135" s="1388">
        <v>0</v>
      </c>
      <c r="AL135" s="2927">
        <v>0</v>
      </c>
      <c r="AM135" s="1388">
        <v>1</v>
      </c>
      <c r="AN135" s="1388">
        <v>0</v>
      </c>
      <c r="AO135" s="2927">
        <v>1</v>
      </c>
      <c r="AP135" s="1388">
        <v>3</v>
      </c>
      <c r="AQ135" s="1388">
        <v>2</v>
      </c>
      <c r="AR135" s="2927">
        <v>1</v>
      </c>
      <c r="AS135" s="1388">
        <v>0</v>
      </c>
      <c r="AT135" s="1388">
        <v>0</v>
      </c>
      <c r="AU135" s="2927">
        <v>0</v>
      </c>
      <c r="AV135" s="2930">
        <v>4</v>
      </c>
      <c r="AW135" s="2930">
        <v>2</v>
      </c>
      <c r="AX135" s="1742">
        <v>2</v>
      </c>
      <c r="AZ135" s="1042" t="s">
        <v>470</v>
      </c>
      <c r="BA135" s="1388">
        <v>0</v>
      </c>
      <c r="BB135" s="1388">
        <v>0</v>
      </c>
      <c r="BC135" s="1742">
        <f t="shared" si="151"/>
        <v>0</v>
      </c>
      <c r="BD135" s="1388">
        <v>0</v>
      </c>
      <c r="BE135" s="1388">
        <v>0</v>
      </c>
      <c r="BF135" s="1742">
        <f t="shared" si="152"/>
        <v>0</v>
      </c>
      <c r="BG135" s="1388">
        <v>5</v>
      </c>
      <c r="BH135" s="1388">
        <v>5</v>
      </c>
      <c r="BI135" s="1742">
        <f t="shared" si="153"/>
        <v>0</v>
      </c>
      <c r="BJ135" s="1388">
        <v>0</v>
      </c>
      <c r="BK135" s="1388">
        <v>0</v>
      </c>
      <c r="BL135" s="1742">
        <f t="shared" si="154"/>
        <v>0</v>
      </c>
      <c r="BM135" s="2930">
        <v>5</v>
      </c>
      <c r="BN135" s="2930">
        <v>5</v>
      </c>
      <c r="BO135" s="1742">
        <f t="shared" si="155"/>
        <v>0</v>
      </c>
    </row>
    <row r="136" spans="1:67" ht="22.5">
      <c r="A136" s="1043" t="s">
        <v>474</v>
      </c>
      <c r="B136" s="1388">
        <v>0</v>
      </c>
      <c r="C136" s="1388">
        <v>0</v>
      </c>
      <c r="D136" s="1391">
        <f t="shared" si="139"/>
        <v>0</v>
      </c>
      <c r="E136" s="1391">
        <v>0</v>
      </c>
      <c r="F136" s="1391">
        <v>0</v>
      </c>
      <c r="G136" s="1391">
        <f t="shared" si="140"/>
        <v>0</v>
      </c>
      <c r="H136" s="1391">
        <v>0</v>
      </c>
      <c r="I136" s="1391">
        <v>0</v>
      </c>
      <c r="J136" s="1391">
        <f t="shared" si="141"/>
        <v>0</v>
      </c>
      <c r="K136" s="1388">
        <v>0</v>
      </c>
      <c r="L136" s="1388">
        <v>0</v>
      </c>
      <c r="M136" s="1391">
        <f t="shared" si="142"/>
        <v>0</v>
      </c>
      <c r="N136" s="1389">
        <f t="shared" si="143"/>
        <v>0</v>
      </c>
      <c r="O136" s="1389">
        <f t="shared" si="143"/>
        <v>0</v>
      </c>
      <c r="P136" s="1390">
        <f t="shared" si="144"/>
        <v>0</v>
      </c>
      <c r="R136" s="1043" t="s">
        <v>474</v>
      </c>
      <c r="S136" s="1388">
        <v>0</v>
      </c>
      <c r="T136" s="1388">
        <v>0</v>
      </c>
      <c r="U136" s="2927">
        <f t="shared" si="145"/>
        <v>0</v>
      </c>
      <c r="V136" s="1391">
        <v>0</v>
      </c>
      <c r="W136" s="1391">
        <v>0</v>
      </c>
      <c r="X136" s="2927">
        <f t="shared" si="146"/>
        <v>0</v>
      </c>
      <c r="Y136" s="1391">
        <v>0</v>
      </c>
      <c r="Z136" s="1391">
        <v>0</v>
      </c>
      <c r="AA136" s="2927">
        <f t="shared" si="147"/>
        <v>0</v>
      </c>
      <c r="AB136" s="1388">
        <v>0</v>
      </c>
      <c r="AC136" s="1388">
        <v>0</v>
      </c>
      <c r="AD136" s="2927">
        <f t="shared" si="148"/>
        <v>0</v>
      </c>
      <c r="AE136" s="2930">
        <f t="shared" si="149"/>
        <v>0</v>
      </c>
      <c r="AF136" s="2930">
        <f t="shared" si="149"/>
        <v>0</v>
      </c>
      <c r="AG136" s="1742">
        <f t="shared" si="150"/>
        <v>0</v>
      </c>
      <c r="AI136" s="1043" t="s">
        <v>474</v>
      </c>
      <c r="AJ136" s="1388">
        <v>0</v>
      </c>
      <c r="AK136" s="1388">
        <v>0</v>
      </c>
      <c r="AL136" s="2927">
        <v>0</v>
      </c>
      <c r="AM136" s="1391">
        <v>0</v>
      </c>
      <c r="AN136" s="1391">
        <v>0</v>
      </c>
      <c r="AO136" s="2927">
        <v>0</v>
      </c>
      <c r="AP136" s="1391">
        <v>0</v>
      </c>
      <c r="AQ136" s="1391">
        <v>0</v>
      </c>
      <c r="AR136" s="2927">
        <v>0</v>
      </c>
      <c r="AS136" s="1388">
        <v>0</v>
      </c>
      <c r="AT136" s="1388">
        <v>0</v>
      </c>
      <c r="AU136" s="2927">
        <v>0</v>
      </c>
      <c r="AV136" s="2930">
        <v>0</v>
      </c>
      <c r="AW136" s="2930">
        <v>0</v>
      </c>
      <c r="AX136" s="1742">
        <v>0</v>
      </c>
      <c r="AZ136" s="1043" t="s">
        <v>474</v>
      </c>
      <c r="BA136" s="1388">
        <v>0</v>
      </c>
      <c r="BB136" s="1388">
        <v>0</v>
      </c>
      <c r="BC136" s="1742">
        <f t="shared" si="151"/>
        <v>0</v>
      </c>
      <c r="BD136" s="1391">
        <v>0</v>
      </c>
      <c r="BE136" s="1391">
        <v>0</v>
      </c>
      <c r="BF136" s="1742">
        <f t="shared" si="152"/>
        <v>0</v>
      </c>
      <c r="BG136" s="1391">
        <v>0</v>
      </c>
      <c r="BH136" s="1391">
        <v>0</v>
      </c>
      <c r="BI136" s="1742">
        <f t="shared" si="153"/>
        <v>0</v>
      </c>
      <c r="BJ136" s="1388">
        <v>0</v>
      </c>
      <c r="BK136" s="1388">
        <v>0</v>
      </c>
      <c r="BL136" s="1742">
        <f t="shared" si="154"/>
        <v>0</v>
      </c>
      <c r="BM136" s="2930">
        <v>0</v>
      </c>
      <c r="BN136" s="2930">
        <v>0</v>
      </c>
      <c r="BO136" s="1742">
        <f t="shared" si="155"/>
        <v>0</v>
      </c>
    </row>
    <row r="137" spans="1:67">
      <c r="A137" s="1042" t="s">
        <v>473</v>
      </c>
      <c r="B137" s="1388">
        <v>0</v>
      </c>
      <c r="C137" s="1388">
        <v>0</v>
      </c>
      <c r="D137" s="1391">
        <f t="shared" si="139"/>
        <v>0</v>
      </c>
      <c r="E137" s="1391">
        <v>0</v>
      </c>
      <c r="F137" s="1391">
        <v>0</v>
      </c>
      <c r="G137" s="1391">
        <f t="shared" si="140"/>
        <v>0</v>
      </c>
      <c r="H137" s="1391">
        <v>0</v>
      </c>
      <c r="I137" s="1391">
        <v>0</v>
      </c>
      <c r="J137" s="1391">
        <f t="shared" si="141"/>
        <v>0</v>
      </c>
      <c r="K137" s="1388">
        <v>0</v>
      </c>
      <c r="L137" s="1388">
        <v>0</v>
      </c>
      <c r="M137" s="1391">
        <f t="shared" si="142"/>
        <v>0</v>
      </c>
      <c r="N137" s="1389">
        <f t="shared" si="143"/>
        <v>0</v>
      </c>
      <c r="O137" s="1389">
        <f t="shared" si="143"/>
        <v>0</v>
      </c>
      <c r="P137" s="1390">
        <f t="shared" si="144"/>
        <v>0</v>
      </c>
      <c r="R137" s="1042" t="s">
        <v>473</v>
      </c>
      <c r="S137" s="1388">
        <v>0</v>
      </c>
      <c r="T137" s="1388">
        <v>0</v>
      </c>
      <c r="U137" s="2927">
        <f t="shared" si="145"/>
        <v>0</v>
      </c>
      <c r="V137" s="1391">
        <v>0</v>
      </c>
      <c r="W137" s="1391">
        <v>0</v>
      </c>
      <c r="X137" s="2927">
        <f t="shared" si="146"/>
        <v>0</v>
      </c>
      <c r="Y137" s="1391">
        <v>0</v>
      </c>
      <c r="Z137" s="1391">
        <v>0</v>
      </c>
      <c r="AA137" s="2927">
        <f t="shared" si="147"/>
        <v>0</v>
      </c>
      <c r="AB137" s="1388">
        <v>0</v>
      </c>
      <c r="AC137" s="1388">
        <v>0</v>
      </c>
      <c r="AD137" s="2927">
        <f t="shared" si="148"/>
        <v>0</v>
      </c>
      <c r="AE137" s="2930">
        <f t="shared" si="149"/>
        <v>0</v>
      </c>
      <c r="AF137" s="2930">
        <f t="shared" si="149"/>
        <v>0</v>
      </c>
      <c r="AG137" s="1742">
        <f t="shared" si="150"/>
        <v>0</v>
      </c>
      <c r="AI137" s="1042" t="s">
        <v>473</v>
      </c>
      <c r="AJ137" s="1388">
        <v>0</v>
      </c>
      <c r="AK137" s="1388">
        <v>0</v>
      </c>
      <c r="AL137" s="2927">
        <v>0</v>
      </c>
      <c r="AM137" s="1391">
        <v>0</v>
      </c>
      <c r="AN137" s="1391">
        <v>0</v>
      </c>
      <c r="AO137" s="2927">
        <v>0</v>
      </c>
      <c r="AP137" s="1391">
        <v>0</v>
      </c>
      <c r="AQ137" s="1391">
        <v>0</v>
      </c>
      <c r="AR137" s="2927">
        <v>0</v>
      </c>
      <c r="AS137" s="1388">
        <v>0</v>
      </c>
      <c r="AT137" s="1388">
        <v>0</v>
      </c>
      <c r="AU137" s="2927">
        <v>0</v>
      </c>
      <c r="AV137" s="2930">
        <v>0</v>
      </c>
      <c r="AW137" s="2930">
        <v>0</v>
      </c>
      <c r="AX137" s="1742">
        <v>0</v>
      </c>
      <c r="AZ137" s="1042" t="s">
        <v>473</v>
      </c>
      <c r="BA137" s="1388">
        <v>0</v>
      </c>
      <c r="BB137" s="1388">
        <v>0</v>
      </c>
      <c r="BC137" s="1742">
        <f t="shared" si="151"/>
        <v>0</v>
      </c>
      <c r="BD137" s="1391">
        <v>0</v>
      </c>
      <c r="BE137" s="1391">
        <v>0</v>
      </c>
      <c r="BF137" s="1742">
        <f t="shared" si="152"/>
        <v>0</v>
      </c>
      <c r="BG137" s="1391">
        <v>0</v>
      </c>
      <c r="BH137" s="1391">
        <v>0</v>
      </c>
      <c r="BI137" s="1742">
        <f t="shared" si="153"/>
        <v>0</v>
      </c>
      <c r="BJ137" s="1388">
        <v>0</v>
      </c>
      <c r="BK137" s="1388">
        <v>0</v>
      </c>
      <c r="BL137" s="1742">
        <f t="shared" si="154"/>
        <v>0</v>
      </c>
      <c r="BM137" s="2930">
        <v>0</v>
      </c>
      <c r="BN137" s="2930">
        <v>0</v>
      </c>
      <c r="BO137" s="1742">
        <f t="shared" si="155"/>
        <v>0</v>
      </c>
    </row>
    <row r="138" spans="1:67">
      <c r="A138" s="1042" t="s">
        <v>471</v>
      </c>
      <c r="B138" s="1388">
        <v>21</v>
      </c>
      <c r="C138" s="1388">
        <v>2</v>
      </c>
      <c r="D138" s="1388">
        <f t="shared" si="139"/>
        <v>19</v>
      </c>
      <c r="E138" s="1388">
        <v>18</v>
      </c>
      <c r="F138" s="1388">
        <v>5</v>
      </c>
      <c r="G138" s="1388">
        <f t="shared" si="140"/>
        <v>13</v>
      </c>
      <c r="H138" s="1388">
        <v>16</v>
      </c>
      <c r="I138" s="1388">
        <v>5</v>
      </c>
      <c r="J138" s="1388">
        <f t="shared" si="141"/>
        <v>11</v>
      </c>
      <c r="K138" s="1388">
        <v>2</v>
      </c>
      <c r="L138" s="1388">
        <v>0</v>
      </c>
      <c r="M138" s="1388">
        <f t="shared" si="142"/>
        <v>2</v>
      </c>
      <c r="N138" s="1389">
        <f t="shared" si="143"/>
        <v>57</v>
      </c>
      <c r="O138" s="1389">
        <f t="shared" si="143"/>
        <v>12</v>
      </c>
      <c r="P138" s="1390">
        <f t="shared" si="144"/>
        <v>45</v>
      </c>
      <c r="R138" s="1042" t="s">
        <v>471</v>
      </c>
      <c r="S138" s="1388">
        <v>21</v>
      </c>
      <c r="T138" s="1388">
        <v>0</v>
      </c>
      <c r="U138" s="2927">
        <f t="shared" si="145"/>
        <v>21</v>
      </c>
      <c r="V138" s="1388">
        <v>28</v>
      </c>
      <c r="W138" s="1388">
        <v>1</v>
      </c>
      <c r="X138" s="2927">
        <f t="shared" si="146"/>
        <v>27</v>
      </c>
      <c r="Y138" s="1388">
        <v>27</v>
      </c>
      <c r="Z138" s="1388">
        <v>5</v>
      </c>
      <c r="AA138" s="2927">
        <f t="shared" si="147"/>
        <v>22</v>
      </c>
      <c r="AB138" s="1388">
        <v>2</v>
      </c>
      <c r="AC138" s="1388">
        <v>1</v>
      </c>
      <c r="AD138" s="2927">
        <f t="shared" si="148"/>
        <v>1</v>
      </c>
      <c r="AE138" s="2930">
        <f t="shared" si="149"/>
        <v>78</v>
      </c>
      <c r="AF138" s="2930">
        <f t="shared" si="149"/>
        <v>7</v>
      </c>
      <c r="AG138" s="1742">
        <f t="shared" si="150"/>
        <v>71</v>
      </c>
      <c r="AI138" s="1042" t="s">
        <v>471</v>
      </c>
      <c r="AJ138" s="1388">
        <v>11</v>
      </c>
      <c r="AK138" s="1388">
        <v>1</v>
      </c>
      <c r="AL138" s="2927">
        <v>10</v>
      </c>
      <c r="AM138" s="1388">
        <v>10</v>
      </c>
      <c r="AN138" s="1388">
        <v>4</v>
      </c>
      <c r="AO138" s="2927">
        <v>6</v>
      </c>
      <c r="AP138" s="1388">
        <v>19</v>
      </c>
      <c r="AQ138" s="1388">
        <v>4</v>
      </c>
      <c r="AR138" s="2927">
        <v>15</v>
      </c>
      <c r="AS138" s="1388">
        <v>1</v>
      </c>
      <c r="AT138" s="1388">
        <v>0</v>
      </c>
      <c r="AU138" s="2927">
        <v>1</v>
      </c>
      <c r="AV138" s="2930">
        <v>41</v>
      </c>
      <c r="AW138" s="2930">
        <v>9</v>
      </c>
      <c r="AX138" s="1742">
        <v>32</v>
      </c>
      <c r="AZ138" s="1042" t="s">
        <v>471</v>
      </c>
      <c r="BA138" s="1388">
        <v>18</v>
      </c>
      <c r="BB138" s="1388">
        <v>6</v>
      </c>
      <c r="BC138" s="1742">
        <f t="shared" si="151"/>
        <v>12</v>
      </c>
      <c r="BD138" s="1388">
        <v>12</v>
      </c>
      <c r="BE138" s="1388">
        <v>6</v>
      </c>
      <c r="BF138" s="1742">
        <f t="shared" si="152"/>
        <v>6</v>
      </c>
      <c r="BG138" s="1388">
        <v>9</v>
      </c>
      <c r="BH138" s="1388">
        <v>1</v>
      </c>
      <c r="BI138" s="1742">
        <f t="shared" si="153"/>
        <v>8</v>
      </c>
      <c r="BJ138" s="1388">
        <v>3</v>
      </c>
      <c r="BK138" s="1388">
        <v>1</v>
      </c>
      <c r="BL138" s="1742">
        <f t="shared" si="154"/>
        <v>2</v>
      </c>
      <c r="BM138" s="2930">
        <v>42</v>
      </c>
      <c r="BN138" s="2930">
        <v>14</v>
      </c>
      <c r="BO138" s="1742">
        <f t="shared" si="155"/>
        <v>28</v>
      </c>
    </row>
    <row r="139" spans="1:67" ht="18" customHeight="1" thickBot="1">
      <c r="A139" s="1114" t="s">
        <v>158</v>
      </c>
      <c r="B139" s="3236">
        <f>SUM(B117:B138)</f>
        <v>31</v>
      </c>
      <c r="C139" s="3236">
        <f>SUM(C117:C138)</f>
        <v>36</v>
      </c>
      <c r="D139" s="3236">
        <f t="shared" si="139"/>
        <v>-5</v>
      </c>
      <c r="E139" s="3236">
        <f>SUM(E117:E138)</f>
        <v>748141</v>
      </c>
      <c r="F139" s="3236">
        <f>SUM(F117:F138)</f>
        <v>36</v>
      </c>
      <c r="G139" s="3236">
        <f t="shared" si="140"/>
        <v>748105</v>
      </c>
      <c r="H139" s="3236">
        <f>SUM(H117:H138)</f>
        <v>186</v>
      </c>
      <c r="I139" s="3236">
        <f>SUM(I117:I138)</f>
        <v>357</v>
      </c>
      <c r="J139" s="3236">
        <f t="shared" si="141"/>
        <v>-171</v>
      </c>
      <c r="K139" s="3236">
        <f>SUM(K117:K138)</f>
        <v>4</v>
      </c>
      <c r="L139" s="3236">
        <f>SUM(L117:L138)</f>
        <v>3</v>
      </c>
      <c r="M139" s="3236">
        <f t="shared" si="142"/>
        <v>1</v>
      </c>
      <c r="N139" s="3236">
        <f>SUM(N117:N138)</f>
        <v>748362</v>
      </c>
      <c r="O139" s="3236">
        <f>SUM(O117:O138)</f>
        <v>432</v>
      </c>
      <c r="P139" s="3256">
        <f t="shared" si="144"/>
        <v>747930</v>
      </c>
      <c r="R139" s="1114" t="s">
        <v>158</v>
      </c>
      <c r="S139" s="3236">
        <f t="shared" ref="S139:AG139" si="156">SUM(S117:S138)</f>
        <v>33</v>
      </c>
      <c r="T139" s="3236">
        <f t="shared" si="156"/>
        <v>6</v>
      </c>
      <c r="U139" s="3236">
        <f t="shared" si="156"/>
        <v>27</v>
      </c>
      <c r="V139" s="3236">
        <f t="shared" si="156"/>
        <v>36</v>
      </c>
      <c r="W139" s="3236">
        <f t="shared" si="156"/>
        <v>20</v>
      </c>
      <c r="X139" s="3236">
        <f t="shared" si="156"/>
        <v>16</v>
      </c>
      <c r="Y139" s="3236">
        <f t="shared" si="156"/>
        <v>156</v>
      </c>
      <c r="Z139" s="3236">
        <f t="shared" si="156"/>
        <v>121</v>
      </c>
      <c r="AA139" s="3236">
        <f t="shared" si="156"/>
        <v>35</v>
      </c>
      <c r="AB139" s="3236">
        <f t="shared" si="156"/>
        <v>6</v>
      </c>
      <c r="AC139" s="3236">
        <f t="shared" si="156"/>
        <v>3</v>
      </c>
      <c r="AD139" s="3236">
        <f t="shared" si="156"/>
        <v>3</v>
      </c>
      <c r="AE139" s="3236">
        <f t="shared" si="156"/>
        <v>231</v>
      </c>
      <c r="AF139" s="3236">
        <f t="shared" si="156"/>
        <v>150</v>
      </c>
      <c r="AG139" s="3236">
        <f t="shared" si="156"/>
        <v>81</v>
      </c>
      <c r="AI139" s="1114" t="s">
        <v>158</v>
      </c>
      <c r="AJ139" s="3236">
        <f t="shared" ref="AJ139:AX139" si="157">SUM(AJ117:AJ138)</f>
        <v>18</v>
      </c>
      <c r="AK139" s="3236">
        <f t="shared" si="157"/>
        <v>12</v>
      </c>
      <c r="AL139" s="3236">
        <f t="shared" si="157"/>
        <v>6</v>
      </c>
      <c r="AM139" s="3236">
        <f t="shared" si="157"/>
        <v>18</v>
      </c>
      <c r="AN139" s="3236">
        <f t="shared" si="157"/>
        <v>16</v>
      </c>
      <c r="AO139" s="3236">
        <f t="shared" si="157"/>
        <v>2</v>
      </c>
      <c r="AP139" s="3236">
        <f t="shared" si="157"/>
        <v>105</v>
      </c>
      <c r="AQ139" s="3236">
        <f t="shared" si="157"/>
        <v>104</v>
      </c>
      <c r="AR139" s="3236">
        <f t="shared" si="157"/>
        <v>1</v>
      </c>
      <c r="AS139" s="3236">
        <f t="shared" si="157"/>
        <v>4</v>
      </c>
      <c r="AT139" s="3236">
        <f t="shared" si="157"/>
        <v>2</v>
      </c>
      <c r="AU139" s="3236">
        <f t="shared" si="157"/>
        <v>2</v>
      </c>
      <c r="AV139" s="3236">
        <f t="shared" si="157"/>
        <v>145</v>
      </c>
      <c r="AW139" s="3236">
        <f t="shared" si="157"/>
        <v>134</v>
      </c>
      <c r="AX139" s="3236">
        <f t="shared" si="157"/>
        <v>11</v>
      </c>
      <c r="AZ139" s="1114" t="s">
        <v>158</v>
      </c>
      <c r="BA139" s="3236">
        <f>SUM(BA117:BA138)</f>
        <v>30</v>
      </c>
      <c r="BB139" s="3236">
        <f>SUM(BB117:BB138)</f>
        <v>30</v>
      </c>
      <c r="BC139" s="3236">
        <f>SUM(BC117:BC138)</f>
        <v>0</v>
      </c>
      <c r="BD139" s="3236">
        <f t="shared" ref="BD139:BK139" si="158">SUM(BD117:BD138)</f>
        <v>28</v>
      </c>
      <c r="BE139" s="3236">
        <f t="shared" si="158"/>
        <v>57</v>
      </c>
      <c r="BF139" s="3236">
        <f t="shared" si="158"/>
        <v>-29</v>
      </c>
      <c r="BG139" s="3236">
        <f t="shared" si="158"/>
        <v>111</v>
      </c>
      <c r="BH139" s="3236">
        <f t="shared" si="158"/>
        <v>145</v>
      </c>
      <c r="BI139" s="3236">
        <f t="shared" si="158"/>
        <v>-34</v>
      </c>
      <c r="BJ139" s="3236">
        <f t="shared" si="158"/>
        <v>4</v>
      </c>
      <c r="BK139" s="3236">
        <f t="shared" si="158"/>
        <v>4</v>
      </c>
      <c r="BL139" s="3236">
        <f>SUM(BL117:BL138)</f>
        <v>0</v>
      </c>
      <c r="BM139" s="3236">
        <f>SUM(BM117:BM138)</f>
        <v>173</v>
      </c>
      <c r="BN139" s="3236">
        <f>SUM(BN117:BN138)</f>
        <v>236</v>
      </c>
      <c r="BO139" s="3236">
        <f>SUM(BO117:BO138)</f>
        <v>-63</v>
      </c>
    </row>
    <row r="140" spans="1:67" ht="18" customHeight="1">
      <c r="A140" s="837" t="s">
        <v>192</v>
      </c>
      <c r="J140" s="1840"/>
      <c r="K140" s="1840"/>
      <c r="L140" s="1840"/>
      <c r="M140" s="1840"/>
      <c r="N140" s="1840"/>
      <c r="O140" s="1840"/>
      <c r="P140" s="1840"/>
      <c r="R140" s="837" t="s">
        <v>192</v>
      </c>
      <c r="U140" s="553"/>
      <c r="X140" s="553"/>
    </row>
    <row r="141" spans="1:67" ht="18" customHeight="1">
      <c r="A141" s="837" t="s">
        <v>731</v>
      </c>
      <c r="J141" s="1840"/>
      <c r="K141" s="1840"/>
      <c r="L141" s="1840"/>
      <c r="M141" s="1840"/>
      <c r="N141" s="1840"/>
      <c r="O141" s="1840"/>
      <c r="P141" s="1840"/>
      <c r="R141" s="837" t="s">
        <v>942</v>
      </c>
      <c r="U141" s="553"/>
      <c r="X141" s="553"/>
    </row>
    <row r="142" spans="1:67" ht="18" customHeight="1" thickBot="1"/>
    <row r="143" spans="1:67" ht="50.25" customHeight="1" thickBot="1">
      <c r="A143" s="3254" t="s">
        <v>957</v>
      </c>
      <c r="B143" s="3255" t="s">
        <v>166</v>
      </c>
      <c r="C143" s="2295" t="s">
        <v>166</v>
      </c>
      <c r="D143" s="2144"/>
      <c r="E143" s="3255" t="s">
        <v>167</v>
      </c>
      <c r="F143" s="2295" t="s">
        <v>168</v>
      </c>
      <c r="G143" s="2144"/>
      <c r="H143" s="3255" t="s">
        <v>169</v>
      </c>
      <c r="I143" s="2295" t="s">
        <v>169</v>
      </c>
      <c r="J143" s="2144"/>
      <c r="K143" s="2295" t="s">
        <v>170</v>
      </c>
      <c r="L143" s="2295" t="s">
        <v>170</v>
      </c>
      <c r="M143" s="2144"/>
      <c r="N143" s="3255" t="s">
        <v>158</v>
      </c>
      <c r="O143" s="2295" t="s">
        <v>158</v>
      </c>
      <c r="P143" s="2146"/>
      <c r="R143" s="3254" t="s">
        <v>958</v>
      </c>
      <c r="S143" s="3255" t="s">
        <v>166</v>
      </c>
      <c r="T143" s="2295" t="s">
        <v>166</v>
      </c>
      <c r="U143" s="2144"/>
      <c r="V143" s="3255" t="s">
        <v>167</v>
      </c>
      <c r="W143" s="2295" t="s">
        <v>168</v>
      </c>
      <c r="X143" s="2144"/>
      <c r="Y143" s="3255" t="s">
        <v>169</v>
      </c>
      <c r="Z143" s="2295" t="s">
        <v>169</v>
      </c>
      <c r="AA143" s="2144"/>
      <c r="AB143" s="2295" t="s">
        <v>170</v>
      </c>
      <c r="AC143" s="2295" t="s">
        <v>170</v>
      </c>
      <c r="AD143" s="2144"/>
      <c r="AE143" s="3255" t="s">
        <v>158</v>
      </c>
      <c r="AF143" s="2295" t="s">
        <v>158</v>
      </c>
      <c r="AG143" s="2146"/>
      <c r="AI143" s="3254" t="s">
        <v>959</v>
      </c>
      <c r="AJ143" s="3255" t="s">
        <v>166</v>
      </c>
      <c r="AK143" s="2295" t="s">
        <v>166</v>
      </c>
      <c r="AL143" s="2144"/>
      <c r="AM143" s="3255" t="s">
        <v>167</v>
      </c>
      <c r="AN143" s="2295" t="s">
        <v>168</v>
      </c>
      <c r="AO143" s="2144"/>
      <c r="AP143" s="3255" t="s">
        <v>169</v>
      </c>
      <c r="AQ143" s="2295" t="s">
        <v>169</v>
      </c>
      <c r="AR143" s="2144"/>
      <c r="AS143" s="2295" t="s">
        <v>170</v>
      </c>
      <c r="AT143" s="2295" t="s">
        <v>170</v>
      </c>
      <c r="AU143" s="2144"/>
      <c r="AV143" s="3255" t="s">
        <v>158</v>
      </c>
      <c r="AW143" s="2295" t="s">
        <v>158</v>
      </c>
      <c r="AX143" s="2146"/>
      <c r="AZ143" s="3254" t="s">
        <v>960</v>
      </c>
      <c r="BA143" s="3255" t="s">
        <v>166</v>
      </c>
      <c r="BB143" s="2295" t="s">
        <v>166</v>
      </c>
      <c r="BC143" s="2144"/>
      <c r="BD143" s="3255" t="s">
        <v>167</v>
      </c>
      <c r="BE143" s="2295" t="s">
        <v>168</v>
      </c>
      <c r="BF143" s="2144"/>
      <c r="BG143" s="3255" t="s">
        <v>169</v>
      </c>
      <c r="BH143" s="2295" t="s">
        <v>169</v>
      </c>
      <c r="BI143" s="2144"/>
      <c r="BJ143" s="2295" t="s">
        <v>170</v>
      </c>
      <c r="BK143" s="2295" t="s">
        <v>170</v>
      </c>
      <c r="BL143" s="2144"/>
      <c r="BM143" s="3255" t="s">
        <v>158</v>
      </c>
      <c r="BN143" s="2295" t="s">
        <v>158</v>
      </c>
      <c r="BO143" s="2146"/>
    </row>
    <row r="144" spans="1:67" ht="17.45" customHeight="1">
      <c r="A144" s="3102" t="s">
        <v>649</v>
      </c>
      <c r="B144" s="3257" t="s">
        <v>171</v>
      </c>
      <c r="C144" s="952" t="s">
        <v>172</v>
      </c>
      <c r="D144" s="3258" t="s">
        <v>173</v>
      </c>
      <c r="E144" s="3257" t="s">
        <v>171</v>
      </c>
      <c r="F144" s="952" t="s">
        <v>172</v>
      </c>
      <c r="G144" s="3258" t="s">
        <v>173</v>
      </c>
      <c r="H144" s="3257" t="s">
        <v>171</v>
      </c>
      <c r="I144" s="952" t="s">
        <v>172</v>
      </c>
      <c r="J144" s="3258" t="s">
        <v>173</v>
      </c>
      <c r="K144" s="3257" t="s">
        <v>171</v>
      </c>
      <c r="L144" s="952" t="s">
        <v>172</v>
      </c>
      <c r="M144" s="3258" t="s">
        <v>173</v>
      </c>
      <c r="N144" s="3257" t="s">
        <v>171</v>
      </c>
      <c r="O144" s="952" t="s">
        <v>172</v>
      </c>
      <c r="P144" s="3258" t="s">
        <v>163</v>
      </c>
      <c r="R144" s="3103" t="s">
        <v>649</v>
      </c>
      <c r="S144" s="3257" t="s">
        <v>171</v>
      </c>
      <c r="T144" s="952" t="s">
        <v>172</v>
      </c>
      <c r="U144" s="3258" t="s">
        <v>173</v>
      </c>
      <c r="V144" s="3257" t="s">
        <v>171</v>
      </c>
      <c r="W144" s="952" t="s">
        <v>172</v>
      </c>
      <c r="X144" s="3258" t="s">
        <v>173</v>
      </c>
      <c r="Y144" s="3257" t="s">
        <v>171</v>
      </c>
      <c r="Z144" s="952" t="s">
        <v>172</v>
      </c>
      <c r="AA144" s="3258" t="s">
        <v>173</v>
      </c>
      <c r="AB144" s="3257" t="s">
        <v>171</v>
      </c>
      <c r="AC144" s="952" t="s">
        <v>172</v>
      </c>
      <c r="AD144" s="3258" t="s">
        <v>173</v>
      </c>
      <c r="AE144" s="3257" t="s">
        <v>171</v>
      </c>
      <c r="AF144" s="952" t="s">
        <v>172</v>
      </c>
      <c r="AG144" s="3258" t="s">
        <v>163</v>
      </c>
      <c r="AI144" s="3103" t="s">
        <v>649</v>
      </c>
      <c r="AJ144" s="3257" t="s">
        <v>171</v>
      </c>
      <c r="AK144" s="952" t="s">
        <v>172</v>
      </c>
      <c r="AL144" s="3258" t="s">
        <v>173</v>
      </c>
      <c r="AM144" s="3257" t="s">
        <v>171</v>
      </c>
      <c r="AN144" s="952" t="s">
        <v>172</v>
      </c>
      <c r="AO144" s="3258" t="s">
        <v>173</v>
      </c>
      <c r="AP144" s="3257" t="s">
        <v>171</v>
      </c>
      <c r="AQ144" s="952" t="s">
        <v>172</v>
      </c>
      <c r="AR144" s="3258" t="s">
        <v>173</v>
      </c>
      <c r="AS144" s="3257" t="s">
        <v>171</v>
      </c>
      <c r="AT144" s="952" t="s">
        <v>172</v>
      </c>
      <c r="AU144" s="3258" t="s">
        <v>173</v>
      </c>
      <c r="AV144" s="3257" t="s">
        <v>171</v>
      </c>
      <c r="AW144" s="952" t="s">
        <v>172</v>
      </c>
      <c r="AX144" s="3258" t="s">
        <v>163</v>
      </c>
      <c r="AZ144" s="3103" t="s">
        <v>649</v>
      </c>
      <c r="BA144" s="3257" t="s">
        <v>171</v>
      </c>
      <c r="BB144" s="952" t="s">
        <v>172</v>
      </c>
      <c r="BC144" s="3258" t="s">
        <v>173</v>
      </c>
      <c r="BD144" s="3257" t="s">
        <v>171</v>
      </c>
      <c r="BE144" s="952" t="s">
        <v>172</v>
      </c>
      <c r="BF144" s="3258" t="s">
        <v>173</v>
      </c>
      <c r="BG144" s="3257" t="s">
        <v>171</v>
      </c>
      <c r="BH144" s="952" t="s">
        <v>172</v>
      </c>
      <c r="BI144" s="3258" t="s">
        <v>173</v>
      </c>
      <c r="BJ144" s="3257" t="s">
        <v>171</v>
      </c>
      <c r="BK144" s="952" t="s">
        <v>172</v>
      </c>
      <c r="BL144" s="3258" t="s">
        <v>173</v>
      </c>
      <c r="BM144" s="3257" t="s">
        <v>171</v>
      </c>
      <c r="BN144" s="952" t="s">
        <v>172</v>
      </c>
      <c r="BO144" s="3258" t="s">
        <v>163</v>
      </c>
    </row>
    <row r="145" spans="1:67" ht="17.45" customHeight="1">
      <c r="A145" s="1042" t="s">
        <v>454</v>
      </c>
      <c r="B145" s="1070">
        <v>1</v>
      </c>
      <c r="C145" s="1070">
        <v>1</v>
      </c>
      <c r="D145" s="1070">
        <f>B145-C145</f>
        <v>0</v>
      </c>
      <c r="E145" s="1070">
        <v>2</v>
      </c>
      <c r="F145" s="1070">
        <v>1</v>
      </c>
      <c r="G145" s="1070">
        <f>E145-F145</f>
        <v>1</v>
      </c>
      <c r="H145" s="1070">
        <v>46</v>
      </c>
      <c r="I145" s="1070">
        <v>123</v>
      </c>
      <c r="J145" s="1070">
        <f>H145-I145</f>
        <v>-77</v>
      </c>
      <c r="K145" s="1070">
        <v>0</v>
      </c>
      <c r="L145" s="1070">
        <v>1</v>
      </c>
      <c r="M145" s="1070">
        <f>K145-L145</f>
        <v>-1</v>
      </c>
      <c r="N145" s="1071">
        <v>49</v>
      </c>
      <c r="O145" s="1071">
        <f>C145+F145+I145+L145</f>
        <v>126</v>
      </c>
      <c r="P145" s="1072">
        <f>N145-O145</f>
        <v>-77</v>
      </c>
      <c r="R145" s="1042" t="s">
        <v>454</v>
      </c>
      <c r="S145" s="1070">
        <v>0</v>
      </c>
      <c r="T145" s="1070">
        <v>0</v>
      </c>
      <c r="U145" s="1070">
        <f>S145-T145</f>
        <v>0</v>
      </c>
      <c r="V145" s="1070">
        <v>3</v>
      </c>
      <c r="W145" s="1070">
        <v>2</v>
      </c>
      <c r="X145" s="1070">
        <f>V145-W145</f>
        <v>1</v>
      </c>
      <c r="Y145" s="1070">
        <v>35</v>
      </c>
      <c r="Z145" s="1070">
        <v>18</v>
      </c>
      <c r="AA145" s="1070">
        <f>Y145-Z145</f>
        <v>17</v>
      </c>
      <c r="AB145" s="1070">
        <v>0</v>
      </c>
      <c r="AC145" s="1070">
        <v>0</v>
      </c>
      <c r="AD145" s="1070">
        <f>AB145-AC145</f>
        <v>0</v>
      </c>
      <c r="AE145" s="1071">
        <f>SUM(S145+V145+Y145+AB145)</f>
        <v>38</v>
      </c>
      <c r="AF145" s="1071">
        <f>SUM(T145+W145+Z145+AC145)</f>
        <v>20</v>
      </c>
      <c r="AG145" s="1072">
        <f>SUM(U145+X145+AA145+AD145)</f>
        <v>18</v>
      </c>
      <c r="AI145" s="1042" t="s">
        <v>454</v>
      </c>
      <c r="AJ145" s="1388">
        <v>0</v>
      </c>
      <c r="AK145" s="1388">
        <v>0</v>
      </c>
      <c r="AL145" s="1388">
        <f>AJ145-AK145</f>
        <v>0</v>
      </c>
      <c r="AM145" s="1388">
        <v>1</v>
      </c>
      <c r="AN145" s="1388">
        <v>0</v>
      </c>
      <c r="AO145" s="1388">
        <f>AM145-AN145</f>
        <v>1</v>
      </c>
      <c r="AP145" s="1388">
        <v>36</v>
      </c>
      <c r="AQ145" s="1388">
        <v>13</v>
      </c>
      <c r="AR145" s="1388">
        <f>AP145-AQ145</f>
        <v>23</v>
      </c>
      <c r="AS145" s="1388">
        <v>0</v>
      </c>
      <c r="AT145" s="1388">
        <v>0</v>
      </c>
      <c r="AU145" s="1388">
        <f>AS145-AT145</f>
        <v>0</v>
      </c>
      <c r="AV145" s="1389">
        <f>SUM(AJ145+AM145+AP145+AS145)</f>
        <v>37</v>
      </c>
      <c r="AW145" s="1389">
        <f>SUM(AK145+AN145+AQ145+AT145)</f>
        <v>13</v>
      </c>
      <c r="AX145" s="1390">
        <f>SUM(AL145+AO145+AR145+AU145)</f>
        <v>24</v>
      </c>
      <c r="AZ145" s="1042" t="s">
        <v>454</v>
      </c>
      <c r="BA145" s="1388">
        <v>0</v>
      </c>
      <c r="BB145" s="1388">
        <v>0</v>
      </c>
      <c r="BC145" s="1388">
        <f>BA145-BB145</f>
        <v>0</v>
      </c>
      <c r="BD145" s="1388">
        <v>1</v>
      </c>
      <c r="BE145" s="1388">
        <v>2</v>
      </c>
      <c r="BF145" s="1388">
        <f>BD145-BE145</f>
        <v>-1</v>
      </c>
      <c r="BG145" s="1388">
        <v>16</v>
      </c>
      <c r="BH145" s="1388">
        <v>37</v>
      </c>
      <c r="BI145" s="1388">
        <f>BG145-BH145</f>
        <v>-21</v>
      </c>
      <c r="BJ145" s="1388">
        <v>0</v>
      </c>
      <c r="BK145" s="1388">
        <v>0</v>
      </c>
      <c r="BL145" s="1388">
        <f>BJ145-BK145</f>
        <v>0</v>
      </c>
      <c r="BM145" s="1389">
        <f>BA145+BD145+BG145+BJ145</f>
        <v>17</v>
      </c>
      <c r="BN145" s="1389">
        <f>BB145+BE145+BH145+BK145</f>
        <v>39</v>
      </c>
      <c r="BO145" s="1390">
        <f>BM145-BN145</f>
        <v>-22</v>
      </c>
    </row>
    <row r="146" spans="1:67" ht="17.45" customHeight="1">
      <c r="A146" s="1042" t="s">
        <v>455</v>
      </c>
      <c r="B146" s="1070">
        <v>0</v>
      </c>
      <c r="C146" s="1070">
        <v>0</v>
      </c>
      <c r="D146" s="1070">
        <f t="shared" ref="D146:D167" si="159">B146-C146</f>
        <v>0</v>
      </c>
      <c r="E146" s="1070">
        <v>0</v>
      </c>
      <c r="F146" s="1070">
        <v>0</v>
      </c>
      <c r="G146" s="1070">
        <f t="shared" ref="G146:G167" si="160">E146-F146</f>
        <v>0</v>
      </c>
      <c r="H146" s="1070">
        <v>0</v>
      </c>
      <c r="I146" s="1070">
        <v>0</v>
      </c>
      <c r="J146" s="1070">
        <f t="shared" ref="J146:J167" si="161">H146-I146</f>
        <v>0</v>
      </c>
      <c r="K146" s="1070">
        <v>0</v>
      </c>
      <c r="L146" s="1070">
        <v>0</v>
      </c>
      <c r="M146" s="1070">
        <f t="shared" ref="M146:M167" si="162">K146-L146</f>
        <v>0</v>
      </c>
      <c r="N146" s="1071">
        <v>0</v>
      </c>
      <c r="O146" s="1071">
        <f t="shared" ref="O146:O167" si="163">C146+F146+I146+L146</f>
        <v>0</v>
      </c>
      <c r="P146" s="1072">
        <f t="shared" ref="P146:P167" si="164">N146-O146</f>
        <v>0</v>
      </c>
      <c r="R146" s="1042" t="s">
        <v>455</v>
      </c>
      <c r="S146" s="1070">
        <v>0</v>
      </c>
      <c r="T146" s="1070">
        <v>0</v>
      </c>
      <c r="U146" s="1070">
        <f t="shared" ref="U146:U166" si="165">S146-T146</f>
        <v>0</v>
      </c>
      <c r="V146" s="1070">
        <v>0</v>
      </c>
      <c r="W146" s="1070">
        <v>0</v>
      </c>
      <c r="X146" s="1070">
        <f t="shared" ref="X146:X166" si="166">V146-W146</f>
        <v>0</v>
      </c>
      <c r="Y146" s="1070">
        <v>0</v>
      </c>
      <c r="Z146" s="1070">
        <v>0</v>
      </c>
      <c r="AA146" s="1070">
        <f t="shared" ref="AA146:AA166" si="167">Y146-Z146</f>
        <v>0</v>
      </c>
      <c r="AB146" s="1070">
        <v>0</v>
      </c>
      <c r="AC146" s="1070">
        <v>0</v>
      </c>
      <c r="AD146" s="1070">
        <f t="shared" ref="AD146:AD166" si="168">AB146-AC146</f>
        <v>0</v>
      </c>
      <c r="AE146" s="1071">
        <f t="shared" ref="AE146:AG166" si="169">SUM(S146+V146+Y146+AB146)</f>
        <v>0</v>
      </c>
      <c r="AF146" s="1071">
        <f t="shared" si="169"/>
        <v>0</v>
      </c>
      <c r="AG146" s="1072">
        <f t="shared" si="169"/>
        <v>0</v>
      </c>
      <c r="AI146" s="1042" t="s">
        <v>455</v>
      </c>
      <c r="AJ146" s="1388">
        <v>0</v>
      </c>
      <c r="AK146" s="1388">
        <v>0</v>
      </c>
      <c r="AL146" s="1388">
        <f t="shared" ref="AL146:AL166" si="170">AJ146-AK146</f>
        <v>0</v>
      </c>
      <c r="AM146" s="1388">
        <v>0</v>
      </c>
      <c r="AN146" s="1388">
        <v>0</v>
      </c>
      <c r="AO146" s="1388">
        <f t="shared" ref="AO146:AO166" si="171">AM146-AN146</f>
        <v>0</v>
      </c>
      <c r="AP146" s="1388">
        <v>0</v>
      </c>
      <c r="AQ146" s="1388">
        <v>0</v>
      </c>
      <c r="AR146" s="1388">
        <f t="shared" ref="AR146:AR166" si="172">AP146-AQ146</f>
        <v>0</v>
      </c>
      <c r="AS146" s="1388">
        <v>0</v>
      </c>
      <c r="AT146" s="1388">
        <v>0</v>
      </c>
      <c r="AU146" s="1388">
        <f t="shared" ref="AU146:AU166" si="173">AS146-AT146</f>
        <v>0</v>
      </c>
      <c r="AV146" s="1389">
        <f t="shared" ref="AV146:AX166" si="174">SUM(AJ146+AM146+AP146+AS146)</f>
        <v>0</v>
      </c>
      <c r="AW146" s="1389">
        <f t="shared" si="174"/>
        <v>0</v>
      </c>
      <c r="AX146" s="1390">
        <f t="shared" si="174"/>
        <v>0</v>
      </c>
      <c r="AZ146" s="1042" t="s">
        <v>455</v>
      </c>
      <c r="BA146" s="1388">
        <v>0</v>
      </c>
      <c r="BB146" s="1388">
        <v>1</v>
      </c>
      <c r="BC146" s="1388">
        <f t="shared" ref="BC146:BC167" si="175">BA146-BB146</f>
        <v>-1</v>
      </c>
      <c r="BD146" s="1388">
        <v>0</v>
      </c>
      <c r="BE146" s="1388">
        <v>0</v>
      </c>
      <c r="BF146" s="1388">
        <f t="shared" ref="BF146:BF167" si="176">BD146-BE146</f>
        <v>0</v>
      </c>
      <c r="BG146" s="1388">
        <v>0</v>
      </c>
      <c r="BH146" s="1388">
        <v>0</v>
      </c>
      <c r="BI146" s="1388">
        <f t="shared" ref="BI146:BI167" si="177">BG146-BH146</f>
        <v>0</v>
      </c>
      <c r="BJ146" s="1388">
        <v>0</v>
      </c>
      <c r="BK146" s="1388">
        <v>0</v>
      </c>
      <c r="BL146" s="1388">
        <f t="shared" ref="BL146:BL167" si="178">BJ146-BK146</f>
        <v>0</v>
      </c>
      <c r="BM146" s="1389">
        <f t="shared" ref="BM146:BN167" si="179">BA146+BD146+BG146+BJ146</f>
        <v>0</v>
      </c>
      <c r="BN146" s="1389">
        <f t="shared" si="179"/>
        <v>1</v>
      </c>
      <c r="BO146" s="1390">
        <f t="shared" ref="BO146:BO167" si="180">BM146-BN146</f>
        <v>-1</v>
      </c>
    </row>
    <row r="147" spans="1:67" ht="17.45" customHeight="1">
      <c r="A147" s="1042" t="s">
        <v>456</v>
      </c>
      <c r="B147" s="1070">
        <v>5</v>
      </c>
      <c r="C147" s="1070">
        <v>5</v>
      </c>
      <c r="D147" s="1070">
        <f t="shared" si="159"/>
        <v>0</v>
      </c>
      <c r="E147" s="1070">
        <v>2</v>
      </c>
      <c r="F147" s="1070">
        <v>1</v>
      </c>
      <c r="G147" s="1070">
        <f t="shared" si="160"/>
        <v>1</v>
      </c>
      <c r="H147" s="1070">
        <v>8</v>
      </c>
      <c r="I147" s="1070">
        <v>19</v>
      </c>
      <c r="J147" s="1070">
        <f t="shared" si="161"/>
        <v>-11</v>
      </c>
      <c r="K147" s="1070">
        <v>0</v>
      </c>
      <c r="L147" s="1070">
        <v>0</v>
      </c>
      <c r="M147" s="1070">
        <f t="shared" si="162"/>
        <v>0</v>
      </c>
      <c r="N147" s="1071">
        <v>15</v>
      </c>
      <c r="O147" s="1071">
        <f t="shared" si="163"/>
        <v>25</v>
      </c>
      <c r="P147" s="1072">
        <f t="shared" si="164"/>
        <v>-10</v>
      </c>
      <c r="R147" s="1042" t="s">
        <v>456</v>
      </c>
      <c r="S147" s="1070">
        <v>2</v>
      </c>
      <c r="T147" s="1070">
        <v>2</v>
      </c>
      <c r="U147" s="1070">
        <f t="shared" si="165"/>
        <v>0</v>
      </c>
      <c r="V147" s="1070">
        <v>0</v>
      </c>
      <c r="W147" s="1070">
        <v>1</v>
      </c>
      <c r="X147" s="1070">
        <f t="shared" si="166"/>
        <v>-1</v>
      </c>
      <c r="Y147" s="1070">
        <v>9</v>
      </c>
      <c r="Z147" s="1070">
        <v>12</v>
      </c>
      <c r="AA147" s="1070">
        <f t="shared" si="167"/>
        <v>-3</v>
      </c>
      <c r="AB147" s="1070">
        <v>0</v>
      </c>
      <c r="AC147" s="1070">
        <v>0</v>
      </c>
      <c r="AD147" s="1070">
        <f t="shared" si="168"/>
        <v>0</v>
      </c>
      <c r="AE147" s="1071">
        <f t="shared" si="169"/>
        <v>11</v>
      </c>
      <c r="AF147" s="1071">
        <f t="shared" si="169"/>
        <v>15</v>
      </c>
      <c r="AG147" s="1072">
        <f t="shared" si="169"/>
        <v>-4</v>
      </c>
      <c r="AI147" s="1042" t="s">
        <v>456</v>
      </c>
      <c r="AJ147" s="1388">
        <v>1</v>
      </c>
      <c r="AK147" s="1388">
        <v>4</v>
      </c>
      <c r="AL147" s="1388">
        <f t="shared" si="170"/>
        <v>-3</v>
      </c>
      <c r="AM147" s="1388">
        <v>1</v>
      </c>
      <c r="AN147" s="1388">
        <v>0</v>
      </c>
      <c r="AO147" s="1388">
        <f t="shared" si="171"/>
        <v>1</v>
      </c>
      <c r="AP147" s="1388">
        <v>6</v>
      </c>
      <c r="AQ147" s="1388">
        <v>10</v>
      </c>
      <c r="AR147" s="1388">
        <f t="shared" si="172"/>
        <v>-4</v>
      </c>
      <c r="AS147" s="1388">
        <v>0</v>
      </c>
      <c r="AT147" s="1388">
        <v>0</v>
      </c>
      <c r="AU147" s="1388">
        <f t="shared" si="173"/>
        <v>0</v>
      </c>
      <c r="AV147" s="1389">
        <f t="shared" si="174"/>
        <v>8</v>
      </c>
      <c r="AW147" s="1389">
        <f t="shared" si="174"/>
        <v>14</v>
      </c>
      <c r="AX147" s="1390">
        <f t="shared" si="174"/>
        <v>-6</v>
      </c>
      <c r="AZ147" s="1042" t="s">
        <v>456</v>
      </c>
      <c r="BA147" s="1388">
        <v>1</v>
      </c>
      <c r="BB147" s="1388">
        <v>0</v>
      </c>
      <c r="BC147" s="1388">
        <f t="shared" si="175"/>
        <v>1</v>
      </c>
      <c r="BD147" s="1388">
        <v>0</v>
      </c>
      <c r="BE147" s="1388">
        <v>3</v>
      </c>
      <c r="BF147" s="1388">
        <f t="shared" si="176"/>
        <v>-3</v>
      </c>
      <c r="BG147" s="1388">
        <v>7</v>
      </c>
      <c r="BH147" s="1388">
        <v>4</v>
      </c>
      <c r="BI147" s="1388">
        <f t="shared" si="177"/>
        <v>3</v>
      </c>
      <c r="BJ147" s="1388">
        <v>0</v>
      </c>
      <c r="BK147" s="1388">
        <v>0</v>
      </c>
      <c r="BL147" s="1388">
        <f t="shared" si="178"/>
        <v>0</v>
      </c>
      <c r="BM147" s="1389">
        <f t="shared" si="179"/>
        <v>8</v>
      </c>
      <c r="BN147" s="1389">
        <f t="shared" si="179"/>
        <v>7</v>
      </c>
      <c r="BO147" s="1390">
        <f t="shared" si="180"/>
        <v>1</v>
      </c>
    </row>
    <row r="148" spans="1:67" ht="17.45" customHeight="1">
      <c r="A148" s="1043" t="s">
        <v>457</v>
      </c>
      <c r="B148" s="1070">
        <v>0</v>
      </c>
      <c r="C148" s="1070">
        <v>0</v>
      </c>
      <c r="D148" s="1070">
        <f t="shared" si="159"/>
        <v>0</v>
      </c>
      <c r="E148" s="1070">
        <v>0</v>
      </c>
      <c r="F148" s="1070">
        <v>0</v>
      </c>
      <c r="G148" s="1070">
        <f t="shared" si="160"/>
        <v>0</v>
      </c>
      <c r="H148" s="1070">
        <v>0</v>
      </c>
      <c r="I148" s="1070">
        <v>0</v>
      </c>
      <c r="J148" s="1070">
        <f t="shared" si="161"/>
        <v>0</v>
      </c>
      <c r="K148" s="1070">
        <v>0</v>
      </c>
      <c r="L148" s="1070">
        <v>0</v>
      </c>
      <c r="M148" s="1070">
        <f t="shared" si="162"/>
        <v>0</v>
      </c>
      <c r="N148" s="1071">
        <v>0</v>
      </c>
      <c r="O148" s="1071">
        <f t="shared" si="163"/>
        <v>0</v>
      </c>
      <c r="P148" s="1072">
        <f t="shared" si="164"/>
        <v>0</v>
      </c>
      <c r="R148" s="1043" t="s">
        <v>457</v>
      </c>
      <c r="S148" s="1070">
        <v>0</v>
      </c>
      <c r="T148" s="1070">
        <v>1</v>
      </c>
      <c r="U148" s="1070">
        <f t="shared" si="165"/>
        <v>-1</v>
      </c>
      <c r="V148" s="1070">
        <v>0</v>
      </c>
      <c r="W148" s="1070">
        <v>0</v>
      </c>
      <c r="X148" s="1070">
        <f t="shared" si="166"/>
        <v>0</v>
      </c>
      <c r="Y148" s="1070">
        <v>0</v>
      </c>
      <c r="Z148" s="1070">
        <v>0</v>
      </c>
      <c r="AA148" s="1070">
        <f t="shared" si="167"/>
        <v>0</v>
      </c>
      <c r="AB148" s="1070">
        <v>0</v>
      </c>
      <c r="AC148" s="1070">
        <v>0</v>
      </c>
      <c r="AD148" s="1070">
        <f t="shared" si="168"/>
        <v>0</v>
      </c>
      <c r="AE148" s="1071">
        <f t="shared" si="169"/>
        <v>0</v>
      </c>
      <c r="AF148" s="1071">
        <f t="shared" si="169"/>
        <v>1</v>
      </c>
      <c r="AG148" s="1072">
        <f t="shared" si="169"/>
        <v>-1</v>
      </c>
      <c r="AI148" s="1043" t="s">
        <v>457</v>
      </c>
      <c r="AJ148" s="1388">
        <v>0</v>
      </c>
      <c r="AK148" s="1388">
        <v>0</v>
      </c>
      <c r="AL148" s="1388">
        <f t="shared" si="170"/>
        <v>0</v>
      </c>
      <c r="AM148" s="1388">
        <v>0</v>
      </c>
      <c r="AN148" s="1388">
        <v>0</v>
      </c>
      <c r="AO148" s="1388">
        <f t="shared" si="171"/>
        <v>0</v>
      </c>
      <c r="AP148" s="1388">
        <v>0</v>
      </c>
      <c r="AQ148" s="1388">
        <v>0</v>
      </c>
      <c r="AR148" s="1388">
        <f t="shared" si="172"/>
        <v>0</v>
      </c>
      <c r="AS148" s="1388">
        <v>0</v>
      </c>
      <c r="AT148" s="1388">
        <v>0</v>
      </c>
      <c r="AU148" s="1388">
        <f t="shared" si="173"/>
        <v>0</v>
      </c>
      <c r="AV148" s="1389">
        <f t="shared" si="174"/>
        <v>0</v>
      </c>
      <c r="AW148" s="1389">
        <f t="shared" si="174"/>
        <v>0</v>
      </c>
      <c r="AX148" s="1390">
        <f t="shared" si="174"/>
        <v>0</v>
      </c>
      <c r="AZ148" s="1043" t="s">
        <v>457</v>
      </c>
      <c r="BA148" s="1388">
        <v>0</v>
      </c>
      <c r="BB148" s="1388">
        <v>2</v>
      </c>
      <c r="BC148" s="1388">
        <f t="shared" si="175"/>
        <v>-2</v>
      </c>
      <c r="BD148" s="1388">
        <v>0</v>
      </c>
      <c r="BE148" s="1388">
        <v>0</v>
      </c>
      <c r="BF148" s="1388">
        <f t="shared" si="176"/>
        <v>0</v>
      </c>
      <c r="BG148" s="1388">
        <v>2</v>
      </c>
      <c r="BH148" s="1388">
        <v>0</v>
      </c>
      <c r="BI148" s="1388">
        <f t="shared" si="177"/>
        <v>2</v>
      </c>
      <c r="BJ148" s="1388">
        <v>0</v>
      </c>
      <c r="BK148" s="1388">
        <v>0</v>
      </c>
      <c r="BL148" s="1388">
        <f t="shared" si="178"/>
        <v>0</v>
      </c>
      <c r="BM148" s="1389">
        <f t="shared" si="179"/>
        <v>2</v>
      </c>
      <c r="BN148" s="1389">
        <f t="shared" si="179"/>
        <v>2</v>
      </c>
      <c r="BO148" s="1390">
        <f t="shared" si="180"/>
        <v>0</v>
      </c>
    </row>
    <row r="149" spans="1:67" ht="17.45" customHeight="1">
      <c r="A149" s="1043" t="s">
        <v>458</v>
      </c>
      <c r="B149" s="1070">
        <v>0</v>
      </c>
      <c r="C149" s="1070">
        <v>0</v>
      </c>
      <c r="D149" s="1070">
        <f t="shared" si="159"/>
        <v>0</v>
      </c>
      <c r="E149" s="1070">
        <v>0</v>
      </c>
      <c r="F149" s="1070">
        <v>0</v>
      </c>
      <c r="G149" s="1070">
        <f t="shared" si="160"/>
        <v>0</v>
      </c>
      <c r="H149" s="1070">
        <v>0</v>
      </c>
      <c r="I149" s="1070">
        <v>0</v>
      </c>
      <c r="J149" s="1070">
        <f t="shared" si="161"/>
        <v>0</v>
      </c>
      <c r="K149" s="1070">
        <v>0</v>
      </c>
      <c r="L149" s="1070">
        <v>0</v>
      </c>
      <c r="M149" s="1070">
        <f t="shared" si="162"/>
        <v>0</v>
      </c>
      <c r="N149" s="1071">
        <v>0</v>
      </c>
      <c r="O149" s="1071">
        <f t="shared" si="163"/>
        <v>0</v>
      </c>
      <c r="P149" s="1072">
        <f t="shared" si="164"/>
        <v>0</v>
      </c>
      <c r="R149" s="1043" t="s">
        <v>458</v>
      </c>
      <c r="S149" s="1070">
        <v>0</v>
      </c>
      <c r="T149" s="1070">
        <v>0</v>
      </c>
      <c r="U149" s="1070">
        <f t="shared" si="165"/>
        <v>0</v>
      </c>
      <c r="V149" s="1070">
        <v>0</v>
      </c>
      <c r="W149" s="1070">
        <v>0</v>
      </c>
      <c r="X149" s="1070">
        <f t="shared" si="166"/>
        <v>0</v>
      </c>
      <c r="Y149" s="1070">
        <v>0</v>
      </c>
      <c r="Z149" s="1070">
        <v>0</v>
      </c>
      <c r="AA149" s="1070">
        <f t="shared" si="167"/>
        <v>0</v>
      </c>
      <c r="AB149" s="1070">
        <v>0</v>
      </c>
      <c r="AC149" s="1070">
        <v>0</v>
      </c>
      <c r="AD149" s="1070">
        <f t="shared" si="168"/>
        <v>0</v>
      </c>
      <c r="AE149" s="1071">
        <f t="shared" si="169"/>
        <v>0</v>
      </c>
      <c r="AF149" s="1071">
        <f t="shared" si="169"/>
        <v>0</v>
      </c>
      <c r="AG149" s="1072">
        <f t="shared" si="169"/>
        <v>0</v>
      </c>
      <c r="AI149" s="1043" t="s">
        <v>458</v>
      </c>
      <c r="AJ149" s="1388">
        <v>0</v>
      </c>
      <c r="AK149" s="1388">
        <v>0</v>
      </c>
      <c r="AL149" s="1388">
        <f t="shared" si="170"/>
        <v>0</v>
      </c>
      <c r="AM149" s="1388">
        <v>0</v>
      </c>
      <c r="AN149" s="1388">
        <v>0</v>
      </c>
      <c r="AO149" s="1388">
        <f t="shared" si="171"/>
        <v>0</v>
      </c>
      <c r="AP149" s="1388">
        <v>0</v>
      </c>
      <c r="AQ149" s="1388">
        <v>0</v>
      </c>
      <c r="AR149" s="1388">
        <f t="shared" si="172"/>
        <v>0</v>
      </c>
      <c r="AS149" s="1388">
        <v>0</v>
      </c>
      <c r="AT149" s="1388">
        <v>0</v>
      </c>
      <c r="AU149" s="1388">
        <f t="shared" si="173"/>
        <v>0</v>
      </c>
      <c r="AV149" s="1389">
        <f t="shared" si="174"/>
        <v>0</v>
      </c>
      <c r="AW149" s="1389">
        <f t="shared" si="174"/>
        <v>0</v>
      </c>
      <c r="AX149" s="1390">
        <f t="shared" si="174"/>
        <v>0</v>
      </c>
      <c r="AZ149" s="1043" t="s">
        <v>458</v>
      </c>
      <c r="BA149" s="1388">
        <v>0</v>
      </c>
      <c r="BB149" s="1388">
        <v>2</v>
      </c>
      <c r="BC149" s="1388">
        <f t="shared" si="175"/>
        <v>-2</v>
      </c>
      <c r="BD149" s="1388">
        <v>0</v>
      </c>
      <c r="BE149" s="1388">
        <v>0</v>
      </c>
      <c r="BF149" s="1388">
        <f t="shared" si="176"/>
        <v>0</v>
      </c>
      <c r="BG149" s="1388">
        <v>0</v>
      </c>
      <c r="BH149" s="1388">
        <v>0</v>
      </c>
      <c r="BI149" s="1388">
        <f t="shared" si="177"/>
        <v>0</v>
      </c>
      <c r="BJ149" s="1388">
        <v>0</v>
      </c>
      <c r="BK149" s="1388">
        <v>0</v>
      </c>
      <c r="BL149" s="1388">
        <f t="shared" si="178"/>
        <v>0</v>
      </c>
      <c r="BM149" s="1389">
        <f t="shared" si="179"/>
        <v>0</v>
      </c>
      <c r="BN149" s="1389">
        <f t="shared" si="179"/>
        <v>2</v>
      </c>
      <c r="BO149" s="1390">
        <f t="shared" si="180"/>
        <v>-2</v>
      </c>
    </row>
    <row r="150" spans="1:67" ht="17.45" customHeight="1">
      <c r="A150" s="1042" t="s">
        <v>459</v>
      </c>
      <c r="B150" s="1070">
        <v>2</v>
      </c>
      <c r="C150" s="1070">
        <v>4</v>
      </c>
      <c r="D150" s="1070">
        <f t="shared" si="159"/>
        <v>-2</v>
      </c>
      <c r="E150" s="1070">
        <v>5</v>
      </c>
      <c r="F150" s="1070">
        <v>11</v>
      </c>
      <c r="G150" s="1070">
        <f t="shared" si="160"/>
        <v>-6</v>
      </c>
      <c r="H150" s="1070">
        <v>41</v>
      </c>
      <c r="I150" s="1070">
        <v>65</v>
      </c>
      <c r="J150" s="1070">
        <f t="shared" si="161"/>
        <v>-24</v>
      </c>
      <c r="K150" s="1070">
        <v>0</v>
      </c>
      <c r="L150" s="1070">
        <v>1</v>
      </c>
      <c r="M150" s="1070">
        <f t="shared" si="162"/>
        <v>-1</v>
      </c>
      <c r="N150" s="1071">
        <v>48</v>
      </c>
      <c r="O150" s="1071">
        <f t="shared" si="163"/>
        <v>81</v>
      </c>
      <c r="P150" s="1072">
        <f t="shared" si="164"/>
        <v>-33</v>
      </c>
      <c r="R150" s="1042" t="s">
        <v>459</v>
      </c>
      <c r="S150" s="1070">
        <v>4</v>
      </c>
      <c r="T150" s="1070">
        <v>6</v>
      </c>
      <c r="U150" s="1070">
        <f t="shared" si="165"/>
        <v>-2</v>
      </c>
      <c r="V150" s="1070">
        <v>3</v>
      </c>
      <c r="W150" s="1070">
        <v>1</v>
      </c>
      <c r="X150" s="1070">
        <f t="shared" si="166"/>
        <v>2</v>
      </c>
      <c r="Y150" s="1070">
        <v>27</v>
      </c>
      <c r="Z150" s="1070">
        <v>27</v>
      </c>
      <c r="AA150" s="1070">
        <f t="shared" si="167"/>
        <v>0</v>
      </c>
      <c r="AB150" s="1070">
        <v>0</v>
      </c>
      <c r="AC150" s="1070">
        <v>0</v>
      </c>
      <c r="AD150" s="1070">
        <f t="shared" si="168"/>
        <v>0</v>
      </c>
      <c r="AE150" s="1071">
        <f t="shared" si="169"/>
        <v>34</v>
      </c>
      <c r="AF150" s="1071">
        <f t="shared" si="169"/>
        <v>34</v>
      </c>
      <c r="AG150" s="1072">
        <f t="shared" si="169"/>
        <v>0</v>
      </c>
      <c r="AI150" s="1042" t="s">
        <v>459</v>
      </c>
      <c r="AJ150" s="1388">
        <v>2</v>
      </c>
      <c r="AK150" s="1388">
        <v>1</v>
      </c>
      <c r="AL150" s="1388">
        <f t="shared" si="170"/>
        <v>1</v>
      </c>
      <c r="AM150" s="1388">
        <v>1</v>
      </c>
      <c r="AN150" s="1388">
        <v>1</v>
      </c>
      <c r="AO150" s="1388">
        <f t="shared" si="171"/>
        <v>0</v>
      </c>
      <c r="AP150" s="1388">
        <v>18</v>
      </c>
      <c r="AQ150" s="1388">
        <v>20</v>
      </c>
      <c r="AR150" s="1388">
        <f t="shared" si="172"/>
        <v>-2</v>
      </c>
      <c r="AS150" s="1388">
        <v>0</v>
      </c>
      <c r="AT150" s="1388">
        <v>0</v>
      </c>
      <c r="AU150" s="1388">
        <f t="shared" si="173"/>
        <v>0</v>
      </c>
      <c r="AV150" s="1389">
        <f t="shared" si="174"/>
        <v>21</v>
      </c>
      <c r="AW150" s="1389">
        <f t="shared" si="174"/>
        <v>22</v>
      </c>
      <c r="AX150" s="1390">
        <f t="shared" si="174"/>
        <v>-1</v>
      </c>
      <c r="AZ150" s="1042" t="s">
        <v>459</v>
      </c>
      <c r="BA150" s="1388">
        <v>3</v>
      </c>
      <c r="BB150" s="1388">
        <v>2</v>
      </c>
      <c r="BC150" s="1388">
        <f t="shared" si="175"/>
        <v>1</v>
      </c>
      <c r="BD150" s="1388">
        <v>1</v>
      </c>
      <c r="BE150" s="1388">
        <v>5</v>
      </c>
      <c r="BF150" s="1388">
        <f t="shared" si="176"/>
        <v>-4</v>
      </c>
      <c r="BG150" s="1388">
        <v>11</v>
      </c>
      <c r="BH150" s="1388">
        <v>22</v>
      </c>
      <c r="BI150" s="1388">
        <f t="shared" si="177"/>
        <v>-11</v>
      </c>
      <c r="BJ150" s="1388">
        <v>0</v>
      </c>
      <c r="BK150" s="1388">
        <v>0</v>
      </c>
      <c r="BL150" s="1388">
        <f t="shared" si="178"/>
        <v>0</v>
      </c>
      <c r="BM150" s="1389">
        <f t="shared" si="179"/>
        <v>15</v>
      </c>
      <c r="BN150" s="1389">
        <f t="shared" si="179"/>
        <v>29</v>
      </c>
      <c r="BO150" s="1390">
        <f t="shared" si="180"/>
        <v>-14</v>
      </c>
    </row>
    <row r="151" spans="1:67" ht="17.45" customHeight="1">
      <c r="A151" s="1043" t="s">
        <v>460</v>
      </c>
      <c r="B151" s="1070">
        <v>3</v>
      </c>
      <c r="C151" s="1070">
        <v>4</v>
      </c>
      <c r="D151" s="1070">
        <f t="shared" si="159"/>
        <v>-1</v>
      </c>
      <c r="E151" s="1070">
        <v>9</v>
      </c>
      <c r="F151" s="1070">
        <v>9</v>
      </c>
      <c r="G151" s="1070">
        <f t="shared" si="160"/>
        <v>0</v>
      </c>
      <c r="H151" s="1070">
        <v>41</v>
      </c>
      <c r="I151" s="1070">
        <v>79</v>
      </c>
      <c r="J151" s="1070">
        <f t="shared" si="161"/>
        <v>-38</v>
      </c>
      <c r="K151" s="1070">
        <v>0</v>
      </c>
      <c r="L151" s="1070">
        <v>0</v>
      </c>
      <c r="M151" s="1070">
        <f t="shared" si="162"/>
        <v>0</v>
      </c>
      <c r="N151" s="1071">
        <v>53</v>
      </c>
      <c r="O151" s="1071">
        <f t="shared" si="163"/>
        <v>92</v>
      </c>
      <c r="P151" s="1072">
        <f t="shared" si="164"/>
        <v>-39</v>
      </c>
      <c r="R151" s="1043" t="s">
        <v>460</v>
      </c>
      <c r="S151" s="1070">
        <v>2</v>
      </c>
      <c r="T151" s="1070">
        <v>1</v>
      </c>
      <c r="U151" s="1070">
        <f t="shared" si="165"/>
        <v>1</v>
      </c>
      <c r="V151" s="1070">
        <v>3</v>
      </c>
      <c r="W151" s="1070">
        <v>2</v>
      </c>
      <c r="X151" s="1070">
        <f t="shared" si="166"/>
        <v>1</v>
      </c>
      <c r="Y151" s="1070">
        <v>36</v>
      </c>
      <c r="Z151" s="1070">
        <v>32</v>
      </c>
      <c r="AA151" s="1070">
        <f t="shared" si="167"/>
        <v>4</v>
      </c>
      <c r="AB151" s="1070">
        <v>0</v>
      </c>
      <c r="AC151" s="1070">
        <v>0</v>
      </c>
      <c r="AD151" s="1070">
        <f t="shared" si="168"/>
        <v>0</v>
      </c>
      <c r="AE151" s="1071">
        <f t="shared" si="169"/>
        <v>41</v>
      </c>
      <c r="AF151" s="1071">
        <f t="shared" si="169"/>
        <v>35</v>
      </c>
      <c r="AG151" s="1072">
        <f t="shared" si="169"/>
        <v>6</v>
      </c>
      <c r="AI151" s="1043" t="s">
        <v>460</v>
      </c>
      <c r="AJ151" s="1388">
        <v>1</v>
      </c>
      <c r="AK151" s="1388">
        <v>5</v>
      </c>
      <c r="AL151" s="1388">
        <f t="shared" si="170"/>
        <v>-4</v>
      </c>
      <c r="AM151" s="1388">
        <v>2</v>
      </c>
      <c r="AN151" s="1388">
        <v>4</v>
      </c>
      <c r="AO151" s="1388">
        <f t="shared" si="171"/>
        <v>-2</v>
      </c>
      <c r="AP151" s="1388">
        <v>20</v>
      </c>
      <c r="AQ151" s="1388">
        <v>30</v>
      </c>
      <c r="AR151" s="1388">
        <f t="shared" si="172"/>
        <v>-10</v>
      </c>
      <c r="AS151" s="1388">
        <v>0</v>
      </c>
      <c r="AT151" s="1388">
        <v>0</v>
      </c>
      <c r="AU151" s="1388">
        <f t="shared" si="173"/>
        <v>0</v>
      </c>
      <c r="AV151" s="1389">
        <f t="shared" si="174"/>
        <v>23</v>
      </c>
      <c r="AW151" s="1389">
        <f t="shared" si="174"/>
        <v>39</v>
      </c>
      <c r="AX151" s="1390">
        <f t="shared" si="174"/>
        <v>-16</v>
      </c>
      <c r="AZ151" s="1043" t="s">
        <v>460</v>
      </c>
      <c r="BA151" s="1388">
        <v>1</v>
      </c>
      <c r="BB151" s="1388">
        <v>5</v>
      </c>
      <c r="BC151" s="1388">
        <f t="shared" si="175"/>
        <v>-4</v>
      </c>
      <c r="BD151" s="1388">
        <v>2</v>
      </c>
      <c r="BE151" s="1388">
        <v>7</v>
      </c>
      <c r="BF151" s="1388">
        <f t="shared" si="176"/>
        <v>-5</v>
      </c>
      <c r="BG151" s="1388">
        <v>30</v>
      </c>
      <c r="BH151" s="1388">
        <v>34</v>
      </c>
      <c r="BI151" s="1388">
        <f t="shared" si="177"/>
        <v>-4</v>
      </c>
      <c r="BJ151" s="1388">
        <v>0</v>
      </c>
      <c r="BK151" s="1388">
        <v>0</v>
      </c>
      <c r="BL151" s="1388">
        <f t="shared" si="178"/>
        <v>0</v>
      </c>
      <c r="BM151" s="1389">
        <f t="shared" si="179"/>
        <v>33</v>
      </c>
      <c r="BN151" s="1389">
        <f t="shared" si="179"/>
        <v>46</v>
      </c>
      <c r="BO151" s="1390">
        <f t="shared" si="180"/>
        <v>-13</v>
      </c>
    </row>
    <row r="152" spans="1:67" ht="17.45" customHeight="1">
      <c r="A152" s="1042" t="s">
        <v>461</v>
      </c>
      <c r="B152" s="1070">
        <v>1</v>
      </c>
      <c r="C152" s="1070">
        <v>1</v>
      </c>
      <c r="D152" s="1070">
        <f t="shared" si="159"/>
        <v>0</v>
      </c>
      <c r="E152" s="1070">
        <v>0</v>
      </c>
      <c r="F152" s="1070">
        <v>0</v>
      </c>
      <c r="G152" s="1070">
        <f t="shared" si="160"/>
        <v>0</v>
      </c>
      <c r="H152" s="1070">
        <v>3</v>
      </c>
      <c r="I152" s="1070">
        <v>3</v>
      </c>
      <c r="J152" s="1070">
        <f t="shared" si="161"/>
        <v>0</v>
      </c>
      <c r="K152" s="1070">
        <v>0</v>
      </c>
      <c r="L152" s="1070">
        <v>0</v>
      </c>
      <c r="M152" s="1070">
        <f t="shared" si="162"/>
        <v>0</v>
      </c>
      <c r="N152" s="1071">
        <v>4</v>
      </c>
      <c r="O152" s="1071">
        <f t="shared" si="163"/>
        <v>4</v>
      </c>
      <c r="P152" s="1072">
        <f t="shared" si="164"/>
        <v>0</v>
      </c>
      <c r="R152" s="1042" t="s">
        <v>461</v>
      </c>
      <c r="S152" s="1070">
        <v>1</v>
      </c>
      <c r="T152" s="1070">
        <v>0</v>
      </c>
      <c r="U152" s="1070">
        <f t="shared" si="165"/>
        <v>1</v>
      </c>
      <c r="V152" s="1070">
        <v>1</v>
      </c>
      <c r="W152" s="1070">
        <v>2</v>
      </c>
      <c r="X152" s="1070">
        <f t="shared" si="166"/>
        <v>-1</v>
      </c>
      <c r="Y152" s="1070">
        <v>3</v>
      </c>
      <c r="Z152" s="1070">
        <v>4</v>
      </c>
      <c r="AA152" s="1070">
        <f t="shared" si="167"/>
        <v>-1</v>
      </c>
      <c r="AB152" s="1070">
        <v>0</v>
      </c>
      <c r="AC152" s="1070">
        <v>0</v>
      </c>
      <c r="AD152" s="1070">
        <f t="shared" si="168"/>
        <v>0</v>
      </c>
      <c r="AE152" s="1071">
        <f t="shared" si="169"/>
        <v>5</v>
      </c>
      <c r="AF152" s="1071">
        <f t="shared" si="169"/>
        <v>6</v>
      </c>
      <c r="AG152" s="1072">
        <f t="shared" si="169"/>
        <v>-1</v>
      </c>
      <c r="AI152" s="1042" t="s">
        <v>461</v>
      </c>
      <c r="AJ152" s="1388">
        <v>0</v>
      </c>
      <c r="AK152" s="1388">
        <v>0</v>
      </c>
      <c r="AL152" s="1388">
        <f t="shared" si="170"/>
        <v>0</v>
      </c>
      <c r="AM152" s="1388">
        <v>0</v>
      </c>
      <c r="AN152" s="1388">
        <v>1</v>
      </c>
      <c r="AO152" s="1388">
        <f t="shared" si="171"/>
        <v>-1</v>
      </c>
      <c r="AP152" s="1388">
        <v>1</v>
      </c>
      <c r="AQ152" s="1388">
        <v>3</v>
      </c>
      <c r="AR152" s="1388">
        <f t="shared" si="172"/>
        <v>-2</v>
      </c>
      <c r="AS152" s="1388">
        <v>0</v>
      </c>
      <c r="AT152" s="1388">
        <v>0</v>
      </c>
      <c r="AU152" s="1388">
        <f t="shared" si="173"/>
        <v>0</v>
      </c>
      <c r="AV152" s="1389">
        <f t="shared" si="174"/>
        <v>1</v>
      </c>
      <c r="AW152" s="1389">
        <f t="shared" si="174"/>
        <v>4</v>
      </c>
      <c r="AX152" s="1390">
        <f t="shared" si="174"/>
        <v>-3</v>
      </c>
      <c r="AZ152" s="1042" t="s">
        <v>461</v>
      </c>
      <c r="BA152" s="1388">
        <v>0</v>
      </c>
      <c r="BB152" s="1388">
        <v>3</v>
      </c>
      <c r="BC152" s="1388">
        <f t="shared" si="175"/>
        <v>-3</v>
      </c>
      <c r="BD152" s="1388">
        <v>0</v>
      </c>
      <c r="BE152" s="1388">
        <v>2</v>
      </c>
      <c r="BF152" s="1388">
        <f t="shared" si="176"/>
        <v>-2</v>
      </c>
      <c r="BG152" s="1388">
        <v>1</v>
      </c>
      <c r="BH152" s="1388">
        <v>3</v>
      </c>
      <c r="BI152" s="1388">
        <f t="shared" si="177"/>
        <v>-2</v>
      </c>
      <c r="BJ152" s="1388">
        <v>0</v>
      </c>
      <c r="BK152" s="1388">
        <v>0</v>
      </c>
      <c r="BL152" s="1388">
        <f t="shared" si="178"/>
        <v>0</v>
      </c>
      <c r="BM152" s="1389">
        <f t="shared" si="179"/>
        <v>1</v>
      </c>
      <c r="BN152" s="1389">
        <f t="shared" si="179"/>
        <v>8</v>
      </c>
      <c r="BO152" s="1390">
        <f t="shared" si="180"/>
        <v>-7</v>
      </c>
    </row>
    <row r="153" spans="1:67" ht="17.45" customHeight="1">
      <c r="A153" s="1042" t="s">
        <v>462</v>
      </c>
      <c r="B153" s="1070">
        <v>0</v>
      </c>
      <c r="C153" s="1070">
        <v>2</v>
      </c>
      <c r="D153" s="1070">
        <f t="shared" si="159"/>
        <v>-2</v>
      </c>
      <c r="E153" s="1070">
        <v>2</v>
      </c>
      <c r="F153" s="1070">
        <v>11</v>
      </c>
      <c r="G153" s="1070">
        <f t="shared" si="160"/>
        <v>-9</v>
      </c>
      <c r="H153" s="1070">
        <v>22</v>
      </c>
      <c r="I153" s="1070">
        <v>18</v>
      </c>
      <c r="J153" s="1070">
        <f t="shared" si="161"/>
        <v>4</v>
      </c>
      <c r="K153" s="1070">
        <v>0</v>
      </c>
      <c r="L153" s="1070">
        <v>0</v>
      </c>
      <c r="M153" s="1070">
        <f t="shared" si="162"/>
        <v>0</v>
      </c>
      <c r="N153" s="1071">
        <v>24</v>
      </c>
      <c r="O153" s="1071">
        <f t="shared" si="163"/>
        <v>31</v>
      </c>
      <c r="P153" s="1072">
        <f t="shared" si="164"/>
        <v>-7</v>
      </c>
      <c r="R153" s="1042" t="s">
        <v>462</v>
      </c>
      <c r="S153" s="1070">
        <v>0</v>
      </c>
      <c r="T153" s="1070">
        <v>0</v>
      </c>
      <c r="U153" s="1070">
        <f t="shared" si="165"/>
        <v>0</v>
      </c>
      <c r="V153" s="1070">
        <v>8</v>
      </c>
      <c r="W153" s="1070">
        <v>4</v>
      </c>
      <c r="X153" s="1070">
        <f t="shared" si="166"/>
        <v>4</v>
      </c>
      <c r="Y153" s="1070">
        <v>12</v>
      </c>
      <c r="Z153" s="1070">
        <v>19</v>
      </c>
      <c r="AA153" s="1070">
        <f t="shared" si="167"/>
        <v>-7</v>
      </c>
      <c r="AB153" s="1070">
        <v>0</v>
      </c>
      <c r="AC153" s="1070">
        <v>0</v>
      </c>
      <c r="AD153" s="1070">
        <f t="shared" si="168"/>
        <v>0</v>
      </c>
      <c r="AE153" s="1071">
        <f t="shared" si="169"/>
        <v>20</v>
      </c>
      <c r="AF153" s="1071">
        <f t="shared" si="169"/>
        <v>23</v>
      </c>
      <c r="AG153" s="1072">
        <f t="shared" si="169"/>
        <v>-3</v>
      </c>
      <c r="AI153" s="1042" t="s">
        <v>462</v>
      </c>
      <c r="AJ153" s="1388">
        <v>0</v>
      </c>
      <c r="AK153" s="1388">
        <v>1</v>
      </c>
      <c r="AL153" s="1388">
        <f t="shared" si="170"/>
        <v>-1</v>
      </c>
      <c r="AM153" s="1388">
        <v>5</v>
      </c>
      <c r="AN153" s="1388">
        <v>3</v>
      </c>
      <c r="AO153" s="1388">
        <f t="shared" si="171"/>
        <v>2</v>
      </c>
      <c r="AP153" s="1388">
        <v>16</v>
      </c>
      <c r="AQ153" s="1388">
        <v>15</v>
      </c>
      <c r="AR153" s="1388">
        <f t="shared" si="172"/>
        <v>1</v>
      </c>
      <c r="AS153" s="1388">
        <v>0</v>
      </c>
      <c r="AT153" s="1388">
        <v>1</v>
      </c>
      <c r="AU153" s="1388">
        <f t="shared" si="173"/>
        <v>-1</v>
      </c>
      <c r="AV153" s="1389">
        <f t="shared" si="174"/>
        <v>21</v>
      </c>
      <c r="AW153" s="1389">
        <f t="shared" si="174"/>
        <v>20</v>
      </c>
      <c r="AX153" s="1390">
        <f t="shared" si="174"/>
        <v>1</v>
      </c>
      <c r="AZ153" s="1042" t="s">
        <v>462</v>
      </c>
      <c r="BA153" s="1388">
        <v>0</v>
      </c>
      <c r="BB153" s="1388">
        <v>2</v>
      </c>
      <c r="BC153" s="1388">
        <f t="shared" si="175"/>
        <v>-2</v>
      </c>
      <c r="BD153" s="1388">
        <v>3</v>
      </c>
      <c r="BE153" s="1388">
        <v>16</v>
      </c>
      <c r="BF153" s="1388">
        <f t="shared" si="176"/>
        <v>-13</v>
      </c>
      <c r="BG153" s="1388">
        <v>13</v>
      </c>
      <c r="BH153" s="1388">
        <v>19</v>
      </c>
      <c r="BI153" s="1388">
        <f t="shared" si="177"/>
        <v>-6</v>
      </c>
      <c r="BJ153" s="1388">
        <v>0</v>
      </c>
      <c r="BK153" s="1388">
        <v>0</v>
      </c>
      <c r="BL153" s="1388">
        <f t="shared" si="178"/>
        <v>0</v>
      </c>
      <c r="BM153" s="1389">
        <f t="shared" si="179"/>
        <v>16</v>
      </c>
      <c r="BN153" s="1389">
        <f t="shared" si="179"/>
        <v>37</v>
      </c>
      <c r="BO153" s="1390">
        <f t="shared" si="180"/>
        <v>-21</v>
      </c>
    </row>
    <row r="154" spans="1:67" ht="17.45" customHeight="1">
      <c r="A154" s="1042" t="s">
        <v>463</v>
      </c>
      <c r="B154" s="1070">
        <v>1</v>
      </c>
      <c r="C154" s="1070">
        <v>1</v>
      </c>
      <c r="D154" s="1070">
        <f t="shared" si="159"/>
        <v>0</v>
      </c>
      <c r="E154" s="1070">
        <v>0</v>
      </c>
      <c r="F154" s="1070">
        <v>0</v>
      </c>
      <c r="G154" s="1070">
        <f t="shared" si="160"/>
        <v>0</v>
      </c>
      <c r="H154" s="1070">
        <v>5</v>
      </c>
      <c r="I154" s="1070">
        <v>3</v>
      </c>
      <c r="J154" s="1070">
        <f t="shared" si="161"/>
        <v>2</v>
      </c>
      <c r="K154" s="1070">
        <v>0</v>
      </c>
      <c r="L154" s="1070">
        <v>0</v>
      </c>
      <c r="M154" s="1070">
        <f t="shared" si="162"/>
        <v>0</v>
      </c>
      <c r="N154" s="1071">
        <v>6</v>
      </c>
      <c r="O154" s="1071">
        <f t="shared" si="163"/>
        <v>4</v>
      </c>
      <c r="P154" s="1072">
        <f t="shared" si="164"/>
        <v>2</v>
      </c>
      <c r="R154" s="1042" t="s">
        <v>463</v>
      </c>
      <c r="S154" s="1070">
        <v>1</v>
      </c>
      <c r="T154" s="1070">
        <v>0</v>
      </c>
      <c r="U154" s="1070">
        <f t="shared" si="165"/>
        <v>1</v>
      </c>
      <c r="V154" s="1070">
        <v>0</v>
      </c>
      <c r="W154" s="1070">
        <v>0</v>
      </c>
      <c r="X154" s="1070">
        <f t="shared" si="166"/>
        <v>0</v>
      </c>
      <c r="Y154" s="1070">
        <v>2</v>
      </c>
      <c r="Z154" s="1070">
        <v>2</v>
      </c>
      <c r="AA154" s="1070">
        <f t="shared" si="167"/>
        <v>0</v>
      </c>
      <c r="AB154" s="1070">
        <v>0</v>
      </c>
      <c r="AC154" s="1070">
        <v>0</v>
      </c>
      <c r="AD154" s="1070">
        <f t="shared" si="168"/>
        <v>0</v>
      </c>
      <c r="AE154" s="1071">
        <f t="shared" si="169"/>
        <v>3</v>
      </c>
      <c r="AF154" s="1071">
        <f t="shared" si="169"/>
        <v>2</v>
      </c>
      <c r="AG154" s="1072">
        <f t="shared" si="169"/>
        <v>1</v>
      </c>
      <c r="AI154" s="1042" t="s">
        <v>463</v>
      </c>
      <c r="AJ154" s="1388">
        <v>1</v>
      </c>
      <c r="AK154" s="1388">
        <v>1</v>
      </c>
      <c r="AL154" s="1388">
        <f t="shared" si="170"/>
        <v>0</v>
      </c>
      <c r="AM154" s="1388">
        <v>0</v>
      </c>
      <c r="AN154" s="1388">
        <v>0</v>
      </c>
      <c r="AO154" s="1388">
        <f t="shared" si="171"/>
        <v>0</v>
      </c>
      <c r="AP154" s="1388">
        <v>0</v>
      </c>
      <c r="AQ154" s="1388">
        <v>2</v>
      </c>
      <c r="AR154" s="1388">
        <f t="shared" si="172"/>
        <v>-2</v>
      </c>
      <c r="AS154" s="1388">
        <v>0</v>
      </c>
      <c r="AT154" s="1388">
        <v>0</v>
      </c>
      <c r="AU154" s="1388">
        <f t="shared" si="173"/>
        <v>0</v>
      </c>
      <c r="AV154" s="1389">
        <f t="shared" si="174"/>
        <v>1</v>
      </c>
      <c r="AW154" s="1389">
        <f t="shared" si="174"/>
        <v>3</v>
      </c>
      <c r="AX154" s="1390">
        <f t="shared" si="174"/>
        <v>-2</v>
      </c>
      <c r="AZ154" s="1042" t="s">
        <v>463</v>
      </c>
      <c r="BA154" s="1388">
        <v>1</v>
      </c>
      <c r="BB154" s="1388">
        <v>0</v>
      </c>
      <c r="BC154" s="1388">
        <f t="shared" si="175"/>
        <v>1</v>
      </c>
      <c r="BD154" s="1388">
        <v>0</v>
      </c>
      <c r="BE154" s="1388">
        <v>1</v>
      </c>
      <c r="BF154" s="1388">
        <f t="shared" si="176"/>
        <v>-1</v>
      </c>
      <c r="BG154" s="1388">
        <v>1</v>
      </c>
      <c r="BH154" s="1388">
        <v>2</v>
      </c>
      <c r="BI154" s="1388">
        <f t="shared" si="177"/>
        <v>-1</v>
      </c>
      <c r="BJ154" s="1388">
        <v>0</v>
      </c>
      <c r="BK154" s="1388">
        <v>1</v>
      </c>
      <c r="BL154" s="1388">
        <f t="shared" si="178"/>
        <v>-1</v>
      </c>
      <c r="BM154" s="1389">
        <f t="shared" si="179"/>
        <v>2</v>
      </c>
      <c r="BN154" s="1389">
        <f t="shared" si="179"/>
        <v>4</v>
      </c>
      <c r="BO154" s="1390">
        <f t="shared" si="180"/>
        <v>-2</v>
      </c>
    </row>
    <row r="155" spans="1:67" ht="17.45" customHeight="1">
      <c r="A155" s="1042" t="s">
        <v>464</v>
      </c>
      <c r="B155" s="1070">
        <v>2</v>
      </c>
      <c r="C155" s="1070">
        <v>0</v>
      </c>
      <c r="D155" s="1070">
        <f t="shared" si="159"/>
        <v>2</v>
      </c>
      <c r="E155" s="1070">
        <v>0</v>
      </c>
      <c r="F155" s="1070">
        <v>0</v>
      </c>
      <c r="G155" s="1070">
        <f t="shared" si="160"/>
        <v>0</v>
      </c>
      <c r="H155" s="1070">
        <v>10</v>
      </c>
      <c r="I155" s="1070">
        <v>15</v>
      </c>
      <c r="J155" s="1070">
        <f t="shared" si="161"/>
        <v>-5</v>
      </c>
      <c r="K155" s="1070">
        <v>0</v>
      </c>
      <c r="L155" s="1070">
        <v>0</v>
      </c>
      <c r="M155" s="1070">
        <f t="shared" si="162"/>
        <v>0</v>
      </c>
      <c r="N155" s="1071">
        <v>12</v>
      </c>
      <c r="O155" s="1071">
        <f t="shared" si="163"/>
        <v>15</v>
      </c>
      <c r="P155" s="1072">
        <f t="shared" si="164"/>
        <v>-3</v>
      </c>
      <c r="R155" s="1042" t="s">
        <v>464</v>
      </c>
      <c r="S155" s="1070">
        <v>0</v>
      </c>
      <c r="T155" s="1070">
        <v>2</v>
      </c>
      <c r="U155" s="1070">
        <f t="shared" si="165"/>
        <v>-2</v>
      </c>
      <c r="V155" s="1070">
        <v>0</v>
      </c>
      <c r="W155" s="1070">
        <v>0</v>
      </c>
      <c r="X155" s="1070">
        <f t="shared" si="166"/>
        <v>0</v>
      </c>
      <c r="Y155" s="1070">
        <v>2</v>
      </c>
      <c r="Z155" s="1070">
        <v>1</v>
      </c>
      <c r="AA155" s="1070">
        <f t="shared" si="167"/>
        <v>1</v>
      </c>
      <c r="AB155" s="1070">
        <v>0</v>
      </c>
      <c r="AC155" s="1070">
        <v>0</v>
      </c>
      <c r="AD155" s="1070">
        <f t="shared" si="168"/>
        <v>0</v>
      </c>
      <c r="AE155" s="1071">
        <f t="shared" si="169"/>
        <v>2</v>
      </c>
      <c r="AF155" s="1071">
        <f t="shared" si="169"/>
        <v>3</v>
      </c>
      <c r="AG155" s="1072">
        <f t="shared" si="169"/>
        <v>-1</v>
      </c>
      <c r="AI155" s="1042" t="s">
        <v>464</v>
      </c>
      <c r="AJ155" s="1388">
        <v>0</v>
      </c>
      <c r="AK155" s="1388">
        <v>0</v>
      </c>
      <c r="AL155" s="1388">
        <f t="shared" si="170"/>
        <v>0</v>
      </c>
      <c r="AM155" s="1388">
        <v>0</v>
      </c>
      <c r="AN155" s="1388">
        <v>0</v>
      </c>
      <c r="AO155" s="1388">
        <f t="shared" si="171"/>
        <v>0</v>
      </c>
      <c r="AP155" s="1388">
        <v>9</v>
      </c>
      <c r="AQ155" s="1388">
        <v>6</v>
      </c>
      <c r="AR155" s="1388">
        <f t="shared" si="172"/>
        <v>3</v>
      </c>
      <c r="AS155" s="1388">
        <v>0</v>
      </c>
      <c r="AT155" s="1388">
        <v>0</v>
      </c>
      <c r="AU155" s="1388">
        <f t="shared" si="173"/>
        <v>0</v>
      </c>
      <c r="AV155" s="1389">
        <f t="shared" si="174"/>
        <v>9</v>
      </c>
      <c r="AW155" s="1389">
        <f t="shared" si="174"/>
        <v>6</v>
      </c>
      <c r="AX155" s="1390">
        <f t="shared" si="174"/>
        <v>3</v>
      </c>
      <c r="AZ155" s="1042" t="s">
        <v>464</v>
      </c>
      <c r="BA155" s="1388">
        <v>0</v>
      </c>
      <c r="BB155" s="1388">
        <v>1</v>
      </c>
      <c r="BC155" s="1388">
        <f t="shared" si="175"/>
        <v>-1</v>
      </c>
      <c r="BD155" s="1388">
        <v>0</v>
      </c>
      <c r="BE155" s="1388">
        <v>0</v>
      </c>
      <c r="BF155" s="1388">
        <f t="shared" si="176"/>
        <v>0</v>
      </c>
      <c r="BG155" s="1388">
        <v>1</v>
      </c>
      <c r="BH155" s="1388">
        <v>10</v>
      </c>
      <c r="BI155" s="1388">
        <f t="shared" si="177"/>
        <v>-9</v>
      </c>
      <c r="BJ155" s="1388">
        <v>0</v>
      </c>
      <c r="BK155" s="1388">
        <v>1</v>
      </c>
      <c r="BL155" s="1388">
        <f t="shared" si="178"/>
        <v>-1</v>
      </c>
      <c r="BM155" s="1389">
        <f t="shared" si="179"/>
        <v>1</v>
      </c>
      <c r="BN155" s="1389">
        <f t="shared" si="179"/>
        <v>12</v>
      </c>
      <c r="BO155" s="1390">
        <f t="shared" si="180"/>
        <v>-11</v>
      </c>
    </row>
    <row r="156" spans="1:67" ht="17.45" customHeight="1">
      <c r="A156" s="1042" t="s">
        <v>465</v>
      </c>
      <c r="B156" s="1070">
        <v>4</v>
      </c>
      <c r="C156" s="1070">
        <v>5</v>
      </c>
      <c r="D156" s="1070">
        <f t="shared" si="159"/>
        <v>-1</v>
      </c>
      <c r="E156" s="1070">
        <v>3</v>
      </c>
      <c r="F156" s="1070">
        <v>4</v>
      </c>
      <c r="G156" s="1070">
        <f t="shared" si="160"/>
        <v>-1</v>
      </c>
      <c r="H156" s="1070">
        <v>1</v>
      </c>
      <c r="I156" s="1070">
        <v>1</v>
      </c>
      <c r="J156" s="1070">
        <f t="shared" si="161"/>
        <v>0</v>
      </c>
      <c r="K156" s="1070">
        <v>0</v>
      </c>
      <c r="L156" s="1070">
        <v>1</v>
      </c>
      <c r="M156" s="1070">
        <f t="shared" si="162"/>
        <v>-1</v>
      </c>
      <c r="N156" s="1071">
        <v>8</v>
      </c>
      <c r="O156" s="1071">
        <f t="shared" si="163"/>
        <v>11</v>
      </c>
      <c r="P156" s="1072">
        <f t="shared" si="164"/>
        <v>-3</v>
      </c>
      <c r="R156" s="1042" t="s">
        <v>465</v>
      </c>
      <c r="S156" s="1070">
        <v>1</v>
      </c>
      <c r="T156" s="1070">
        <v>4</v>
      </c>
      <c r="U156" s="1070">
        <f t="shared" si="165"/>
        <v>-3</v>
      </c>
      <c r="V156" s="1070">
        <v>0</v>
      </c>
      <c r="W156" s="1070">
        <v>0</v>
      </c>
      <c r="X156" s="1070">
        <f t="shared" si="166"/>
        <v>0</v>
      </c>
      <c r="Y156" s="1070">
        <v>0</v>
      </c>
      <c r="Z156" s="1070">
        <v>0</v>
      </c>
      <c r="AA156" s="1070">
        <f t="shared" si="167"/>
        <v>0</v>
      </c>
      <c r="AB156" s="1070">
        <v>0</v>
      </c>
      <c r="AC156" s="1070">
        <v>0</v>
      </c>
      <c r="AD156" s="1070">
        <f t="shared" si="168"/>
        <v>0</v>
      </c>
      <c r="AE156" s="1071">
        <f t="shared" si="169"/>
        <v>1</v>
      </c>
      <c r="AF156" s="1071">
        <f t="shared" si="169"/>
        <v>4</v>
      </c>
      <c r="AG156" s="1072">
        <f t="shared" si="169"/>
        <v>-3</v>
      </c>
      <c r="AI156" s="1042" t="s">
        <v>465</v>
      </c>
      <c r="AJ156" s="1388">
        <v>4</v>
      </c>
      <c r="AK156" s="1388">
        <v>2</v>
      </c>
      <c r="AL156" s="1388">
        <f t="shared" si="170"/>
        <v>2</v>
      </c>
      <c r="AM156" s="1388">
        <v>0</v>
      </c>
      <c r="AN156" s="1388">
        <v>1</v>
      </c>
      <c r="AO156" s="1388">
        <f t="shared" si="171"/>
        <v>-1</v>
      </c>
      <c r="AP156" s="1388">
        <v>1</v>
      </c>
      <c r="AQ156" s="1388">
        <v>1</v>
      </c>
      <c r="AR156" s="1388">
        <f t="shared" si="172"/>
        <v>0</v>
      </c>
      <c r="AS156" s="1388">
        <v>0</v>
      </c>
      <c r="AT156" s="1388">
        <v>0</v>
      </c>
      <c r="AU156" s="1388">
        <f t="shared" si="173"/>
        <v>0</v>
      </c>
      <c r="AV156" s="1389">
        <f t="shared" si="174"/>
        <v>5</v>
      </c>
      <c r="AW156" s="1389">
        <f t="shared" si="174"/>
        <v>4</v>
      </c>
      <c r="AX156" s="1390">
        <f t="shared" si="174"/>
        <v>1</v>
      </c>
      <c r="AZ156" s="1042" t="s">
        <v>465</v>
      </c>
      <c r="BA156" s="1388">
        <v>2</v>
      </c>
      <c r="BB156" s="1388">
        <v>0</v>
      </c>
      <c r="BC156" s="1388">
        <f t="shared" si="175"/>
        <v>2</v>
      </c>
      <c r="BD156" s="1388">
        <v>0</v>
      </c>
      <c r="BE156" s="1388">
        <v>0</v>
      </c>
      <c r="BF156" s="1388">
        <f t="shared" si="176"/>
        <v>0</v>
      </c>
      <c r="BG156" s="1388">
        <v>1</v>
      </c>
      <c r="BH156" s="1388">
        <v>2</v>
      </c>
      <c r="BI156" s="1388">
        <f t="shared" si="177"/>
        <v>-1</v>
      </c>
      <c r="BJ156" s="1388">
        <v>0</v>
      </c>
      <c r="BK156" s="1388">
        <v>0</v>
      </c>
      <c r="BL156" s="1388">
        <f t="shared" si="178"/>
        <v>0</v>
      </c>
      <c r="BM156" s="1389">
        <f t="shared" si="179"/>
        <v>3</v>
      </c>
      <c r="BN156" s="1389">
        <f t="shared" si="179"/>
        <v>2</v>
      </c>
      <c r="BO156" s="1390">
        <f t="shared" si="180"/>
        <v>1</v>
      </c>
    </row>
    <row r="157" spans="1:67" ht="17.45" customHeight="1">
      <c r="A157" s="1042" t="s">
        <v>466</v>
      </c>
      <c r="B157" s="1070">
        <v>1</v>
      </c>
      <c r="C157" s="1070">
        <v>1</v>
      </c>
      <c r="D157" s="1070">
        <f t="shared" si="159"/>
        <v>0</v>
      </c>
      <c r="E157" s="1070">
        <v>1</v>
      </c>
      <c r="F157" s="1070">
        <v>1</v>
      </c>
      <c r="G157" s="1070">
        <f t="shared" si="160"/>
        <v>0</v>
      </c>
      <c r="H157" s="1070">
        <v>7</v>
      </c>
      <c r="I157" s="1070">
        <v>5</v>
      </c>
      <c r="J157" s="1070">
        <f t="shared" si="161"/>
        <v>2</v>
      </c>
      <c r="K157" s="1070">
        <v>1</v>
      </c>
      <c r="L157" s="1070">
        <v>0</v>
      </c>
      <c r="M157" s="1070">
        <f t="shared" si="162"/>
        <v>1</v>
      </c>
      <c r="N157" s="1071">
        <v>10</v>
      </c>
      <c r="O157" s="1071">
        <f t="shared" si="163"/>
        <v>7</v>
      </c>
      <c r="P157" s="1072">
        <f t="shared" si="164"/>
        <v>3</v>
      </c>
      <c r="R157" s="1042" t="s">
        <v>466</v>
      </c>
      <c r="S157" s="1070">
        <v>0</v>
      </c>
      <c r="T157" s="1070">
        <v>0</v>
      </c>
      <c r="U157" s="1070">
        <f t="shared" si="165"/>
        <v>0</v>
      </c>
      <c r="V157" s="1070">
        <v>0</v>
      </c>
      <c r="W157" s="1070">
        <v>0</v>
      </c>
      <c r="X157" s="1070">
        <f t="shared" si="166"/>
        <v>0</v>
      </c>
      <c r="Y157" s="1070">
        <v>5</v>
      </c>
      <c r="Z157" s="1070">
        <v>4</v>
      </c>
      <c r="AA157" s="1070">
        <f t="shared" si="167"/>
        <v>1</v>
      </c>
      <c r="AB157" s="1070">
        <v>0</v>
      </c>
      <c r="AC157" s="1070">
        <v>0</v>
      </c>
      <c r="AD157" s="1070">
        <f t="shared" si="168"/>
        <v>0</v>
      </c>
      <c r="AE157" s="1071">
        <f t="shared" si="169"/>
        <v>5</v>
      </c>
      <c r="AF157" s="1071">
        <f t="shared" si="169"/>
        <v>4</v>
      </c>
      <c r="AG157" s="1072">
        <f t="shared" si="169"/>
        <v>1</v>
      </c>
      <c r="AI157" s="1042" t="s">
        <v>466</v>
      </c>
      <c r="AJ157" s="1388">
        <v>1</v>
      </c>
      <c r="AK157" s="1388">
        <v>1</v>
      </c>
      <c r="AL157" s="1388">
        <f t="shared" si="170"/>
        <v>0</v>
      </c>
      <c r="AM157" s="1388">
        <v>0</v>
      </c>
      <c r="AN157" s="1388">
        <v>0</v>
      </c>
      <c r="AO157" s="1388">
        <f t="shared" si="171"/>
        <v>0</v>
      </c>
      <c r="AP157" s="1388">
        <v>1</v>
      </c>
      <c r="AQ157" s="1388">
        <v>3</v>
      </c>
      <c r="AR157" s="1388">
        <f t="shared" si="172"/>
        <v>-2</v>
      </c>
      <c r="AS157" s="1388">
        <v>0</v>
      </c>
      <c r="AT157" s="1388">
        <v>0</v>
      </c>
      <c r="AU157" s="1388">
        <f t="shared" si="173"/>
        <v>0</v>
      </c>
      <c r="AV157" s="1389">
        <f t="shared" si="174"/>
        <v>2</v>
      </c>
      <c r="AW157" s="1389">
        <f t="shared" si="174"/>
        <v>4</v>
      </c>
      <c r="AX157" s="1390">
        <f t="shared" si="174"/>
        <v>-2</v>
      </c>
      <c r="AZ157" s="1042" t="s">
        <v>466</v>
      </c>
      <c r="BA157" s="1388">
        <v>0</v>
      </c>
      <c r="BB157" s="1388">
        <v>1</v>
      </c>
      <c r="BC157" s="1388">
        <f t="shared" si="175"/>
        <v>-1</v>
      </c>
      <c r="BD157" s="1388">
        <v>0</v>
      </c>
      <c r="BE157" s="1388">
        <v>0</v>
      </c>
      <c r="BF157" s="1388">
        <f t="shared" si="176"/>
        <v>0</v>
      </c>
      <c r="BG157" s="1388">
        <v>8</v>
      </c>
      <c r="BH157" s="1388">
        <v>4</v>
      </c>
      <c r="BI157" s="1388">
        <f t="shared" si="177"/>
        <v>4</v>
      </c>
      <c r="BJ157" s="1388">
        <v>0</v>
      </c>
      <c r="BK157" s="1388">
        <v>1</v>
      </c>
      <c r="BL157" s="1388">
        <f t="shared" si="178"/>
        <v>-1</v>
      </c>
      <c r="BM157" s="1389">
        <f t="shared" si="179"/>
        <v>8</v>
      </c>
      <c r="BN157" s="1389">
        <f t="shared" si="179"/>
        <v>6</v>
      </c>
      <c r="BO157" s="1390">
        <f t="shared" si="180"/>
        <v>2</v>
      </c>
    </row>
    <row r="158" spans="1:67" ht="17.45" customHeight="1">
      <c r="A158" s="1043" t="s">
        <v>467</v>
      </c>
      <c r="B158" s="1070">
        <v>1</v>
      </c>
      <c r="C158" s="1070">
        <v>1</v>
      </c>
      <c r="D158" s="1070">
        <f t="shared" si="159"/>
        <v>0</v>
      </c>
      <c r="E158" s="1070">
        <v>2</v>
      </c>
      <c r="F158" s="1070">
        <v>1</v>
      </c>
      <c r="G158" s="1070">
        <f t="shared" si="160"/>
        <v>1</v>
      </c>
      <c r="H158" s="1070">
        <v>7</v>
      </c>
      <c r="I158" s="1070">
        <v>5</v>
      </c>
      <c r="J158" s="1070">
        <f t="shared" si="161"/>
        <v>2</v>
      </c>
      <c r="K158" s="1070">
        <v>0</v>
      </c>
      <c r="L158" s="1070">
        <v>0</v>
      </c>
      <c r="M158" s="1070">
        <f t="shared" si="162"/>
        <v>0</v>
      </c>
      <c r="N158" s="1071">
        <v>10</v>
      </c>
      <c r="O158" s="1071">
        <f t="shared" si="163"/>
        <v>7</v>
      </c>
      <c r="P158" s="1072">
        <f t="shared" si="164"/>
        <v>3</v>
      </c>
      <c r="R158" s="1043" t="s">
        <v>467</v>
      </c>
      <c r="S158" s="1070">
        <v>0</v>
      </c>
      <c r="T158" s="1070">
        <v>0</v>
      </c>
      <c r="U158" s="1070">
        <f t="shared" si="165"/>
        <v>0</v>
      </c>
      <c r="V158" s="1070">
        <v>0</v>
      </c>
      <c r="W158" s="1070">
        <v>0</v>
      </c>
      <c r="X158" s="1070">
        <f t="shared" si="166"/>
        <v>0</v>
      </c>
      <c r="Y158" s="1070">
        <v>5</v>
      </c>
      <c r="Z158" s="1070">
        <v>1</v>
      </c>
      <c r="AA158" s="1070">
        <f t="shared" si="167"/>
        <v>4</v>
      </c>
      <c r="AB158" s="1070">
        <v>0</v>
      </c>
      <c r="AC158" s="1070">
        <v>0</v>
      </c>
      <c r="AD158" s="1070">
        <f t="shared" si="168"/>
        <v>0</v>
      </c>
      <c r="AE158" s="1071">
        <f t="shared" si="169"/>
        <v>5</v>
      </c>
      <c r="AF158" s="1071">
        <f t="shared" si="169"/>
        <v>1</v>
      </c>
      <c r="AG158" s="1072">
        <f t="shared" si="169"/>
        <v>4</v>
      </c>
      <c r="AI158" s="1043" t="s">
        <v>467</v>
      </c>
      <c r="AJ158" s="1388">
        <v>0</v>
      </c>
      <c r="AK158" s="1388">
        <v>0</v>
      </c>
      <c r="AL158" s="1388">
        <f t="shared" si="170"/>
        <v>0</v>
      </c>
      <c r="AM158" s="1388">
        <v>0</v>
      </c>
      <c r="AN158" s="1388">
        <v>0</v>
      </c>
      <c r="AO158" s="1388">
        <f t="shared" si="171"/>
        <v>0</v>
      </c>
      <c r="AP158" s="1388">
        <v>3</v>
      </c>
      <c r="AQ158" s="1388">
        <v>1</v>
      </c>
      <c r="AR158" s="1388">
        <f t="shared" si="172"/>
        <v>2</v>
      </c>
      <c r="AS158" s="1388">
        <v>0</v>
      </c>
      <c r="AT158" s="1388">
        <v>0</v>
      </c>
      <c r="AU158" s="1388">
        <f t="shared" si="173"/>
        <v>0</v>
      </c>
      <c r="AV158" s="1389">
        <f t="shared" si="174"/>
        <v>3</v>
      </c>
      <c r="AW158" s="1389">
        <f t="shared" si="174"/>
        <v>1</v>
      </c>
      <c r="AX158" s="1390">
        <f t="shared" si="174"/>
        <v>2</v>
      </c>
      <c r="AZ158" s="1043" t="s">
        <v>467</v>
      </c>
      <c r="BA158" s="1388">
        <v>1</v>
      </c>
      <c r="BB158" s="1388">
        <v>0</v>
      </c>
      <c r="BC158" s="1388">
        <f t="shared" si="175"/>
        <v>1</v>
      </c>
      <c r="BD158" s="1388">
        <v>1</v>
      </c>
      <c r="BE158" s="1388">
        <v>0</v>
      </c>
      <c r="BF158" s="1388">
        <f t="shared" si="176"/>
        <v>1</v>
      </c>
      <c r="BG158" s="1388">
        <v>5</v>
      </c>
      <c r="BH158" s="1388">
        <v>4</v>
      </c>
      <c r="BI158" s="1388">
        <f t="shared" si="177"/>
        <v>1</v>
      </c>
      <c r="BJ158" s="1388">
        <v>0</v>
      </c>
      <c r="BK158" s="1388">
        <v>0</v>
      </c>
      <c r="BL158" s="1388">
        <f t="shared" si="178"/>
        <v>0</v>
      </c>
      <c r="BM158" s="1389">
        <f t="shared" si="179"/>
        <v>7</v>
      </c>
      <c r="BN158" s="1389">
        <f t="shared" si="179"/>
        <v>4</v>
      </c>
      <c r="BO158" s="1390">
        <f t="shared" si="180"/>
        <v>3</v>
      </c>
    </row>
    <row r="159" spans="1:67" ht="17.45" customHeight="1">
      <c r="A159" s="1043" t="s">
        <v>472</v>
      </c>
      <c r="B159" s="1073">
        <v>0</v>
      </c>
      <c r="C159" s="1073">
        <v>0</v>
      </c>
      <c r="D159" s="1073">
        <f t="shared" si="159"/>
        <v>0</v>
      </c>
      <c r="E159" s="1073">
        <v>0</v>
      </c>
      <c r="F159" s="1073">
        <v>0</v>
      </c>
      <c r="G159" s="1073">
        <f t="shared" si="160"/>
        <v>0</v>
      </c>
      <c r="H159" s="1073">
        <v>0</v>
      </c>
      <c r="I159" s="1073">
        <v>0</v>
      </c>
      <c r="J159" s="1073">
        <f t="shared" si="161"/>
        <v>0</v>
      </c>
      <c r="K159" s="1073">
        <v>0</v>
      </c>
      <c r="L159" s="1073">
        <v>0</v>
      </c>
      <c r="M159" s="1073">
        <f t="shared" si="162"/>
        <v>0</v>
      </c>
      <c r="N159" s="1073">
        <f>B159+E159+H159+K159</f>
        <v>0</v>
      </c>
      <c r="O159" s="1071">
        <f t="shared" si="163"/>
        <v>0</v>
      </c>
      <c r="P159" s="1074">
        <f t="shared" si="164"/>
        <v>0</v>
      </c>
      <c r="R159" s="1043" t="s">
        <v>472</v>
      </c>
      <c r="S159" s="1073">
        <v>0</v>
      </c>
      <c r="T159" s="1073">
        <v>0</v>
      </c>
      <c r="U159" s="1073">
        <f t="shared" si="165"/>
        <v>0</v>
      </c>
      <c r="V159" s="1073">
        <v>0</v>
      </c>
      <c r="W159" s="1073">
        <v>0</v>
      </c>
      <c r="X159" s="1073">
        <f t="shared" si="166"/>
        <v>0</v>
      </c>
      <c r="Y159" s="1073">
        <v>0</v>
      </c>
      <c r="Z159" s="1073">
        <v>0</v>
      </c>
      <c r="AA159" s="1073">
        <f t="shared" si="167"/>
        <v>0</v>
      </c>
      <c r="AB159" s="1073">
        <v>0</v>
      </c>
      <c r="AC159" s="1073">
        <v>0</v>
      </c>
      <c r="AD159" s="1073">
        <f t="shared" si="168"/>
        <v>0</v>
      </c>
      <c r="AE159" s="1071">
        <f t="shared" si="169"/>
        <v>0</v>
      </c>
      <c r="AF159" s="1071">
        <f t="shared" si="169"/>
        <v>0</v>
      </c>
      <c r="AG159" s="1072">
        <f t="shared" si="169"/>
        <v>0</v>
      </c>
      <c r="AI159" s="1043" t="s">
        <v>472</v>
      </c>
      <c r="AJ159" s="1391">
        <v>0</v>
      </c>
      <c r="AK159" s="1391">
        <v>0</v>
      </c>
      <c r="AL159" s="1391">
        <f t="shared" si="170"/>
        <v>0</v>
      </c>
      <c r="AM159" s="1391">
        <v>0</v>
      </c>
      <c r="AN159" s="1391">
        <v>0</v>
      </c>
      <c r="AO159" s="1391">
        <f t="shared" si="171"/>
        <v>0</v>
      </c>
      <c r="AP159" s="1391">
        <v>0</v>
      </c>
      <c r="AQ159" s="1391">
        <v>0</v>
      </c>
      <c r="AR159" s="1391">
        <f t="shared" si="172"/>
        <v>0</v>
      </c>
      <c r="AS159" s="1391">
        <v>0</v>
      </c>
      <c r="AT159" s="1391">
        <v>0</v>
      </c>
      <c r="AU159" s="1391">
        <f t="shared" si="173"/>
        <v>0</v>
      </c>
      <c r="AV159" s="1389">
        <f t="shared" si="174"/>
        <v>0</v>
      </c>
      <c r="AW159" s="1389">
        <f t="shared" si="174"/>
        <v>0</v>
      </c>
      <c r="AX159" s="1390">
        <f t="shared" si="174"/>
        <v>0</v>
      </c>
      <c r="AZ159" s="1043" t="s">
        <v>472</v>
      </c>
      <c r="BA159" s="1391">
        <v>0</v>
      </c>
      <c r="BB159" s="1391">
        <v>0</v>
      </c>
      <c r="BC159" s="1391">
        <f t="shared" si="175"/>
        <v>0</v>
      </c>
      <c r="BD159" s="1391">
        <v>0</v>
      </c>
      <c r="BE159" s="1391">
        <v>0</v>
      </c>
      <c r="BF159" s="1391">
        <f t="shared" si="176"/>
        <v>0</v>
      </c>
      <c r="BG159" s="1391">
        <v>0</v>
      </c>
      <c r="BH159" s="1391">
        <v>0</v>
      </c>
      <c r="BI159" s="1391">
        <f t="shared" si="177"/>
        <v>0</v>
      </c>
      <c r="BJ159" s="1391">
        <v>0</v>
      </c>
      <c r="BK159" s="1391">
        <v>0</v>
      </c>
      <c r="BL159" s="1391">
        <f t="shared" si="178"/>
        <v>0</v>
      </c>
      <c r="BM159" s="1389">
        <f t="shared" si="179"/>
        <v>0</v>
      </c>
      <c r="BN159" s="1389">
        <f t="shared" si="179"/>
        <v>0</v>
      </c>
      <c r="BO159" s="1390">
        <f t="shared" si="180"/>
        <v>0</v>
      </c>
    </row>
    <row r="160" spans="1:67" ht="17.45" customHeight="1">
      <c r="A160" s="1042" t="s">
        <v>468</v>
      </c>
      <c r="B160" s="1070">
        <v>0</v>
      </c>
      <c r="C160" s="1070">
        <v>0</v>
      </c>
      <c r="D160" s="1070">
        <f t="shared" si="159"/>
        <v>0</v>
      </c>
      <c r="E160" s="1070">
        <v>0</v>
      </c>
      <c r="F160" s="1070">
        <v>0</v>
      </c>
      <c r="G160" s="1070">
        <f t="shared" si="160"/>
        <v>0</v>
      </c>
      <c r="H160" s="1070">
        <v>0</v>
      </c>
      <c r="I160" s="1070">
        <v>0</v>
      </c>
      <c r="J160" s="1070">
        <f t="shared" si="161"/>
        <v>0</v>
      </c>
      <c r="K160" s="1070">
        <v>0</v>
      </c>
      <c r="L160" s="1070">
        <v>1</v>
      </c>
      <c r="M160" s="1070">
        <f t="shared" si="162"/>
        <v>-1</v>
      </c>
      <c r="N160" s="1071">
        <v>0</v>
      </c>
      <c r="O160" s="1071">
        <f t="shared" si="163"/>
        <v>1</v>
      </c>
      <c r="P160" s="1072">
        <f t="shared" si="164"/>
        <v>-1</v>
      </c>
      <c r="R160" s="1042" t="s">
        <v>468</v>
      </c>
      <c r="S160" s="1070">
        <v>0</v>
      </c>
      <c r="T160" s="1070">
        <v>0</v>
      </c>
      <c r="U160" s="1070">
        <f t="shared" si="165"/>
        <v>0</v>
      </c>
      <c r="V160" s="1070">
        <v>0</v>
      </c>
      <c r="W160" s="1070">
        <v>0</v>
      </c>
      <c r="X160" s="1070">
        <f t="shared" si="166"/>
        <v>0</v>
      </c>
      <c r="Y160" s="1070">
        <v>0</v>
      </c>
      <c r="Z160" s="1070">
        <v>0</v>
      </c>
      <c r="AA160" s="1070">
        <f t="shared" si="167"/>
        <v>0</v>
      </c>
      <c r="AB160" s="1070">
        <v>1</v>
      </c>
      <c r="AC160" s="1070">
        <v>0</v>
      </c>
      <c r="AD160" s="1070">
        <f t="shared" si="168"/>
        <v>1</v>
      </c>
      <c r="AE160" s="1071">
        <f t="shared" si="169"/>
        <v>1</v>
      </c>
      <c r="AF160" s="1071">
        <f t="shared" si="169"/>
        <v>0</v>
      </c>
      <c r="AG160" s="1072">
        <f t="shared" si="169"/>
        <v>1</v>
      </c>
      <c r="AI160" s="1042" t="s">
        <v>468</v>
      </c>
      <c r="AJ160" s="1388">
        <v>0</v>
      </c>
      <c r="AK160" s="1388">
        <v>0</v>
      </c>
      <c r="AL160" s="1388">
        <f t="shared" si="170"/>
        <v>0</v>
      </c>
      <c r="AM160" s="1388">
        <v>0</v>
      </c>
      <c r="AN160" s="1388">
        <v>0</v>
      </c>
      <c r="AO160" s="1388">
        <f t="shared" si="171"/>
        <v>0</v>
      </c>
      <c r="AP160" s="1388">
        <v>1</v>
      </c>
      <c r="AQ160" s="1388">
        <v>0</v>
      </c>
      <c r="AR160" s="1388">
        <f t="shared" si="172"/>
        <v>1</v>
      </c>
      <c r="AS160" s="1388">
        <v>0</v>
      </c>
      <c r="AT160" s="1388">
        <v>0</v>
      </c>
      <c r="AU160" s="1388">
        <f t="shared" si="173"/>
        <v>0</v>
      </c>
      <c r="AV160" s="1389">
        <f t="shared" si="174"/>
        <v>1</v>
      </c>
      <c r="AW160" s="1389">
        <f t="shared" si="174"/>
        <v>0</v>
      </c>
      <c r="AX160" s="1390">
        <f t="shared" si="174"/>
        <v>1</v>
      </c>
      <c r="AZ160" s="1042" t="s">
        <v>468</v>
      </c>
      <c r="BA160" s="1388">
        <v>0</v>
      </c>
      <c r="BB160" s="1388">
        <v>1</v>
      </c>
      <c r="BC160" s="1388">
        <f t="shared" si="175"/>
        <v>-1</v>
      </c>
      <c r="BD160" s="1388">
        <v>0</v>
      </c>
      <c r="BE160" s="1388">
        <v>0</v>
      </c>
      <c r="BF160" s="1388">
        <f t="shared" si="176"/>
        <v>0</v>
      </c>
      <c r="BG160" s="1388">
        <v>1</v>
      </c>
      <c r="BH160" s="1388">
        <v>1</v>
      </c>
      <c r="BI160" s="1388">
        <f t="shared" si="177"/>
        <v>0</v>
      </c>
      <c r="BJ160" s="1388">
        <v>0</v>
      </c>
      <c r="BK160" s="1388">
        <v>0</v>
      </c>
      <c r="BL160" s="1388">
        <f t="shared" si="178"/>
        <v>0</v>
      </c>
      <c r="BM160" s="1389">
        <f t="shared" si="179"/>
        <v>1</v>
      </c>
      <c r="BN160" s="1389">
        <f t="shared" si="179"/>
        <v>2</v>
      </c>
      <c r="BO160" s="1390">
        <f t="shared" si="180"/>
        <v>-1</v>
      </c>
    </row>
    <row r="161" spans="1:67" ht="17.45" customHeight="1">
      <c r="A161" s="1042" t="s">
        <v>469</v>
      </c>
      <c r="B161" s="1070">
        <v>0</v>
      </c>
      <c r="C161" s="1070">
        <v>0</v>
      </c>
      <c r="D161" s="1070">
        <f t="shared" si="159"/>
        <v>0</v>
      </c>
      <c r="E161" s="1070">
        <v>0</v>
      </c>
      <c r="F161" s="1070">
        <v>0</v>
      </c>
      <c r="G161" s="1070">
        <f t="shared" si="160"/>
        <v>0</v>
      </c>
      <c r="H161" s="1070">
        <v>0</v>
      </c>
      <c r="I161" s="1070">
        <v>0</v>
      </c>
      <c r="J161" s="1070">
        <f t="shared" si="161"/>
        <v>0</v>
      </c>
      <c r="K161" s="1070">
        <v>0</v>
      </c>
      <c r="L161" s="1070">
        <v>0</v>
      </c>
      <c r="M161" s="1070">
        <f t="shared" si="162"/>
        <v>0</v>
      </c>
      <c r="N161" s="1071">
        <v>0</v>
      </c>
      <c r="O161" s="1071">
        <f t="shared" si="163"/>
        <v>0</v>
      </c>
      <c r="P161" s="1072">
        <f t="shared" si="164"/>
        <v>0</v>
      </c>
      <c r="R161" s="1042" t="s">
        <v>469</v>
      </c>
      <c r="S161" s="1070">
        <v>0</v>
      </c>
      <c r="T161" s="1070">
        <v>0</v>
      </c>
      <c r="U161" s="1070">
        <f t="shared" si="165"/>
        <v>0</v>
      </c>
      <c r="V161" s="1070">
        <v>0</v>
      </c>
      <c r="W161" s="1070">
        <v>0</v>
      </c>
      <c r="X161" s="1070">
        <f t="shared" si="166"/>
        <v>0</v>
      </c>
      <c r="Y161" s="1070">
        <v>0</v>
      </c>
      <c r="Z161" s="1070">
        <v>0</v>
      </c>
      <c r="AA161" s="1070">
        <f t="shared" si="167"/>
        <v>0</v>
      </c>
      <c r="AB161" s="1070">
        <v>0</v>
      </c>
      <c r="AC161" s="1070">
        <v>0</v>
      </c>
      <c r="AD161" s="1070">
        <f t="shared" si="168"/>
        <v>0</v>
      </c>
      <c r="AE161" s="1071">
        <f t="shared" si="169"/>
        <v>0</v>
      </c>
      <c r="AF161" s="1071">
        <f t="shared" si="169"/>
        <v>0</v>
      </c>
      <c r="AG161" s="1072">
        <f t="shared" si="169"/>
        <v>0</v>
      </c>
      <c r="AI161" s="1042" t="s">
        <v>469</v>
      </c>
      <c r="AJ161" s="1388">
        <v>0</v>
      </c>
      <c r="AK161" s="1388">
        <v>0</v>
      </c>
      <c r="AL161" s="1388">
        <f t="shared" si="170"/>
        <v>0</v>
      </c>
      <c r="AM161" s="1388">
        <v>0</v>
      </c>
      <c r="AN161" s="1388">
        <v>0</v>
      </c>
      <c r="AO161" s="1388">
        <f t="shared" si="171"/>
        <v>0</v>
      </c>
      <c r="AP161" s="1388">
        <v>0</v>
      </c>
      <c r="AQ161" s="1388">
        <v>0</v>
      </c>
      <c r="AR161" s="1388">
        <f t="shared" si="172"/>
        <v>0</v>
      </c>
      <c r="AS161" s="1388">
        <v>0</v>
      </c>
      <c r="AT161" s="1388">
        <v>0</v>
      </c>
      <c r="AU161" s="1388">
        <f t="shared" si="173"/>
        <v>0</v>
      </c>
      <c r="AV161" s="1389">
        <f t="shared" si="174"/>
        <v>0</v>
      </c>
      <c r="AW161" s="1389">
        <f t="shared" si="174"/>
        <v>0</v>
      </c>
      <c r="AX161" s="1390">
        <f t="shared" si="174"/>
        <v>0</v>
      </c>
      <c r="AZ161" s="1042" t="s">
        <v>469</v>
      </c>
      <c r="BA161" s="1388">
        <v>0</v>
      </c>
      <c r="BB161" s="1388">
        <v>0</v>
      </c>
      <c r="BC161" s="1388">
        <f t="shared" si="175"/>
        <v>0</v>
      </c>
      <c r="BD161" s="1388">
        <v>1</v>
      </c>
      <c r="BE161" s="1388">
        <v>1</v>
      </c>
      <c r="BF161" s="1388">
        <f t="shared" si="176"/>
        <v>0</v>
      </c>
      <c r="BG161" s="1388">
        <v>0</v>
      </c>
      <c r="BH161" s="1388">
        <v>0</v>
      </c>
      <c r="BI161" s="1388">
        <f t="shared" si="177"/>
        <v>0</v>
      </c>
      <c r="BJ161" s="1388">
        <v>0</v>
      </c>
      <c r="BK161" s="1388">
        <v>0</v>
      </c>
      <c r="BL161" s="1388">
        <f t="shared" si="178"/>
        <v>0</v>
      </c>
      <c r="BM161" s="1389">
        <f t="shared" si="179"/>
        <v>1</v>
      </c>
      <c r="BN161" s="1389">
        <f t="shared" si="179"/>
        <v>1</v>
      </c>
      <c r="BO161" s="1390">
        <f t="shared" si="180"/>
        <v>0</v>
      </c>
    </row>
    <row r="162" spans="1:67" ht="17.45" customHeight="1">
      <c r="A162" s="1043" t="s">
        <v>475</v>
      </c>
      <c r="B162" s="1070">
        <v>0</v>
      </c>
      <c r="C162" s="1070">
        <v>0</v>
      </c>
      <c r="D162" s="1070">
        <f t="shared" si="159"/>
        <v>0</v>
      </c>
      <c r="E162" s="1070">
        <v>1</v>
      </c>
      <c r="F162" s="1070">
        <v>1</v>
      </c>
      <c r="G162" s="1070">
        <f t="shared" si="160"/>
        <v>0</v>
      </c>
      <c r="H162" s="1070">
        <v>1</v>
      </c>
      <c r="I162" s="1070">
        <v>2</v>
      </c>
      <c r="J162" s="1070">
        <f t="shared" si="161"/>
        <v>-1</v>
      </c>
      <c r="K162" s="1070">
        <v>0</v>
      </c>
      <c r="L162" s="1070">
        <v>0</v>
      </c>
      <c r="M162" s="1070">
        <f t="shared" si="162"/>
        <v>0</v>
      </c>
      <c r="N162" s="1071">
        <v>2</v>
      </c>
      <c r="O162" s="1071">
        <f t="shared" si="163"/>
        <v>3</v>
      </c>
      <c r="P162" s="1072">
        <f t="shared" si="164"/>
        <v>-1</v>
      </c>
      <c r="R162" s="1043" t="s">
        <v>475</v>
      </c>
      <c r="S162" s="1070">
        <v>0</v>
      </c>
      <c r="T162" s="1070">
        <v>0</v>
      </c>
      <c r="U162" s="1070">
        <f t="shared" si="165"/>
        <v>0</v>
      </c>
      <c r="V162" s="1070">
        <v>0</v>
      </c>
      <c r="W162" s="1070">
        <v>0</v>
      </c>
      <c r="X162" s="1070">
        <f t="shared" si="166"/>
        <v>0</v>
      </c>
      <c r="Y162" s="1070">
        <v>0</v>
      </c>
      <c r="Z162" s="1070">
        <v>4</v>
      </c>
      <c r="AA162" s="1070">
        <f t="shared" si="167"/>
        <v>-4</v>
      </c>
      <c r="AB162" s="1070">
        <v>0</v>
      </c>
      <c r="AC162" s="1070">
        <v>0</v>
      </c>
      <c r="AD162" s="1070">
        <f t="shared" si="168"/>
        <v>0</v>
      </c>
      <c r="AE162" s="1071">
        <f t="shared" si="169"/>
        <v>0</v>
      </c>
      <c r="AF162" s="1071">
        <f t="shared" si="169"/>
        <v>4</v>
      </c>
      <c r="AG162" s="1072">
        <f t="shared" si="169"/>
        <v>-4</v>
      </c>
      <c r="AI162" s="1043" t="s">
        <v>475</v>
      </c>
      <c r="AJ162" s="1388">
        <v>0</v>
      </c>
      <c r="AK162" s="1388">
        <v>0</v>
      </c>
      <c r="AL162" s="1388">
        <f t="shared" si="170"/>
        <v>0</v>
      </c>
      <c r="AM162" s="1388">
        <v>0</v>
      </c>
      <c r="AN162" s="1388">
        <v>0</v>
      </c>
      <c r="AO162" s="1388">
        <f t="shared" si="171"/>
        <v>0</v>
      </c>
      <c r="AP162" s="1388">
        <v>0</v>
      </c>
      <c r="AQ162" s="1388">
        <v>1</v>
      </c>
      <c r="AR162" s="1388">
        <f t="shared" si="172"/>
        <v>-1</v>
      </c>
      <c r="AS162" s="1388">
        <v>0</v>
      </c>
      <c r="AT162" s="1388">
        <v>0</v>
      </c>
      <c r="AU162" s="1388">
        <f t="shared" si="173"/>
        <v>0</v>
      </c>
      <c r="AV162" s="1389">
        <f t="shared" si="174"/>
        <v>0</v>
      </c>
      <c r="AW162" s="1389">
        <f t="shared" si="174"/>
        <v>1</v>
      </c>
      <c r="AX162" s="1390">
        <f t="shared" si="174"/>
        <v>-1</v>
      </c>
      <c r="AZ162" s="1043" t="s">
        <v>475</v>
      </c>
      <c r="BA162" s="1388">
        <v>0</v>
      </c>
      <c r="BB162" s="1388">
        <v>0</v>
      </c>
      <c r="BC162" s="1388">
        <f t="shared" si="175"/>
        <v>0</v>
      </c>
      <c r="BD162" s="1388">
        <v>0</v>
      </c>
      <c r="BE162" s="1388">
        <v>2</v>
      </c>
      <c r="BF162" s="1388">
        <f t="shared" si="176"/>
        <v>-2</v>
      </c>
      <c r="BG162" s="1388">
        <v>1</v>
      </c>
      <c r="BH162" s="1388">
        <v>0</v>
      </c>
      <c r="BI162" s="1388">
        <f t="shared" si="177"/>
        <v>1</v>
      </c>
      <c r="BJ162" s="1388">
        <v>0</v>
      </c>
      <c r="BK162" s="1388">
        <v>0</v>
      </c>
      <c r="BL162" s="1388">
        <f t="shared" si="178"/>
        <v>0</v>
      </c>
      <c r="BM162" s="1389">
        <f t="shared" si="179"/>
        <v>1</v>
      </c>
      <c r="BN162" s="1389">
        <f t="shared" si="179"/>
        <v>2</v>
      </c>
      <c r="BO162" s="1390">
        <f t="shared" si="180"/>
        <v>-1</v>
      </c>
    </row>
    <row r="163" spans="1:67" ht="17.45" customHeight="1">
      <c r="A163" s="1042" t="s">
        <v>470</v>
      </c>
      <c r="B163" s="1070">
        <v>0</v>
      </c>
      <c r="C163" s="1070">
        <v>0</v>
      </c>
      <c r="D163" s="1070">
        <f t="shared" si="159"/>
        <v>0</v>
      </c>
      <c r="E163" s="1070">
        <v>1</v>
      </c>
      <c r="F163" s="1070">
        <v>1</v>
      </c>
      <c r="G163" s="1070">
        <f t="shared" si="160"/>
        <v>0</v>
      </c>
      <c r="H163" s="1070">
        <v>9</v>
      </c>
      <c r="I163" s="1070">
        <v>9</v>
      </c>
      <c r="J163" s="1070">
        <f t="shared" si="161"/>
        <v>0</v>
      </c>
      <c r="K163" s="1070">
        <v>1</v>
      </c>
      <c r="L163" s="1070">
        <v>0</v>
      </c>
      <c r="M163" s="1070">
        <f t="shared" si="162"/>
        <v>1</v>
      </c>
      <c r="N163" s="1071">
        <v>11</v>
      </c>
      <c r="O163" s="1071">
        <f t="shared" si="163"/>
        <v>10</v>
      </c>
      <c r="P163" s="1072">
        <f t="shared" si="164"/>
        <v>1</v>
      </c>
      <c r="R163" s="1042" t="s">
        <v>470</v>
      </c>
      <c r="S163" s="1070">
        <v>0</v>
      </c>
      <c r="T163" s="1070">
        <v>0</v>
      </c>
      <c r="U163" s="1070">
        <f t="shared" si="165"/>
        <v>0</v>
      </c>
      <c r="V163" s="1070">
        <v>0</v>
      </c>
      <c r="W163" s="1070">
        <v>2</v>
      </c>
      <c r="X163" s="1070">
        <f t="shared" si="166"/>
        <v>-2</v>
      </c>
      <c r="Y163" s="1070">
        <v>8</v>
      </c>
      <c r="Z163" s="1070">
        <v>4</v>
      </c>
      <c r="AA163" s="1070">
        <f t="shared" si="167"/>
        <v>4</v>
      </c>
      <c r="AB163" s="1070">
        <v>0</v>
      </c>
      <c r="AC163" s="1070">
        <v>0</v>
      </c>
      <c r="AD163" s="1070">
        <f t="shared" si="168"/>
        <v>0</v>
      </c>
      <c r="AE163" s="1071">
        <f t="shared" si="169"/>
        <v>8</v>
      </c>
      <c r="AF163" s="1071">
        <f t="shared" si="169"/>
        <v>6</v>
      </c>
      <c r="AG163" s="1072">
        <f t="shared" si="169"/>
        <v>2</v>
      </c>
      <c r="AI163" s="1042" t="s">
        <v>470</v>
      </c>
      <c r="AJ163" s="1388">
        <v>0</v>
      </c>
      <c r="AK163" s="1388">
        <v>0</v>
      </c>
      <c r="AL163" s="1388">
        <f t="shared" si="170"/>
        <v>0</v>
      </c>
      <c r="AM163" s="1388">
        <v>1</v>
      </c>
      <c r="AN163" s="1388">
        <v>1</v>
      </c>
      <c r="AO163" s="1388">
        <f t="shared" si="171"/>
        <v>0</v>
      </c>
      <c r="AP163" s="1388">
        <v>4</v>
      </c>
      <c r="AQ163" s="1388">
        <v>4</v>
      </c>
      <c r="AR163" s="1388">
        <f t="shared" si="172"/>
        <v>0</v>
      </c>
      <c r="AS163" s="1388">
        <v>0</v>
      </c>
      <c r="AT163" s="1388">
        <v>0</v>
      </c>
      <c r="AU163" s="1388">
        <f t="shared" si="173"/>
        <v>0</v>
      </c>
      <c r="AV163" s="1389">
        <f t="shared" si="174"/>
        <v>5</v>
      </c>
      <c r="AW163" s="1389">
        <f t="shared" si="174"/>
        <v>5</v>
      </c>
      <c r="AX163" s="1390">
        <f t="shared" si="174"/>
        <v>0</v>
      </c>
      <c r="AZ163" s="1042" t="s">
        <v>470</v>
      </c>
      <c r="BA163" s="1388">
        <v>0</v>
      </c>
      <c r="BB163" s="1388">
        <v>0</v>
      </c>
      <c r="BC163" s="1388">
        <f t="shared" si="175"/>
        <v>0</v>
      </c>
      <c r="BD163" s="1388">
        <v>1</v>
      </c>
      <c r="BE163" s="1388">
        <v>2</v>
      </c>
      <c r="BF163" s="1388">
        <f t="shared" si="176"/>
        <v>-1</v>
      </c>
      <c r="BG163" s="1388">
        <v>6</v>
      </c>
      <c r="BH163" s="1388">
        <v>8</v>
      </c>
      <c r="BI163" s="1388">
        <f t="shared" si="177"/>
        <v>-2</v>
      </c>
      <c r="BJ163" s="1388">
        <v>0</v>
      </c>
      <c r="BK163" s="1388">
        <v>0</v>
      </c>
      <c r="BL163" s="1388">
        <f t="shared" si="178"/>
        <v>0</v>
      </c>
      <c r="BM163" s="1389">
        <f t="shared" si="179"/>
        <v>7</v>
      </c>
      <c r="BN163" s="1389">
        <f t="shared" si="179"/>
        <v>10</v>
      </c>
      <c r="BO163" s="1390">
        <f t="shared" si="180"/>
        <v>-3</v>
      </c>
    </row>
    <row r="164" spans="1:67" ht="17.45" customHeight="1">
      <c r="A164" s="1043" t="s">
        <v>474</v>
      </c>
      <c r="B164" s="1073">
        <v>0</v>
      </c>
      <c r="C164" s="1073">
        <v>0</v>
      </c>
      <c r="D164" s="1073">
        <f t="shared" si="159"/>
        <v>0</v>
      </c>
      <c r="E164" s="1073">
        <v>0</v>
      </c>
      <c r="F164" s="1073">
        <v>0</v>
      </c>
      <c r="G164" s="1073">
        <f t="shared" si="160"/>
        <v>0</v>
      </c>
      <c r="H164" s="1073">
        <v>0</v>
      </c>
      <c r="I164" s="1073">
        <v>0</v>
      </c>
      <c r="J164" s="1073">
        <f t="shared" si="161"/>
        <v>0</v>
      </c>
      <c r="K164" s="1073">
        <v>0</v>
      </c>
      <c r="L164" s="1073">
        <v>0</v>
      </c>
      <c r="M164" s="1073">
        <f t="shared" si="162"/>
        <v>0</v>
      </c>
      <c r="N164" s="1073">
        <f>B164+E164+H164+K164</f>
        <v>0</v>
      </c>
      <c r="O164" s="1071">
        <f t="shared" si="163"/>
        <v>0</v>
      </c>
      <c r="P164" s="1074">
        <f t="shared" si="164"/>
        <v>0</v>
      </c>
      <c r="R164" s="1043" t="s">
        <v>474</v>
      </c>
      <c r="S164" s="1073">
        <v>0</v>
      </c>
      <c r="T164" s="1073">
        <v>0</v>
      </c>
      <c r="U164" s="1073">
        <f t="shared" si="165"/>
        <v>0</v>
      </c>
      <c r="V164" s="1073">
        <v>0</v>
      </c>
      <c r="W164" s="1073">
        <v>0</v>
      </c>
      <c r="X164" s="1073">
        <f t="shared" si="166"/>
        <v>0</v>
      </c>
      <c r="Y164" s="1073">
        <v>0</v>
      </c>
      <c r="Z164" s="1073">
        <v>0</v>
      </c>
      <c r="AA164" s="1073">
        <f t="shared" si="167"/>
        <v>0</v>
      </c>
      <c r="AB164" s="1073">
        <v>0</v>
      </c>
      <c r="AC164" s="1073">
        <v>0</v>
      </c>
      <c r="AD164" s="1073">
        <f t="shared" si="168"/>
        <v>0</v>
      </c>
      <c r="AE164" s="1071">
        <f t="shared" si="169"/>
        <v>0</v>
      </c>
      <c r="AF164" s="1071">
        <f t="shared" si="169"/>
        <v>0</v>
      </c>
      <c r="AG164" s="1072">
        <f t="shared" si="169"/>
        <v>0</v>
      </c>
      <c r="AI164" s="1043" t="s">
        <v>474</v>
      </c>
      <c r="AJ164" s="1391">
        <v>0</v>
      </c>
      <c r="AK164" s="1391">
        <v>0</v>
      </c>
      <c r="AL164" s="1391">
        <f t="shared" si="170"/>
        <v>0</v>
      </c>
      <c r="AM164" s="1391">
        <v>0</v>
      </c>
      <c r="AN164" s="1391">
        <v>0</v>
      </c>
      <c r="AO164" s="1391">
        <f t="shared" si="171"/>
        <v>0</v>
      </c>
      <c r="AP164" s="1391">
        <v>0</v>
      </c>
      <c r="AQ164" s="1391">
        <v>0</v>
      </c>
      <c r="AR164" s="1391">
        <f t="shared" si="172"/>
        <v>0</v>
      </c>
      <c r="AS164" s="1391">
        <v>0</v>
      </c>
      <c r="AT164" s="1391">
        <v>0</v>
      </c>
      <c r="AU164" s="1391">
        <f t="shared" si="173"/>
        <v>0</v>
      </c>
      <c r="AV164" s="1389">
        <f t="shared" si="174"/>
        <v>0</v>
      </c>
      <c r="AW164" s="1389">
        <f t="shared" si="174"/>
        <v>0</v>
      </c>
      <c r="AX164" s="1390">
        <f t="shared" si="174"/>
        <v>0</v>
      </c>
      <c r="AZ164" s="1043" t="s">
        <v>474</v>
      </c>
      <c r="BA164" s="1391">
        <v>0</v>
      </c>
      <c r="BB164" s="1391">
        <v>0</v>
      </c>
      <c r="BC164" s="1391">
        <f t="shared" si="175"/>
        <v>0</v>
      </c>
      <c r="BD164" s="1391">
        <v>0</v>
      </c>
      <c r="BE164" s="1391">
        <v>0</v>
      </c>
      <c r="BF164" s="1391">
        <f t="shared" si="176"/>
        <v>0</v>
      </c>
      <c r="BG164" s="1391">
        <v>0</v>
      </c>
      <c r="BH164" s="1391">
        <v>0</v>
      </c>
      <c r="BI164" s="1391">
        <f t="shared" si="177"/>
        <v>0</v>
      </c>
      <c r="BJ164" s="1391">
        <v>0</v>
      </c>
      <c r="BK164" s="1391">
        <v>0</v>
      </c>
      <c r="BL164" s="1391">
        <f t="shared" si="178"/>
        <v>0</v>
      </c>
      <c r="BM164" s="1389">
        <f t="shared" si="179"/>
        <v>0</v>
      </c>
      <c r="BN164" s="1389">
        <f t="shared" si="179"/>
        <v>0</v>
      </c>
      <c r="BO164" s="1390">
        <f t="shared" si="180"/>
        <v>0</v>
      </c>
    </row>
    <row r="165" spans="1:67" ht="17.45" customHeight="1">
      <c r="A165" s="1042" t="s">
        <v>473</v>
      </c>
      <c r="B165" s="1073">
        <v>0</v>
      </c>
      <c r="C165" s="1073">
        <v>0</v>
      </c>
      <c r="D165" s="1073">
        <f t="shared" si="159"/>
        <v>0</v>
      </c>
      <c r="E165" s="1073">
        <v>0</v>
      </c>
      <c r="F165" s="1073">
        <v>0</v>
      </c>
      <c r="G165" s="1073">
        <f t="shared" si="160"/>
        <v>0</v>
      </c>
      <c r="H165" s="1073">
        <v>0</v>
      </c>
      <c r="I165" s="1073">
        <v>0</v>
      </c>
      <c r="J165" s="1073">
        <f t="shared" si="161"/>
        <v>0</v>
      </c>
      <c r="K165" s="1073">
        <v>0</v>
      </c>
      <c r="L165" s="1073">
        <v>0</v>
      </c>
      <c r="M165" s="1073">
        <f t="shared" si="162"/>
        <v>0</v>
      </c>
      <c r="N165" s="1073">
        <f>B165+E165+H165+K165</f>
        <v>0</v>
      </c>
      <c r="O165" s="1071">
        <f t="shared" si="163"/>
        <v>0</v>
      </c>
      <c r="P165" s="1074">
        <f t="shared" si="164"/>
        <v>0</v>
      </c>
      <c r="R165" s="1042" t="s">
        <v>473</v>
      </c>
      <c r="S165" s="1073">
        <v>0</v>
      </c>
      <c r="T165" s="1073">
        <v>0</v>
      </c>
      <c r="U165" s="1073">
        <f t="shared" si="165"/>
        <v>0</v>
      </c>
      <c r="V165" s="1073">
        <v>0</v>
      </c>
      <c r="W165" s="1073">
        <v>0</v>
      </c>
      <c r="X165" s="1073">
        <f t="shared" si="166"/>
        <v>0</v>
      </c>
      <c r="Y165" s="1073">
        <v>0</v>
      </c>
      <c r="Z165" s="1073">
        <v>0</v>
      </c>
      <c r="AA165" s="1073">
        <f t="shared" si="167"/>
        <v>0</v>
      </c>
      <c r="AB165" s="1073">
        <v>0</v>
      </c>
      <c r="AC165" s="1073">
        <v>0</v>
      </c>
      <c r="AD165" s="1073">
        <f t="shared" si="168"/>
        <v>0</v>
      </c>
      <c r="AE165" s="1071">
        <f t="shared" si="169"/>
        <v>0</v>
      </c>
      <c r="AF165" s="1071">
        <f t="shared" si="169"/>
        <v>0</v>
      </c>
      <c r="AG165" s="1072">
        <f t="shared" si="169"/>
        <v>0</v>
      </c>
      <c r="AI165" s="1042" t="s">
        <v>473</v>
      </c>
      <c r="AJ165" s="1391">
        <v>0</v>
      </c>
      <c r="AK165" s="1391">
        <v>0</v>
      </c>
      <c r="AL165" s="1391">
        <f t="shared" si="170"/>
        <v>0</v>
      </c>
      <c r="AM165" s="1391">
        <v>0</v>
      </c>
      <c r="AN165" s="1391">
        <v>0</v>
      </c>
      <c r="AO165" s="1391">
        <f t="shared" si="171"/>
        <v>0</v>
      </c>
      <c r="AP165" s="1391">
        <v>0</v>
      </c>
      <c r="AQ165" s="1391">
        <v>0</v>
      </c>
      <c r="AR165" s="1391">
        <f t="shared" si="172"/>
        <v>0</v>
      </c>
      <c r="AS165" s="1391">
        <v>0</v>
      </c>
      <c r="AT165" s="1391">
        <v>0</v>
      </c>
      <c r="AU165" s="1391">
        <f t="shared" si="173"/>
        <v>0</v>
      </c>
      <c r="AV165" s="1389">
        <f t="shared" si="174"/>
        <v>0</v>
      </c>
      <c r="AW165" s="1389">
        <f t="shared" si="174"/>
        <v>0</v>
      </c>
      <c r="AX165" s="1390">
        <f t="shared" si="174"/>
        <v>0</v>
      </c>
      <c r="AZ165" s="1042" t="s">
        <v>473</v>
      </c>
      <c r="BA165" s="1391">
        <v>0</v>
      </c>
      <c r="BB165" s="1391">
        <v>0</v>
      </c>
      <c r="BC165" s="1391">
        <f t="shared" si="175"/>
        <v>0</v>
      </c>
      <c r="BD165" s="1391">
        <v>0</v>
      </c>
      <c r="BE165" s="1391">
        <v>0</v>
      </c>
      <c r="BF165" s="1391">
        <f t="shared" si="176"/>
        <v>0</v>
      </c>
      <c r="BG165" s="1391">
        <v>0</v>
      </c>
      <c r="BH165" s="1391">
        <v>0</v>
      </c>
      <c r="BI165" s="1391">
        <f t="shared" si="177"/>
        <v>0</v>
      </c>
      <c r="BJ165" s="1391">
        <v>0</v>
      </c>
      <c r="BK165" s="1391">
        <v>0</v>
      </c>
      <c r="BL165" s="1391">
        <f t="shared" si="178"/>
        <v>0</v>
      </c>
      <c r="BM165" s="1389">
        <f t="shared" si="179"/>
        <v>0</v>
      </c>
      <c r="BN165" s="1389">
        <f t="shared" si="179"/>
        <v>0</v>
      </c>
      <c r="BO165" s="1390">
        <f t="shared" si="180"/>
        <v>0</v>
      </c>
    </row>
    <row r="166" spans="1:67" ht="17.45" customHeight="1">
      <c r="A166" s="1042" t="s">
        <v>471</v>
      </c>
      <c r="B166" s="1070">
        <v>16</v>
      </c>
      <c r="C166" s="1070">
        <v>4</v>
      </c>
      <c r="D166" s="1070">
        <f t="shared" si="159"/>
        <v>12</v>
      </c>
      <c r="E166" s="1070">
        <v>15</v>
      </c>
      <c r="F166" s="1070">
        <v>5</v>
      </c>
      <c r="G166" s="1070">
        <f t="shared" si="160"/>
        <v>10</v>
      </c>
      <c r="H166" s="1070">
        <v>4</v>
      </c>
      <c r="I166" s="1070">
        <v>0</v>
      </c>
      <c r="J166" s="1070">
        <f t="shared" si="161"/>
        <v>4</v>
      </c>
      <c r="K166" s="1070">
        <v>1</v>
      </c>
      <c r="L166" s="1070">
        <v>0</v>
      </c>
      <c r="M166" s="1070">
        <f t="shared" si="162"/>
        <v>1</v>
      </c>
      <c r="N166" s="1071">
        <v>36</v>
      </c>
      <c r="O166" s="1071">
        <f t="shared" si="163"/>
        <v>9</v>
      </c>
      <c r="P166" s="1072">
        <f t="shared" si="164"/>
        <v>27</v>
      </c>
      <c r="R166" s="1042" t="s">
        <v>471</v>
      </c>
      <c r="S166" s="1070">
        <v>23</v>
      </c>
      <c r="T166" s="1070">
        <v>0</v>
      </c>
      <c r="U166" s="1070">
        <f t="shared" si="165"/>
        <v>23</v>
      </c>
      <c r="V166" s="1070">
        <v>18</v>
      </c>
      <c r="W166" s="1070">
        <v>0</v>
      </c>
      <c r="X166" s="1070">
        <f t="shared" si="166"/>
        <v>18</v>
      </c>
      <c r="Y166" s="1070">
        <v>16</v>
      </c>
      <c r="Z166" s="1070">
        <v>0</v>
      </c>
      <c r="AA166" s="1070">
        <f t="shared" si="167"/>
        <v>16</v>
      </c>
      <c r="AB166" s="1070">
        <v>1</v>
      </c>
      <c r="AC166" s="1070">
        <v>0</v>
      </c>
      <c r="AD166" s="1070">
        <f t="shared" si="168"/>
        <v>1</v>
      </c>
      <c r="AE166" s="1071">
        <f t="shared" si="169"/>
        <v>58</v>
      </c>
      <c r="AF166" s="1071">
        <f t="shared" si="169"/>
        <v>0</v>
      </c>
      <c r="AG166" s="1072">
        <f t="shared" si="169"/>
        <v>58</v>
      </c>
      <c r="AI166" s="1042" t="s">
        <v>471</v>
      </c>
      <c r="AJ166" s="1388">
        <v>16</v>
      </c>
      <c r="AK166" s="1388">
        <v>1</v>
      </c>
      <c r="AL166" s="1388">
        <f t="shared" si="170"/>
        <v>15</v>
      </c>
      <c r="AM166" s="1388">
        <v>6</v>
      </c>
      <c r="AN166" s="1388">
        <v>3</v>
      </c>
      <c r="AO166" s="1388">
        <f t="shared" si="171"/>
        <v>3</v>
      </c>
      <c r="AP166" s="1388">
        <v>12</v>
      </c>
      <c r="AQ166" s="1388">
        <v>1</v>
      </c>
      <c r="AR166" s="1388">
        <f t="shared" si="172"/>
        <v>11</v>
      </c>
      <c r="AS166" s="1388">
        <v>1</v>
      </c>
      <c r="AT166" s="1388">
        <v>0</v>
      </c>
      <c r="AU166" s="1388">
        <f t="shared" si="173"/>
        <v>1</v>
      </c>
      <c r="AV166" s="1389">
        <f t="shared" si="174"/>
        <v>35</v>
      </c>
      <c r="AW166" s="1389">
        <f t="shared" si="174"/>
        <v>5</v>
      </c>
      <c r="AX166" s="1390">
        <f t="shared" si="174"/>
        <v>30</v>
      </c>
      <c r="AZ166" s="1042" t="s">
        <v>471</v>
      </c>
      <c r="BA166" s="1388">
        <v>15</v>
      </c>
      <c r="BB166" s="1388">
        <v>8</v>
      </c>
      <c r="BC166" s="1388">
        <f t="shared" si="175"/>
        <v>7</v>
      </c>
      <c r="BD166" s="1388">
        <v>23</v>
      </c>
      <c r="BE166" s="1388">
        <v>5</v>
      </c>
      <c r="BF166" s="1388">
        <f t="shared" si="176"/>
        <v>18</v>
      </c>
      <c r="BG166" s="1388">
        <v>19</v>
      </c>
      <c r="BH166" s="1388">
        <v>1</v>
      </c>
      <c r="BI166" s="1388">
        <f t="shared" si="177"/>
        <v>18</v>
      </c>
      <c r="BJ166" s="1388">
        <v>3</v>
      </c>
      <c r="BK166" s="1388">
        <v>0</v>
      </c>
      <c r="BL166" s="1388">
        <f t="shared" si="178"/>
        <v>3</v>
      </c>
      <c r="BM166" s="1389">
        <f t="shared" si="179"/>
        <v>60</v>
      </c>
      <c r="BN166" s="1389">
        <f t="shared" si="179"/>
        <v>14</v>
      </c>
      <c r="BO166" s="1390">
        <f t="shared" si="180"/>
        <v>46</v>
      </c>
    </row>
    <row r="167" spans="1:67" ht="17.45" customHeight="1" thickBot="1">
      <c r="A167" s="3259" t="s">
        <v>158</v>
      </c>
      <c r="B167" s="1075">
        <v>37</v>
      </c>
      <c r="C167" s="1075">
        <v>29</v>
      </c>
      <c r="D167" s="1075">
        <f t="shared" si="159"/>
        <v>8</v>
      </c>
      <c r="E167" s="1075">
        <v>43</v>
      </c>
      <c r="F167" s="1075">
        <v>46</v>
      </c>
      <c r="G167" s="1075">
        <f t="shared" si="160"/>
        <v>-3</v>
      </c>
      <c r="H167" s="1075">
        <v>205</v>
      </c>
      <c r="I167" s="1075">
        <v>347</v>
      </c>
      <c r="J167" s="1075">
        <f t="shared" si="161"/>
        <v>-142</v>
      </c>
      <c r="K167" s="1075">
        <v>3</v>
      </c>
      <c r="L167" s="1075">
        <v>4</v>
      </c>
      <c r="M167" s="1075">
        <f t="shared" si="162"/>
        <v>-1</v>
      </c>
      <c r="N167" s="1075">
        <v>288</v>
      </c>
      <c r="O167" s="1075">
        <f t="shared" si="163"/>
        <v>426</v>
      </c>
      <c r="P167" s="1076">
        <f t="shared" si="164"/>
        <v>-138</v>
      </c>
      <c r="R167" s="3259" t="s">
        <v>158</v>
      </c>
      <c r="S167" s="1075">
        <f t="shared" ref="S167:AD167" si="181">SUM(S145:S166)</f>
        <v>34</v>
      </c>
      <c r="T167" s="1075">
        <f t="shared" si="181"/>
        <v>16</v>
      </c>
      <c r="U167" s="1075">
        <f t="shared" si="181"/>
        <v>18</v>
      </c>
      <c r="V167" s="1075">
        <f t="shared" si="181"/>
        <v>36</v>
      </c>
      <c r="W167" s="1075">
        <f t="shared" si="181"/>
        <v>14</v>
      </c>
      <c r="X167" s="1075">
        <f t="shared" si="181"/>
        <v>22</v>
      </c>
      <c r="Y167" s="1075">
        <f t="shared" si="181"/>
        <v>160</v>
      </c>
      <c r="Z167" s="1075">
        <f t="shared" si="181"/>
        <v>128</v>
      </c>
      <c r="AA167" s="1075">
        <f t="shared" si="181"/>
        <v>32</v>
      </c>
      <c r="AB167" s="1075">
        <f t="shared" si="181"/>
        <v>2</v>
      </c>
      <c r="AC167" s="1075">
        <f t="shared" si="181"/>
        <v>0</v>
      </c>
      <c r="AD167" s="1075">
        <f t="shared" si="181"/>
        <v>2</v>
      </c>
      <c r="AE167" s="1075">
        <f>SUM(S167+V167+Y167+AB167)</f>
        <v>232</v>
      </c>
      <c r="AF167" s="1075">
        <f>SUM(T167+W167+Z167+AC167)</f>
        <v>158</v>
      </c>
      <c r="AG167" s="1076">
        <f>SUM(U167+X167+AA167+AD167)</f>
        <v>74</v>
      </c>
      <c r="AI167" s="1114" t="s">
        <v>158</v>
      </c>
      <c r="AJ167" s="3236">
        <f t="shared" ref="AJ167:AU167" si="182">SUM(AJ145:AJ166)</f>
        <v>26</v>
      </c>
      <c r="AK167" s="3236">
        <f t="shared" si="182"/>
        <v>16</v>
      </c>
      <c r="AL167" s="3236">
        <f t="shared" si="182"/>
        <v>10</v>
      </c>
      <c r="AM167" s="3236">
        <f t="shared" si="182"/>
        <v>17</v>
      </c>
      <c r="AN167" s="3236">
        <f t="shared" si="182"/>
        <v>14</v>
      </c>
      <c r="AO167" s="3236">
        <f t="shared" si="182"/>
        <v>3</v>
      </c>
      <c r="AP167" s="3236">
        <f t="shared" si="182"/>
        <v>128</v>
      </c>
      <c r="AQ167" s="3236">
        <f t="shared" si="182"/>
        <v>110</v>
      </c>
      <c r="AR167" s="3236">
        <f t="shared" si="182"/>
        <v>18</v>
      </c>
      <c r="AS167" s="3236">
        <f t="shared" si="182"/>
        <v>1</v>
      </c>
      <c r="AT167" s="3236">
        <f t="shared" si="182"/>
        <v>1</v>
      </c>
      <c r="AU167" s="3236">
        <f t="shared" si="182"/>
        <v>0</v>
      </c>
      <c r="AV167" s="3236">
        <f>SUM(AJ167+AM167+AP167+AS167)</f>
        <v>172</v>
      </c>
      <c r="AW167" s="3236">
        <f>SUM(AK167+AN167+AQ167+AT167)</f>
        <v>141</v>
      </c>
      <c r="AX167" s="3256">
        <f>SUM(AL167+AO167+AR167+AU167)</f>
        <v>31</v>
      </c>
      <c r="AZ167" s="1114" t="s">
        <v>158</v>
      </c>
      <c r="BA167" s="3236">
        <v>24</v>
      </c>
      <c r="BB167" s="3236">
        <v>28</v>
      </c>
      <c r="BC167" s="3236">
        <f t="shared" si="175"/>
        <v>-4</v>
      </c>
      <c r="BD167" s="3236">
        <v>33</v>
      </c>
      <c r="BE167" s="3236">
        <v>46</v>
      </c>
      <c r="BF167" s="3236">
        <f t="shared" si="176"/>
        <v>-13</v>
      </c>
      <c r="BG167" s="3236">
        <v>123</v>
      </c>
      <c r="BH167" s="3236">
        <v>151</v>
      </c>
      <c r="BI167" s="3236">
        <f t="shared" si="177"/>
        <v>-28</v>
      </c>
      <c r="BJ167" s="3236">
        <v>3</v>
      </c>
      <c r="BK167" s="3236">
        <v>3</v>
      </c>
      <c r="BL167" s="3236">
        <f t="shared" si="178"/>
        <v>0</v>
      </c>
      <c r="BM167" s="3236">
        <f t="shared" si="179"/>
        <v>183</v>
      </c>
      <c r="BN167" s="3236">
        <f t="shared" si="179"/>
        <v>228</v>
      </c>
      <c r="BO167" s="3256">
        <f t="shared" si="180"/>
        <v>-45</v>
      </c>
    </row>
    <row r="168" spans="1:67" ht="17.45" customHeight="1" thickBot="1">
      <c r="A168" s="3260"/>
      <c r="B168" s="1149"/>
      <c r="C168" s="1149"/>
      <c r="D168" s="1149"/>
      <c r="E168" s="1149"/>
      <c r="F168" s="1149"/>
      <c r="G168" s="1149"/>
      <c r="H168" s="1149"/>
      <c r="I168" s="1149"/>
      <c r="J168" s="1149"/>
      <c r="K168" s="1149"/>
      <c r="L168" s="1149"/>
      <c r="M168" s="1149"/>
      <c r="N168" s="1149"/>
      <c r="O168" s="1149"/>
      <c r="P168" s="1150"/>
    </row>
    <row r="169" spans="1:67" ht="87" thickBot="1">
      <c r="A169" s="941" t="s">
        <v>961</v>
      </c>
      <c r="B169" s="3261" t="s">
        <v>166</v>
      </c>
      <c r="C169" s="3262" t="s">
        <v>166</v>
      </c>
      <c r="D169" s="3263"/>
      <c r="E169" s="3261" t="s">
        <v>167</v>
      </c>
      <c r="F169" s="3262" t="s">
        <v>168</v>
      </c>
      <c r="G169" s="3263"/>
      <c r="H169" s="3261" t="s">
        <v>169</v>
      </c>
      <c r="I169" s="3262" t="s">
        <v>169</v>
      </c>
      <c r="J169" s="3263"/>
      <c r="K169" s="3262" t="s">
        <v>170</v>
      </c>
      <c r="L169" s="3262" t="s">
        <v>170</v>
      </c>
      <c r="M169" s="3263"/>
      <c r="N169" s="3261" t="s">
        <v>158</v>
      </c>
      <c r="O169" s="3262" t="s">
        <v>158</v>
      </c>
      <c r="P169" s="3264"/>
      <c r="R169" s="941" t="s">
        <v>962</v>
      </c>
      <c r="S169" s="3261" t="s">
        <v>166</v>
      </c>
      <c r="T169" s="3262" t="s">
        <v>166</v>
      </c>
      <c r="U169" s="3263"/>
      <c r="V169" s="3261" t="s">
        <v>167</v>
      </c>
      <c r="W169" s="3262" t="s">
        <v>168</v>
      </c>
      <c r="X169" s="3263"/>
      <c r="Y169" s="3261" t="s">
        <v>169</v>
      </c>
      <c r="Z169" s="3262" t="s">
        <v>169</v>
      </c>
      <c r="AA169" s="3263"/>
      <c r="AB169" s="3262" t="s">
        <v>170</v>
      </c>
      <c r="AC169" s="3262" t="s">
        <v>170</v>
      </c>
      <c r="AD169" s="3263"/>
      <c r="AE169" s="3261" t="s">
        <v>158</v>
      </c>
      <c r="AF169" s="3262" t="s">
        <v>158</v>
      </c>
      <c r="AG169" s="3264"/>
      <c r="AI169" s="941" t="s">
        <v>963</v>
      </c>
      <c r="AJ169" s="3261" t="s">
        <v>166</v>
      </c>
      <c r="AK169" s="3262" t="s">
        <v>166</v>
      </c>
      <c r="AL169" s="3263"/>
      <c r="AM169" s="3261" t="s">
        <v>167</v>
      </c>
      <c r="AN169" s="3262" t="s">
        <v>168</v>
      </c>
      <c r="AO169" s="3263"/>
      <c r="AP169" s="3261" t="s">
        <v>169</v>
      </c>
      <c r="AQ169" s="3262" t="s">
        <v>169</v>
      </c>
      <c r="AR169" s="3263"/>
      <c r="AS169" s="3262" t="s">
        <v>170</v>
      </c>
      <c r="AT169" s="3262" t="s">
        <v>170</v>
      </c>
      <c r="AU169" s="3263"/>
      <c r="AV169" s="3261" t="s">
        <v>158</v>
      </c>
      <c r="AW169" s="3262" t="s">
        <v>158</v>
      </c>
      <c r="AX169" s="3264"/>
      <c r="AZ169" s="941" t="s">
        <v>964</v>
      </c>
      <c r="BA169" s="3261" t="s">
        <v>166</v>
      </c>
      <c r="BB169" s="3262" t="s">
        <v>166</v>
      </c>
      <c r="BC169" s="3263"/>
      <c r="BD169" s="3261" t="s">
        <v>167</v>
      </c>
      <c r="BE169" s="3262" t="s">
        <v>168</v>
      </c>
      <c r="BF169" s="3263"/>
      <c r="BG169" s="3261" t="s">
        <v>169</v>
      </c>
      <c r="BH169" s="3262" t="s">
        <v>169</v>
      </c>
      <c r="BI169" s="3263"/>
      <c r="BJ169" s="3262" t="s">
        <v>170</v>
      </c>
      <c r="BK169" s="3262" t="s">
        <v>170</v>
      </c>
      <c r="BL169" s="3263"/>
      <c r="BM169" s="3261" t="s">
        <v>158</v>
      </c>
      <c r="BN169" s="3262" t="s">
        <v>158</v>
      </c>
      <c r="BO169" s="3264"/>
    </row>
    <row r="170" spans="1:67" ht="11.25" customHeight="1" thickBot="1">
      <c r="A170" s="942"/>
      <c r="B170" s="3243" t="s">
        <v>171</v>
      </c>
      <c r="C170" s="704" t="s">
        <v>172</v>
      </c>
      <c r="D170" s="2145" t="s">
        <v>173</v>
      </c>
      <c r="E170" s="3243" t="s">
        <v>171</v>
      </c>
      <c r="F170" s="704" t="s">
        <v>172</v>
      </c>
      <c r="G170" s="3258" t="s">
        <v>173</v>
      </c>
      <c r="H170" s="3243" t="s">
        <v>171</v>
      </c>
      <c r="I170" s="704" t="s">
        <v>172</v>
      </c>
      <c r="J170" s="2145" t="s">
        <v>173</v>
      </c>
      <c r="K170" s="3243" t="s">
        <v>171</v>
      </c>
      <c r="L170" s="704" t="s">
        <v>172</v>
      </c>
      <c r="M170" s="2145" t="s">
        <v>173</v>
      </c>
      <c r="N170" s="3243" t="s">
        <v>171</v>
      </c>
      <c r="O170" s="704" t="s">
        <v>172</v>
      </c>
      <c r="P170" s="3258" t="s">
        <v>163</v>
      </c>
      <c r="R170" s="3265"/>
      <c r="S170" s="3243" t="s">
        <v>171</v>
      </c>
      <c r="T170" s="704" t="s">
        <v>172</v>
      </c>
      <c r="U170" s="2145" t="s">
        <v>173</v>
      </c>
      <c r="V170" s="3243" t="s">
        <v>171</v>
      </c>
      <c r="W170" s="704" t="s">
        <v>172</v>
      </c>
      <c r="X170" s="3258" t="s">
        <v>173</v>
      </c>
      <c r="Y170" s="3243" t="s">
        <v>171</v>
      </c>
      <c r="Z170" s="704" t="s">
        <v>172</v>
      </c>
      <c r="AA170" s="2145" t="s">
        <v>173</v>
      </c>
      <c r="AB170" s="3243" t="s">
        <v>171</v>
      </c>
      <c r="AC170" s="704" t="s">
        <v>172</v>
      </c>
      <c r="AD170" s="2145" t="s">
        <v>173</v>
      </c>
      <c r="AE170" s="3243" t="s">
        <v>171</v>
      </c>
      <c r="AF170" s="704" t="s">
        <v>172</v>
      </c>
      <c r="AG170" s="3258" t="s">
        <v>163</v>
      </c>
      <c r="AI170" s="3265"/>
      <c r="AJ170" s="3243" t="s">
        <v>171</v>
      </c>
      <c r="AK170" s="704" t="s">
        <v>172</v>
      </c>
      <c r="AL170" s="2145" t="s">
        <v>173</v>
      </c>
      <c r="AM170" s="3243" t="s">
        <v>171</v>
      </c>
      <c r="AN170" s="704" t="s">
        <v>172</v>
      </c>
      <c r="AO170" s="3258" t="s">
        <v>173</v>
      </c>
      <c r="AP170" s="3243" t="s">
        <v>171</v>
      </c>
      <c r="AQ170" s="704" t="s">
        <v>172</v>
      </c>
      <c r="AR170" s="2145" t="s">
        <v>173</v>
      </c>
      <c r="AS170" s="3243" t="s">
        <v>171</v>
      </c>
      <c r="AT170" s="704" t="s">
        <v>172</v>
      </c>
      <c r="AU170" s="2145" t="s">
        <v>173</v>
      </c>
      <c r="AV170" s="3243" t="s">
        <v>171</v>
      </c>
      <c r="AW170" s="704" t="s">
        <v>172</v>
      </c>
      <c r="AX170" s="3258" t="s">
        <v>163</v>
      </c>
      <c r="AZ170" s="957"/>
      <c r="BA170" s="3257" t="s">
        <v>171</v>
      </c>
      <c r="BB170" s="952" t="s">
        <v>172</v>
      </c>
      <c r="BC170" s="3258" t="s">
        <v>173</v>
      </c>
      <c r="BD170" s="3257" t="s">
        <v>171</v>
      </c>
      <c r="BE170" s="952" t="s">
        <v>172</v>
      </c>
      <c r="BF170" s="3258" t="s">
        <v>173</v>
      </c>
      <c r="BG170" s="3257" t="s">
        <v>171</v>
      </c>
      <c r="BH170" s="952" t="s">
        <v>172</v>
      </c>
      <c r="BI170" s="3258" t="s">
        <v>173</v>
      </c>
      <c r="BJ170" s="3257" t="s">
        <v>171</v>
      </c>
      <c r="BK170" s="952" t="s">
        <v>172</v>
      </c>
      <c r="BL170" s="3258" t="s">
        <v>173</v>
      </c>
      <c r="BM170" s="3257" t="s">
        <v>171</v>
      </c>
      <c r="BN170" s="952" t="s">
        <v>172</v>
      </c>
      <c r="BO170" s="3258" t="s">
        <v>163</v>
      </c>
    </row>
    <row r="171" spans="1:67" ht="11.25" customHeight="1">
      <c r="A171" s="544" t="s">
        <v>174</v>
      </c>
      <c r="B171" s="634">
        <v>0</v>
      </c>
      <c r="C171" s="3266">
        <v>0</v>
      </c>
      <c r="D171" s="540">
        <f t="shared" ref="D171:D189" si="183">B171-C171</f>
        <v>0</v>
      </c>
      <c r="E171" s="837">
        <v>4</v>
      </c>
      <c r="F171" s="3266">
        <v>3</v>
      </c>
      <c r="G171" s="540">
        <f t="shared" ref="G171:G189" si="184">E171-F171</f>
        <v>1</v>
      </c>
      <c r="H171" s="837">
        <v>43</v>
      </c>
      <c r="I171" s="837">
        <v>129</v>
      </c>
      <c r="J171" s="541">
        <f t="shared" ref="J171:J189" si="185">H171-I171</f>
        <v>-86</v>
      </c>
      <c r="K171" s="837">
        <v>0</v>
      </c>
      <c r="L171" s="837">
        <v>1</v>
      </c>
      <c r="M171" s="541">
        <f t="shared" ref="M171:M189" si="186">K171-L171</f>
        <v>-1</v>
      </c>
      <c r="N171" s="837">
        <f>SUM(B171+E171+H171+K171)</f>
        <v>47</v>
      </c>
      <c r="O171" s="837">
        <f>SUM(C171+F171+I171+L171)</f>
        <v>133</v>
      </c>
      <c r="P171" s="540">
        <f t="shared" ref="P171:P189" si="187">N171-O171</f>
        <v>-86</v>
      </c>
      <c r="R171" s="945" t="s">
        <v>174</v>
      </c>
      <c r="S171" s="634">
        <v>0</v>
      </c>
      <c r="T171" s="3266">
        <v>0</v>
      </c>
      <c r="U171" s="540">
        <f t="shared" ref="U171:U189" si="188">S171-T171</f>
        <v>0</v>
      </c>
      <c r="V171" s="837">
        <v>2</v>
      </c>
      <c r="W171" s="3266">
        <v>1</v>
      </c>
      <c r="X171" s="540">
        <f t="shared" ref="X171:X189" si="189">V171-W171</f>
        <v>1</v>
      </c>
      <c r="Y171" s="837">
        <v>28</v>
      </c>
      <c r="Z171" s="837">
        <v>22</v>
      </c>
      <c r="AA171" s="541">
        <f t="shared" ref="AA171:AA189" si="190">Y171-Z171</f>
        <v>6</v>
      </c>
      <c r="AB171" s="837">
        <v>0</v>
      </c>
      <c r="AC171" s="837">
        <v>0</v>
      </c>
      <c r="AD171" s="541">
        <f t="shared" ref="AD171:AD189" si="191">AB171-AC171</f>
        <v>0</v>
      </c>
      <c r="AE171" s="837">
        <f>SUM(S171+V171+Y171+AB171)</f>
        <v>30</v>
      </c>
      <c r="AF171" s="837">
        <f>SUM(T171+W171+Z171+AC171)</f>
        <v>23</v>
      </c>
      <c r="AG171" s="540">
        <f t="shared" ref="AG171:AG189" si="192">AE171-AF171</f>
        <v>7</v>
      </c>
      <c r="AI171" s="945" t="s">
        <v>174</v>
      </c>
      <c r="AJ171" s="634">
        <v>0</v>
      </c>
      <c r="AK171" s="3266">
        <v>0</v>
      </c>
      <c r="AL171" s="540">
        <f t="shared" ref="AL171:AL189" si="193">AJ171-AK171</f>
        <v>0</v>
      </c>
      <c r="AM171" s="837">
        <v>1</v>
      </c>
      <c r="AN171" s="3266">
        <v>0</v>
      </c>
      <c r="AO171" s="540">
        <f t="shared" ref="AO171:AO189" si="194">AM171-AN171</f>
        <v>1</v>
      </c>
      <c r="AP171" s="837">
        <v>15</v>
      </c>
      <c r="AQ171" s="837">
        <v>30</v>
      </c>
      <c r="AR171" s="541">
        <f t="shared" ref="AR171:AR189" si="195">AP171-AQ171</f>
        <v>-15</v>
      </c>
      <c r="AS171" s="837">
        <v>2</v>
      </c>
      <c r="AT171" s="837">
        <v>0</v>
      </c>
      <c r="AU171" s="541">
        <f t="shared" ref="AU171:AU189" si="196">AS171-AT171</f>
        <v>2</v>
      </c>
      <c r="AV171" s="837">
        <f>SUM(AJ171+AM171+AP171+AS171)</f>
        <v>18</v>
      </c>
      <c r="AW171" s="837">
        <f>SUM(AK171+AN171+AQ171+AT171)</f>
        <v>30</v>
      </c>
      <c r="AX171" s="540">
        <f t="shared" ref="AX171:AX189" si="197">AV171-AW171</f>
        <v>-12</v>
      </c>
      <c r="AZ171" s="3267" t="s">
        <v>454</v>
      </c>
      <c r="BA171" s="3268">
        <v>0</v>
      </c>
      <c r="BB171" s="3268">
        <v>0</v>
      </c>
      <c r="BC171" s="3269">
        <f>BA171-BB171</f>
        <v>0</v>
      </c>
      <c r="BD171" s="3268">
        <v>1</v>
      </c>
      <c r="BE171" s="3268">
        <v>1</v>
      </c>
      <c r="BF171" s="3269">
        <f>BD171-BE171</f>
        <v>0</v>
      </c>
      <c r="BG171" s="3268">
        <v>22</v>
      </c>
      <c r="BH171" s="3268">
        <v>39</v>
      </c>
      <c r="BI171" s="3269">
        <f>BG171-BH171</f>
        <v>-17</v>
      </c>
      <c r="BJ171" s="3268">
        <v>0</v>
      </c>
      <c r="BK171" s="3268">
        <v>0</v>
      </c>
      <c r="BL171" s="3269">
        <f>BJ171-BK171</f>
        <v>0</v>
      </c>
      <c r="BM171" s="3268">
        <f>SUM(BA171+BD171+BG171+BJ171)</f>
        <v>23</v>
      </c>
      <c r="BN171" s="3268">
        <f>SUM(BB171+BE171+BH171+BK171)</f>
        <v>40</v>
      </c>
      <c r="BO171" s="3269">
        <f>BM171-BN171</f>
        <v>-17</v>
      </c>
    </row>
    <row r="172" spans="1:67" ht="11.25" customHeight="1">
      <c r="A172" s="544" t="s">
        <v>175</v>
      </c>
      <c r="B172" s="635">
        <v>0</v>
      </c>
      <c r="C172" s="290">
        <v>0</v>
      </c>
      <c r="D172" s="541">
        <f t="shared" si="183"/>
        <v>0</v>
      </c>
      <c r="E172" s="837">
        <v>0</v>
      </c>
      <c r="F172" s="290">
        <v>0</v>
      </c>
      <c r="G172" s="541">
        <f t="shared" si="184"/>
        <v>0</v>
      </c>
      <c r="H172" s="837">
        <v>0</v>
      </c>
      <c r="I172" s="837">
        <v>0</v>
      </c>
      <c r="J172" s="541">
        <f t="shared" si="185"/>
        <v>0</v>
      </c>
      <c r="K172" s="837">
        <v>0</v>
      </c>
      <c r="L172" s="837">
        <v>0</v>
      </c>
      <c r="M172" s="541">
        <f t="shared" si="186"/>
        <v>0</v>
      </c>
      <c r="N172" s="837">
        <f>SUM(B172+E172+H172+K172)</f>
        <v>0</v>
      </c>
      <c r="O172" s="837">
        <f>SUM(C172+F172+I172+L172)</f>
        <v>0</v>
      </c>
      <c r="P172" s="541">
        <f t="shared" si="187"/>
        <v>0</v>
      </c>
      <c r="R172" s="945" t="s">
        <v>175</v>
      </c>
      <c r="S172" s="635">
        <v>0</v>
      </c>
      <c r="T172" s="290">
        <v>0</v>
      </c>
      <c r="U172" s="541">
        <f t="shared" si="188"/>
        <v>0</v>
      </c>
      <c r="V172" s="837">
        <v>0</v>
      </c>
      <c r="W172" s="290">
        <v>0</v>
      </c>
      <c r="X172" s="541">
        <f t="shared" si="189"/>
        <v>0</v>
      </c>
      <c r="Y172" s="837">
        <v>0</v>
      </c>
      <c r="Z172" s="837">
        <v>0</v>
      </c>
      <c r="AA172" s="541">
        <f t="shared" si="190"/>
        <v>0</v>
      </c>
      <c r="AB172" s="837">
        <v>0</v>
      </c>
      <c r="AC172" s="837">
        <v>0</v>
      </c>
      <c r="AD172" s="541">
        <f t="shared" si="191"/>
        <v>0</v>
      </c>
      <c r="AE172" s="837">
        <f>SUM(S172+V172+Y172+AB172)</f>
        <v>0</v>
      </c>
      <c r="AF172" s="837">
        <f>SUM(T172+W172+Z172+AC172)</f>
        <v>0</v>
      </c>
      <c r="AG172" s="541">
        <f t="shared" si="192"/>
        <v>0</v>
      </c>
      <c r="AI172" s="945" t="s">
        <v>175</v>
      </c>
      <c r="AJ172" s="635">
        <v>0</v>
      </c>
      <c r="AK172" s="290">
        <v>0</v>
      </c>
      <c r="AL172" s="541">
        <f t="shared" si="193"/>
        <v>0</v>
      </c>
      <c r="AM172" s="837">
        <v>0</v>
      </c>
      <c r="AN172" s="290">
        <v>0</v>
      </c>
      <c r="AO172" s="541">
        <f t="shared" si="194"/>
        <v>0</v>
      </c>
      <c r="AP172" s="837">
        <v>0</v>
      </c>
      <c r="AQ172" s="837">
        <v>0</v>
      </c>
      <c r="AR172" s="541">
        <f t="shared" si="195"/>
        <v>0</v>
      </c>
      <c r="AS172" s="837">
        <v>0</v>
      </c>
      <c r="AT172" s="837">
        <v>0</v>
      </c>
      <c r="AU172" s="541">
        <f t="shared" si="196"/>
        <v>0</v>
      </c>
      <c r="AV172" s="837">
        <f>SUM(AJ172+AM172+AP172+AS172)</f>
        <v>0</v>
      </c>
      <c r="AW172" s="837">
        <f>SUM(AK172+AN172+AQ172+AT172)</f>
        <v>0</v>
      </c>
      <c r="AX172" s="541">
        <f t="shared" si="197"/>
        <v>0</v>
      </c>
      <c r="AZ172" s="953" t="s">
        <v>455</v>
      </c>
      <c r="BA172" s="164">
        <v>0</v>
      </c>
      <c r="BB172" s="164">
        <v>0</v>
      </c>
      <c r="BC172" s="944">
        <f>BA172-BB172</f>
        <v>0</v>
      </c>
      <c r="BD172" s="164">
        <v>0</v>
      </c>
      <c r="BE172" s="164">
        <v>1</v>
      </c>
      <c r="BF172" s="944">
        <f>BD172-BE172</f>
        <v>-1</v>
      </c>
      <c r="BG172" s="164">
        <v>0</v>
      </c>
      <c r="BH172" s="164">
        <v>0</v>
      </c>
      <c r="BI172" s="944">
        <f>BG172-BH172</f>
        <v>0</v>
      </c>
      <c r="BJ172" s="164">
        <v>0</v>
      </c>
      <c r="BK172" s="164">
        <v>0</v>
      </c>
      <c r="BL172" s="944">
        <f>BJ172-BK172</f>
        <v>0</v>
      </c>
      <c r="BM172" s="945">
        <f t="shared" ref="BM172:BN192" si="198">BA172+BD172+BG172+BJ172</f>
        <v>0</v>
      </c>
      <c r="BN172" s="946">
        <f t="shared" si="198"/>
        <v>1</v>
      </c>
      <c r="BO172" s="944">
        <f>BM172-BN172</f>
        <v>-1</v>
      </c>
    </row>
    <row r="173" spans="1:67" ht="11.25" customHeight="1">
      <c r="A173" s="542" t="s">
        <v>176</v>
      </c>
      <c r="B173" s="542">
        <f>SUM(B171:B172)</f>
        <v>0</v>
      </c>
      <c r="C173" s="543">
        <f>SUM(C171:C172)</f>
        <v>0</v>
      </c>
      <c r="D173" s="3270">
        <f t="shared" si="183"/>
        <v>0</v>
      </c>
      <c r="E173" s="542">
        <f>SUM(E171:E172)</f>
        <v>4</v>
      </c>
      <c r="F173" s="543">
        <f>SUM(F171:F172)</f>
        <v>3</v>
      </c>
      <c r="G173" s="3270">
        <f t="shared" si="184"/>
        <v>1</v>
      </c>
      <c r="H173" s="542">
        <f>SUM(H171:H172)</f>
        <v>43</v>
      </c>
      <c r="I173" s="543">
        <f>SUM(I171:I172)</f>
        <v>129</v>
      </c>
      <c r="J173" s="3270">
        <f t="shared" si="185"/>
        <v>-86</v>
      </c>
      <c r="K173" s="542">
        <f>SUM(K171:K172)</f>
        <v>0</v>
      </c>
      <c r="L173" s="543">
        <f>SUM(L171:L172)</f>
        <v>1</v>
      </c>
      <c r="M173" s="3270">
        <f t="shared" si="186"/>
        <v>-1</v>
      </c>
      <c r="N173" s="3271">
        <f t="shared" ref="N173:O188" si="199">B173+E173+H173+K173</f>
        <v>47</v>
      </c>
      <c r="O173" s="3272">
        <f t="shared" si="199"/>
        <v>133</v>
      </c>
      <c r="P173" s="3270">
        <f t="shared" si="187"/>
        <v>-86</v>
      </c>
      <c r="R173" s="3273" t="s">
        <v>176</v>
      </c>
      <c r="S173" s="542">
        <f>SUM(S171:S172)</f>
        <v>0</v>
      </c>
      <c r="T173" s="543">
        <f>SUM(T171:T172)</f>
        <v>0</v>
      </c>
      <c r="U173" s="3270">
        <f t="shared" si="188"/>
        <v>0</v>
      </c>
      <c r="V173" s="542">
        <f>SUM(V171:V172)</f>
        <v>2</v>
      </c>
      <c r="W173" s="543">
        <f>SUM(W171:W172)</f>
        <v>1</v>
      </c>
      <c r="X173" s="3270">
        <f t="shared" si="189"/>
        <v>1</v>
      </c>
      <c r="Y173" s="542">
        <f>SUM(Y171:Y172)</f>
        <v>28</v>
      </c>
      <c r="Z173" s="543">
        <f>SUM(Z171:Z172)</f>
        <v>22</v>
      </c>
      <c r="AA173" s="3270">
        <f t="shared" si="190"/>
        <v>6</v>
      </c>
      <c r="AB173" s="542">
        <f>SUM(AB171:AB172)</f>
        <v>0</v>
      </c>
      <c r="AC173" s="543">
        <f>SUM(AC171:AC172)</f>
        <v>0</v>
      </c>
      <c r="AD173" s="3270">
        <f t="shared" si="191"/>
        <v>0</v>
      </c>
      <c r="AE173" s="3271">
        <f t="shared" ref="AE173:AF188" si="200">S173+V173+Y173+AB173</f>
        <v>30</v>
      </c>
      <c r="AF173" s="3272">
        <f t="shared" si="200"/>
        <v>23</v>
      </c>
      <c r="AG173" s="3270">
        <f t="shared" si="192"/>
        <v>7</v>
      </c>
      <c r="AI173" s="3273" t="s">
        <v>176</v>
      </c>
      <c r="AJ173" s="542">
        <f>SUM(AJ171:AJ172)</f>
        <v>0</v>
      </c>
      <c r="AK173" s="543">
        <f>SUM(AK171:AK172)</f>
        <v>0</v>
      </c>
      <c r="AL173" s="3270">
        <f t="shared" si="193"/>
        <v>0</v>
      </c>
      <c r="AM173" s="542">
        <f>SUM(AM171:AM172)</f>
        <v>1</v>
      </c>
      <c r="AN173" s="543">
        <f>SUM(AN171:AN172)</f>
        <v>0</v>
      </c>
      <c r="AO173" s="3270">
        <f t="shared" si="194"/>
        <v>1</v>
      </c>
      <c r="AP173" s="542">
        <f>SUM(AP171:AP172)</f>
        <v>15</v>
      </c>
      <c r="AQ173" s="543">
        <f>SUM(AQ171:AQ172)</f>
        <v>30</v>
      </c>
      <c r="AR173" s="3270">
        <f t="shared" si="195"/>
        <v>-15</v>
      </c>
      <c r="AS173" s="542">
        <f>SUM(AS171:AS172)</f>
        <v>2</v>
      </c>
      <c r="AT173" s="543">
        <f>SUM(AT171:AT172)</f>
        <v>0</v>
      </c>
      <c r="AU173" s="3270">
        <f t="shared" si="196"/>
        <v>2</v>
      </c>
      <c r="AV173" s="3271">
        <f t="shared" ref="AV173:AW188" si="201">AJ173+AM173+AP173+AS173</f>
        <v>18</v>
      </c>
      <c r="AW173" s="3272">
        <f t="shared" si="201"/>
        <v>30</v>
      </c>
      <c r="AX173" s="3270">
        <f t="shared" si="197"/>
        <v>-12</v>
      </c>
      <c r="AZ173" s="954" t="s">
        <v>456</v>
      </c>
      <c r="BA173" s="666">
        <v>2</v>
      </c>
      <c r="BB173" s="666">
        <v>3</v>
      </c>
      <c r="BC173" s="947">
        <f>BA173-BB173</f>
        <v>-1</v>
      </c>
      <c r="BD173" s="666">
        <v>0</v>
      </c>
      <c r="BE173" s="666">
        <v>6</v>
      </c>
      <c r="BF173" s="947">
        <f>BD173-BE173</f>
        <v>-6</v>
      </c>
      <c r="BG173" s="666">
        <v>6</v>
      </c>
      <c r="BH173" s="666">
        <v>13</v>
      </c>
      <c r="BI173" s="947">
        <f>BG173-BH173</f>
        <v>-7</v>
      </c>
      <c r="BJ173" s="666">
        <v>0</v>
      </c>
      <c r="BK173" s="666">
        <v>0</v>
      </c>
      <c r="BL173" s="947">
        <f>BJ173-BK173</f>
        <v>0</v>
      </c>
      <c r="BM173" s="948">
        <f t="shared" si="198"/>
        <v>8</v>
      </c>
      <c r="BN173" s="949">
        <f t="shared" si="198"/>
        <v>22</v>
      </c>
      <c r="BO173" s="947">
        <f>BM173-BN173</f>
        <v>-14</v>
      </c>
    </row>
    <row r="174" spans="1:67" ht="11.25" customHeight="1">
      <c r="A174" s="544" t="s">
        <v>177</v>
      </c>
      <c r="B174" s="635">
        <v>0</v>
      </c>
      <c r="C174" s="290">
        <v>0</v>
      </c>
      <c r="D174" s="541">
        <f t="shared" si="183"/>
        <v>0</v>
      </c>
      <c r="E174" s="837">
        <v>0</v>
      </c>
      <c r="F174" s="290">
        <v>0</v>
      </c>
      <c r="G174" s="541">
        <f t="shared" si="184"/>
        <v>0</v>
      </c>
      <c r="H174" s="837">
        <v>0</v>
      </c>
      <c r="I174" s="837">
        <v>0</v>
      </c>
      <c r="J174" s="541">
        <f t="shared" si="185"/>
        <v>0</v>
      </c>
      <c r="K174" s="837">
        <v>0</v>
      </c>
      <c r="L174" s="837">
        <v>0</v>
      </c>
      <c r="M174" s="541">
        <f t="shared" si="186"/>
        <v>0</v>
      </c>
      <c r="N174" s="544">
        <f t="shared" si="199"/>
        <v>0</v>
      </c>
      <c r="O174" s="545">
        <f t="shared" si="199"/>
        <v>0</v>
      </c>
      <c r="P174" s="541">
        <f t="shared" si="187"/>
        <v>0</v>
      </c>
      <c r="R174" s="945" t="s">
        <v>177</v>
      </c>
      <c r="S174" s="635">
        <v>0</v>
      </c>
      <c r="T174" s="290">
        <v>0</v>
      </c>
      <c r="U174" s="541">
        <f t="shared" si="188"/>
        <v>0</v>
      </c>
      <c r="V174" s="837">
        <v>0</v>
      </c>
      <c r="W174" s="290">
        <v>0</v>
      </c>
      <c r="X174" s="541">
        <f t="shared" si="189"/>
        <v>0</v>
      </c>
      <c r="Y174" s="837">
        <v>0</v>
      </c>
      <c r="Z174" s="837">
        <v>0</v>
      </c>
      <c r="AA174" s="541">
        <f t="shared" si="190"/>
        <v>0</v>
      </c>
      <c r="AB174" s="837">
        <v>0</v>
      </c>
      <c r="AC174" s="837">
        <v>0</v>
      </c>
      <c r="AD174" s="541">
        <f t="shared" si="191"/>
        <v>0</v>
      </c>
      <c r="AE174" s="544">
        <f t="shared" si="200"/>
        <v>0</v>
      </c>
      <c r="AF174" s="545">
        <f t="shared" si="200"/>
        <v>0</v>
      </c>
      <c r="AG174" s="541">
        <f t="shared" si="192"/>
        <v>0</v>
      </c>
      <c r="AI174" s="945" t="s">
        <v>177</v>
      </c>
      <c r="AJ174" s="635">
        <v>0</v>
      </c>
      <c r="AK174" s="290">
        <v>0</v>
      </c>
      <c r="AL174" s="541">
        <f t="shared" si="193"/>
        <v>0</v>
      </c>
      <c r="AM174" s="837">
        <v>0</v>
      </c>
      <c r="AN174" s="290">
        <v>0</v>
      </c>
      <c r="AO174" s="541">
        <f t="shared" si="194"/>
        <v>0</v>
      </c>
      <c r="AP174" s="837">
        <v>0</v>
      </c>
      <c r="AQ174" s="837">
        <v>0</v>
      </c>
      <c r="AR174" s="541">
        <f t="shared" si="195"/>
        <v>0</v>
      </c>
      <c r="AS174" s="837">
        <v>0</v>
      </c>
      <c r="AT174" s="837">
        <v>0</v>
      </c>
      <c r="AU174" s="541">
        <f t="shared" si="196"/>
        <v>0</v>
      </c>
      <c r="AV174" s="544">
        <f t="shared" si="201"/>
        <v>0</v>
      </c>
      <c r="AW174" s="545">
        <f t="shared" si="201"/>
        <v>0</v>
      </c>
      <c r="AX174" s="541">
        <f t="shared" si="197"/>
        <v>0</v>
      </c>
      <c r="AZ174" s="953" t="s">
        <v>457</v>
      </c>
      <c r="BA174" s="164">
        <v>0</v>
      </c>
      <c r="BB174" s="164">
        <v>0</v>
      </c>
      <c r="BC174" s="944">
        <f>BA174-BB174</f>
        <v>0</v>
      </c>
      <c r="BD174" s="164">
        <v>0</v>
      </c>
      <c r="BE174" s="164">
        <v>0</v>
      </c>
      <c r="BF174" s="944">
        <f>BD174-BE174</f>
        <v>0</v>
      </c>
      <c r="BG174" s="164">
        <v>0</v>
      </c>
      <c r="BH174" s="164">
        <v>0</v>
      </c>
      <c r="BI174" s="944">
        <f>BG174-BH174</f>
        <v>0</v>
      </c>
      <c r="BJ174" s="164">
        <v>0</v>
      </c>
      <c r="BK174" s="164">
        <v>0</v>
      </c>
      <c r="BL174" s="944">
        <f>BJ174-BK174</f>
        <v>0</v>
      </c>
      <c r="BM174" s="945">
        <f t="shared" si="198"/>
        <v>0</v>
      </c>
      <c r="BN174" s="946">
        <f t="shared" si="198"/>
        <v>0</v>
      </c>
      <c r="BO174" s="944">
        <f>BM174-BN174</f>
        <v>0</v>
      </c>
    </row>
    <row r="175" spans="1:67" ht="11.25" customHeight="1">
      <c r="A175" s="544" t="s">
        <v>178</v>
      </c>
      <c r="B175" s="635">
        <v>1</v>
      </c>
      <c r="C175" s="290">
        <v>7</v>
      </c>
      <c r="D175" s="541">
        <f t="shared" si="183"/>
        <v>-6</v>
      </c>
      <c r="E175" s="837">
        <v>3</v>
      </c>
      <c r="F175" s="290">
        <v>4</v>
      </c>
      <c r="G175" s="541">
        <f t="shared" si="184"/>
        <v>-1</v>
      </c>
      <c r="H175" s="837">
        <v>19</v>
      </c>
      <c r="I175" s="837">
        <v>34</v>
      </c>
      <c r="J175" s="541">
        <f t="shared" si="185"/>
        <v>-15</v>
      </c>
      <c r="K175" s="837">
        <v>0</v>
      </c>
      <c r="L175" s="837">
        <v>1</v>
      </c>
      <c r="M175" s="541">
        <f t="shared" si="186"/>
        <v>-1</v>
      </c>
      <c r="N175" s="544">
        <f t="shared" si="199"/>
        <v>23</v>
      </c>
      <c r="O175" s="545">
        <f t="shared" si="199"/>
        <v>46</v>
      </c>
      <c r="P175" s="541">
        <f t="shared" si="187"/>
        <v>-23</v>
      </c>
      <c r="R175" s="945" t="s">
        <v>178</v>
      </c>
      <c r="S175" s="635">
        <v>1</v>
      </c>
      <c r="T175" s="290">
        <v>2</v>
      </c>
      <c r="U175" s="541">
        <f t="shared" si="188"/>
        <v>-1</v>
      </c>
      <c r="V175" s="837">
        <v>1</v>
      </c>
      <c r="W175" s="290">
        <v>2</v>
      </c>
      <c r="X175" s="541">
        <f t="shared" si="189"/>
        <v>-1</v>
      </c>
      <c r="Y175" s="837">
        <v>14</v>
      </c>
      <c r="Z175" s="837">
        <v>6</v>
      </c>
      <c r="AA175" s="541">
        <f t="shared" si="190"/>
        <v>8</v>
      </c>
      <c r="AB175" s="837">
        <v>0</v>
      </c>
      <c r="AC175" s="837">
        <v>2</v>
      </c>
      <c r="AD175" s="541">
        <f t="shared" si="191"/>
        <v>-2</v>
      </c>
      <c r="AE175" s="544">
        <f t="shared" si="200"/>
        <v>16</v>
      </c>
      <c r="AF175" s="545">
        <f t="shared" si="200"/>
        <v>12</v>
      </c>
      <c r="AG175" s="541">
        <f t="shared" si="192"/>
        <v>4</v>
      </c>
      <c r="AI175" s="945" t="s">
        <v>178</v>
      </c>
      <c r="AJ175" s="635">
        <v>0</v>
      </c>
      <c r="AK175" s="290">
        <v>1</v>
      </c>
      <c r="AL175" s="541">
        <f t="shared" si="193"/>
        <v>-1</v>
      </c>
      <c r="AM175" s="837">
        <v>1</v>
      </c>
      <c r="AN175" s="290">
        <v>1</v>
      </c>
      <c r="AO175" s="541">
        <f t="shared" si="194"/>
        <v>0</v>
      </c>
      <c r="AP175" s="837">
        <v>6</v>
      </c>
      <c r="AQ175" s="837">
        <v>7</v>
      </c>
      <c r="AR175" s="541">
        <f t="shared" si="195"/>
        <v>-1</v>
      </c>
      <c r="AS175" s="837">
        <v>0</v>
      </c>
      <c r="AT175" s="837">
        <v>1</v>
      </c>
      <c r="AU175" s="541">
        <f t="shared" si="196"/>
        <v>-1</v>
      </c>
      <c r="AV175" s="544">
        <f t="shared" si="201"/>
        <v>7</v>
      </c>
      <c r="AW175" s="545">
        <f t="shared" si="201"/>
        <v>10</v>
      </c>
      <c r="AX175" s="541">
        <f t="shared" si="197"/>
        <v>-3</v>
      </c>
      <c r="AZ175" s="953" t="s">
        <v>458</v>
      </c>
      <c r="BA175" s="164">
        <v>0</v>
      </c>
      <c r="BB175" s="164">
        <v>0</v>
      </c>
      <c r="BC175" s="944">
        <f t="shared" ref="BC175:BC190" si="202">BA175-BB175</f>
        <v>0</v>
      </c>
      <c r="BD175" s="164">
        <v>0</v>
      </c>
      <c r="BE175" s="164">
        <v>0</v>
      </c>
      <c r="BF175" s="944">
        <f t="shared" ref="BF175:BF190" si="203">BD175-BE175</f>
        <v>0</v>
      </c>
      <c r="BG175" s="164">
        <v>0</v>
      </c>
      <c r="BH175" s="164">
        <v>0</v>
      </c>
      <c r="BI175" s="944">
        <f t="shared" ref="BI175:BI193" si="204">BG175-BH175</f>
        <v>0</v>
      </c>
      <c r="BJ175" s="164">
        <v>0</v>
      </c>
      <c r="BK175" s="164">
        <v>0</v>
      </c>
      <c r="BL175" s="944">
        <f>BJ175-BK175</f>
        <v>0</v>
      </c>
      <c r="BM175" s="945">
        <f t="shared" si="198"/>
        <v>0</v>
      </c>
      <c r="BN175" s="946">
        <f t="shared" si="198"/>
        <v>0</v>
      </c>
      <c r="BO175" s="944">
        <f t="shared" ref="BO175:BO192" si="205">BM175-BN175</f>
        <v>0</v>
      </c>
    </row>
    <row r="176" spans="1:67" ht="11.25" customHeight="1">
      <c r="A176" s="544" t="s">
        <v>179</v>
      </c>
      <c r="B176" s="635">
        <v>0</v>
      </c>
      <c r="C176" s="290">
        <v>0</v>
      </c>
      <c r="D176" s="541">
        <f t="shared" si="183"/>
        <v>0</v>
      </c>
      <c r="E176" s="837">
        <v>0</v>
      </c>
      <c r="F176" s="290">
        <v>0</v>
      </c>
      <c r="G176" s="541">
        <f t="shared" si="184"/>
        <v>0</v>
      </c>
      <c r="H176" s="837">
        <v>0</v>
      </c>
      <c r="I176" s="837">
        <v>0</v>
      </c>
      <c r="J176" s="541">
        <f t="shared" si="185"/>
        <v>0</v>
      </c>
      <c r="K176" s="837">
        <v>0</v>
      </c>
      <c r="L176" s="837">
        <v>0</v>
      </c>
      <c r="M176" s="541">
        <f t="shared" si="186"/>
        <v>0</v>
      </c>
      <c r="N176" s="544">
        <f t="shared" si="199"/>
        <v>0</v>
      </c>
      <c r="O176" s="545">
        <f t="shared" si="199"/>
        <v>0</v>
      </c>
      <c r="P176" s="541">
        <f t="shared" si="187"/>
        <v>0</v>
      </c>
      <c r="R176" s="945" t="s">
        <v>179</v>
      </c>
      <c r="S176" s="635">
        <v>1</v>
      </c>
      <c r="T176" s="290">
        <v>0</v>
      </c>
      <c r="U176" s="541">
        <f t="shared" si="188"/>
        <v>1</v>
      </c>
      <c r="V176" s="837">
        <v>0</v>
      </c>
      <c r="W176" s="290">
        <v>0</v>
      </c>
      <c r="X176" s="541">
        <f t="shared" si="189"/>
        <v>0</v>
      </c>
      <c r="Y176" s="837">
        <v>0</v>
      </c>
      <c r="Z176" s="837">
        <v>0</v>
      </c>
      <c r="AA176" s="541">
        <f t="shared" si="190"/>
        <v>0</v>
      </c>
      <c r="AB176" s="837">
        <v>0</v>
      </c>
      <c r="AC176" s="837">
        <v>0</v>
      </c>
      <c r="AD176" s="541">
        <f t="shared" si="191"/>
        <v>0</v>
      </c>
      <c r="AE176" s="544">
        <f t="shared" si="200"/>
        <v>1</v>
      </c>
      <c r="AF176" s="545">
        <f t="shared" si="200"/>
        <v>0</v>
      </c>
      <c r="AG176" s="541">
        <f t="shared" si="192"/>
        <v>1</v>
      </c>
      <c r="AI176" s="945" t="s">
        <v>179</v>
      </c>
      <c r="AJ176" s="635">
        <v>1</v>
      </c>
      <c r="AK176" s="290">
        <v>0</v>
      </c>
      <c r="AL176" s="541">
        <f t="shared" si="193"/>
        <v>1</v>
      </c>
      <c r="AM176" s="837">
        <v>0</v>
      </c>
      <c r="AN176" s="290">
        <v>0</v>
      </c>
      <c r="AO176" s="541">
        <f t="shared" si="194"/>
        <v>0</v>
      </c>
      <c r="AP176" s="837">
        <v>0</v>
      </c>
      <c r="AQ176" s="837">
        <v>1</v>
      </c>
      <c r="AR176" s="541">
        <f t="shared" si="195"/>
        <v>-1</v>
      </c>
      <c r="AS176" s="837">
        <v>0</v>
      </c>
      <c r="AT176" s="837">
        <v>0</v>
      </c>
      <c r="AU176" s="541">
        <f t="shared" si="196"/>
        <v>0</v>
      </c>
      <c r="AV176" s="544">
        <f t="shared" si="201"/>
        <v>1</v>
      </c>
      <c r="AW176" s="545">
        <f t="shared" si="201"/>
        <v>1</v>
      </c>
      <c r="AX176" s="541">
        <f t="shared" si="197"/>
        <v>0</v>
      </c>
      <c r="AZ176" s="954" t="s">
        <v>459</v>
      </c>
      <c r="BA176" s="666">
        <v>3</v>
      </c>
      <c r="BB176" s="666">
        <v>6</v>
      </c>
      <c r="BC176" s="947">
        <f t="shared" si="202"/>
        <v>-3</v>
      </c>
      <c r="BD176" s="666">
        <v>1</v>
      </c>
      <c r="BE176" s="666">
        <v>6</v>
      </c>
      <c r="BF176" s="947">
        <f t="shared" si="203"/>
        <v>-5</v>
      </c>
      <c r="BG176" s="666">
        <v>27</v>
      </c>
      <c r="BH176" s="666">
        <v>26</v>
      </c>
      <c r="BI176" s="947">
        <f t="shared" si="204"/>
        <v>1</v>
      </c>
      <c r="BJ176" s="666">
        <v>0</v>
      </c>
      <c r="BK176" s="666">
        <v>0</v>
      </c>
      <c r="BL176" s="947">
        <f t="shared" ref="BL176:BL193" si="206">BJ176-BK176</f>
        <v>0</v>
      </c>
      <c r="BM176" s="948">
        <f t="shared" si="198"/>
        <v>31</v>
      </c>
      <c r="BN176" s="949">
        <f t="shared" si="198"/>
        <v>38</v>
      </c>
      <c r="BO176" s="947">
        <f t="shared" si="205"/>
        <v>-7</v>
      </c>
    </row>
    <row r="177" spans="1:67" ht="11.25" customHeight="1">
      <c r="A177" s="542" t="s">
        <v>180</v>
      </c>
      <c r="B177" s="542">
        <f>SUM(B174:B176)</f>
        <v>1</v>
      </c>
      <c r="C177" s="543">
        <f>SUM(C174:C176)</f>
        <v>7</v>
      </c>
      <c r="D177" s="3270">
        <f t="shared" si="183"/>
        <v>-6</v>
      </c>
      <c r="E177" s="542">
        <f>SUM(E174:E176)</f>
        <v>3</v>
      </c>
      <c r="F177" s="543">
        <f>SUM(F174:F176)</f>
        <v>4</v>
      </c>
      <c r="G177" s="3270">
        <f t="shared" si="184"/>
        <v>-1</v>
      </c>
      <c r="H177" s="542">
        <f>SUM(H174:H176)</f>
        <v>19</v>
      </c>
      <c r="I177" s="543">
        <f>SUM(I174:I176)</f>
        <v>34</v>
      </c>
      <c r="J177" s="3270">
        <f t="shared" si="185"/>
        <v>-15</v>
      </c>
      <c r="K177" s="542">
        <f>SUM(K174:K176)</f>
        <v>0</v>
      </c>
      <c r="L177" s="543">
        <f>SUM(L174:L176)</f>
        <v>1</v>
      </c>
      <c r="M177" s="3270">
        <f t="shared" si="186"/>
        <v>-1</v>
      </c>
      <c r="N177" s="3271">
        <f t="shared" si="199"/>
        <v>23</v>
      </c>
      <c r="O177" s="3272">
        <f t="shared" si="199"/>
        <v>46</v>
      </c>
      <c r="P177" s="3270">
        <f t="shared" si="187"/>
        <v>-23</v>
      </c>
      <c r="R177" s="3273" t="s">
        <v>180</v>
      </c>
      <c r="S177" s="542">
        <f>SUM(S174:S176)</f>
        <v>2</v>
      </c>
      <c r="T177" s="543">
        <f>SUM(T174:T176)</f>
        <v>2</v>
      </c>
      <c r="U177" s="3270">
        <f t="shared" si="188"/>
        <v>0</v>
      </c>
      <c r="V177" s="542">
        <f>SUM(V174:V176)</f>
        <v>1</v>
      </c>
      <c r="W177" s="543">
        <f>SUM(W174:W176)</f>
        <v>2</v>
      </c>
      <c r="X177" s="3270">
        <f t="shared" si="189"/>
        <v>-1</v>
      </c>
      <c r="Y177" s="542">
        <f>SUM(Y174:Y176)</f>
        <v>14</v>
      </c>
      <c r="Z177" s="543">
        <f>SUM(Z174:Z176)</f>
        <v>6</v>
      </c>
      <c r="AA177" s="3270">
        <f t="shared" si="190"/>
        <v>8</v>
      </c>
      <c r="AB177" s="542">
        <f>SUM(AB174:AB176)</f>
        <v>0</v>
      </c>
      <c r="AC177" s="543">
        <f>SUM(AC174:AC176)</f>
        <v>2</v>
      </c>
      <c r="AD177" s="3270">
        <f t="shared" si="191"/>
        <v>-2</v>
      </c>
      <c r="AE177" s="3271">
        <f t="shared" si="200"/>
        <v>17</v>
      </c>
      <c r="AF177" s="3272">
        <f t="shared" si="200"/>
        <v>12</v>
      </c>
      <c r="AG177" s="3270">
        <f t="shared" si="192"/>
        <v>5</v>
      </c>
      <c r="AI177" s="3273" t="s">
        <v>180</v>
      </c>
      <c r="AJ177" s="542">
        <f>SUM(AJ174:AJ176)</f>
        <v>1</v>
      </c>
      <c r="AK177" s="543">
        <f>SUM(AK174:AK176)</f>
        <v>1</v>
      </c>
      <c r="AL177" s="3270">
        <f t="shared" si="193"/>
        <v>0</v>
      </c>
      <c r="AM177" s="542">
        <f>SUM(AM174:AM176)</f>
        <v>1</v>
      </c>
      <c r="AN177" s="543">
        <f>SUM(AN174:AN176)</f>
        <v>1</v>
      </c>
      <c r="AO177" s="3270">
        <f t="shared" si="194"/>
        <v>0</v>
      </c>
      <c r="AP177" s="542">
        <f>SUM(AP174:AP176)</f>
        <v>6</v>
      </c>
      <c r="AQ177" s="543">
        <f>SUM(AQ174:AQ176)</f>
        <v>8</v>
      </c>
      <c r="AR177" s="3270">
        <f t="shared" si="195"/>
        <v>-2</v>
      </c>
      <c r="AS177" s="542">
        <f>SUM(AS174:AS176)</f>
        <v>0</v>
      </c>
      <c r="AT177" s="543">
        <f>SUM(AT174:AT176)</f>
        <v>1</v>
      </c>
      <c r="AU177" s="3270">
        <f t="shared" si="196"/>
        <v>-1</v>
      </c>
      <c r="AV177" s="3271">
        <f t="shared" si="201"/>
        <v>8</v>
      </c>
      <c r="AW177" s="3272">
        <f t="shared" si="201"/>
        <v>11</v>
      </c>
      <c r="AX177" s="3270">
        <f t="shared" si="197"/>
        <v>-3</v>
      </c>
      <c r="AZ177" s="954" t="s">
        <v>460</v>
      </c>
      <c r="BA177" s="666">
        <v>2</v>
      </c>
      <c r="BB177" s="666">
        <v>4</v>
      </c>
      <c r="BC177" s="947">
        <f t="shared" si="202"/>
        <v>-2</v>
      </c>
      <c r="BD177" s="666">
        <v>4</v>
      </c>
      <c r="BE177" s="666">
        <v>9</v>
      </c>
      <c r="BF177" s="947">
        <f t="shared" si="203"/>
        <v>-5</v>
      </c>
      <c r="BG177" s="666">
        <v>30</v>
      </c>
      <c r="BH177" s="666">
        <v>30</v>
      </c>
      <c r="BI177" s="947">
        <f t="shared" si="204"/>
        <v>0</v>
      </c>
      <c r="BJ177" s="666">
        <v>1</v>
      </c>
      <c r="BK177" s="666">
        <v>0</v>
      </c>
      <c r="BL177" s="947">
        <f t="shared" si="206"/>
        <v>1</v>
      </c>
      <c r="BM177" s="948">
        <f t="shared" si="198"/>
        <v>37</v>
      </c>
      <c r="BN177" s="949">
        <f t="shared" si="198"/>
        <v>43</v>
      </c>
      <c r="BO177" s="947">
        <f t="shared" si="205"/>
        <v>-6</v>
      </c>
    </row>
    <row r="178" spans="1:67" ht="11.25" customHeight="1">
      <c r="A178" s="542" t="s">
        <v>181</v>
      </c>
      <c r="B178" s="542">
        <v>4</v>
      </c>
      <c r="C178" s="543">
        <v>5</v>
      </c>
      <c r="D178" s="3270">
        <f t="shared" si="183"/>
        <v>-1</v>
      </c>
      <c r="E178" s="740">
        <v>6</v>
      </c>
      <c r="F178" s="543">
        <v>8</v>
      </c>
      <c r="G178" s="3270">
        <f t="shared" si="184"/>
        <v>-2</v>
      </c>
      <c r="H178" s="740">
        <v>48</v>
      </c>
      <c r="I178" s="740">
        <v>79</v>
      </c>
      <c r="J178" s="3270">
        <f t="shared" si="185"/>
        <v>-31</v>
      </c>
      <c r="K178" s="740">
        <v>0</v>
      </c>
      <c r="L178" s="740">
        <v>1</v>
      </c>
      <c r="M178" s="3270">
        <f t="shared" si="186"/>
        <v>-1</v>
      </c>
      <c r="N178" s="3271">
        <f t="shared" si="199"/>
        <v>58</v>
      </c>
      <c r="O178" s="3272">
        <f t="shared" si="199"/>
        <v>93</v>
      </c>
      <c r="P178" s="3270">
        <f t="shared" si="187"/>
        <v>-35</v>
      </c>
      <c r="R178" s="3273" t="s">
        <v>181</v>
      </c>
      <c r="S178" s="542">
        <v>3</v>
      </c>
      <c r="T178" s="543">
        <v>4</v>
      </c>
      <c r="U178" s="3270">
        <f t="shared" si="188"/>
        <v>-1</v>
      </c>
      <c r="V178" s="740">
        <v>0</v>
      </c>
      <c r="W178" s="543">
        <v>1</v>
      </c>
      <c r="X178" s="3270">
        <f t="shared" si="189"/>
        <v>-1</v>
      </c>
      <c r="Y178" s="740">
        <v>29</v>
      </c>
      <c r="Z178" s="740">
        <v>32</v>
      </c>
      <c r="AA178" s="3270">
        <f t="shared" si="190"/>
        <v>-3</v>
      </c>
      <c r="AB178" s="740">
        <v>0</v>
      </c>
      <c r="AC178" s="740">
        <v>0</v>
      </c>
      <c r="AD178" s="3270">
        <f t="shared" si="191"/>
        <v>0</v>
      </c>
      <c r="AE178" s="3271">
        <f t="shared" si="200"/>
        <v>32</v>
      </c>
      <c r="AF178" s="3272">
        <f t="shared" si="200"/>
        <v>37</v>
      </c>
      <c r="AG178" s="3270">
        <f t="shared" si="192"/>
        <v>-5</v>
      </c>
      <c r="AI178" s="3273" t="s">
        <v>181</v>
      </c>
      <c r="AJ178" s="542">
        <v>1</v>
      </c>
      <c r="AK178" s="543">
        <v>2</v>
      </c>
      <c r="AL178" s="3270">
        <f t="shared" si="193"/>
        <v>-1</v>
      </c>
      <c r="AM178" s="740">
        <v>1</v>
      </c>
      <c r="AN178" s="543">
        <v>2</v>
      </c>
      <c r="AO178" s="3270">
        <f t="shared" si="194"/>
        <v>-1</v>
      </c>
      <c r="AP178" s="740">
        <v>23</v>
      </c>
      <c r="AQ178" s="740">
        <v>26</v>
      </c>
      <c r="AR178" s="3270">
        <f t="shared" si="195"/>
        <v>-3</v>
      </c>
      <c r="AS178" s="740">
        <v>1</v>
      </c>
      <c r="AT178" s="740">
        <v>0</v>
      </c>
      <c r="AU178" s="3270">
        <f t="shared" si="196"/>
        <v>1</v>
      </c>
      <c r="AV178" s="3271">
        <f t="shared" si="201"/>
        <v>26</v>
      </c>
      <c r="AW178" s="3272">
        <f t="shared" si="201"/>
        <v>30</v>
      </c>
      <c r="AX178" s="3270">
        <f t="shared" si="197"/>
        <v>-4</v>
      </c>
      <c r="AZ178" s="953" t="s">
        <v>461</v>
      </c>
      <c r="BA178" s="164">
        <v>1</v>
      </c>
      <c r="BB178" s="164">
        <v>1</v>
      </c>
      <c r="BC178" s="944">
        <f t="shared" si="202"/>
        <v>0</v>
      </c>
      <c r="BD178" s="164">
        <v>0</v>
      </c>
      <c r="BE178" s="164">
        <v>1</v>
      </c>
      <c r="BF178" s="944">
        <f t="shared" si="203"/>
        <v>-1</v>
      </c>
      <c r="BG178" s="164">
        <v>4</v>
      </c>
      <c r="BH178" s="164">
        <v>2</v>
      </c>
      <c r="BI178" s="944">
        <f t="shared" si="204"/>
        <v>2</v>
      </c>
      <c r="BJ178" s="164">
        <v>0</v>
      </c>
      <c r="BK178" s="164">
        <v>0</v>
      </c>
      <c r="BL178" s="944">
        <f t="shared" si="206"/>
        <v>0</v>
      </c>
      <c r="BM178" s="945">
        <f t="shared" si="198"/>
        <v>5</v>
      </c>
      <c r="BN178" s="946">
        <f t="shared" si="198"/>
        <v>4</v>
      </c>
      <c r="BO178" s="944">
        <f t="shared" si="205"/>
        <v>1</v>
      </c>
    </row>
    <row r="179" spans="1:67" ht="11.25" customHeight="1">
      <c r="A179" s="542" t="s">
        <v>182</v>
      </c>
      <c r="B179" s="542">
        <v>4</v>
      </c>
      <c r="C179" s="543">
        <v>6</v>
      </c>
      <c r="D179" s="3270">
        <f t="shared" si="183"/>
        <v>-2</v>
      </c>
      <c r="E179" s="740">
        <v>10</v>
      </c>
      <c r="F179" s="740">
        <v>13</v>
      </c>
      <c r="G179" s="3270">
        <f t="shared" si="184"/>
        <v>-3</v>
      </c>
      <c r="H179" s="740">
        <v>49</v>
      </c>
      <c r="I179" s="740">
        <v>83</v>
      </c>
      <c r="J179" s="3270">
        <f t="shared" si="185"/>
        <v>-34</v>
      </c>
      <c r="K179" s="740">
        <v>0</v>
      </c>
      <c r="L179" s="740">
        <v>0</v>
      </c>
      <c r="M179" s="3270">
        <f t="shared" si="186"/>
        <v>0</v>
      </c>
      <c r="N179" s="3271">
        <f t="shared" si="199"/>
        <v>63</v>
      </c>
      <c r="O179" s="3272">
        <f t="shared" si="199"/>
        <v>102</v>
      </c>
      <c r="P179" s="3270">
        <f t="shared" si="187"/>
        <v>-39</v>
      </c>
      <c r="R179" s="3273" t="s">
        <v>182</v>
      </c>
      <c r="S179" s="542">
        <v>1</v>
      </c>
      <c r="T179" s="543">
        <v>2</v>
      </c>
      <c r="U179" s="3270">
        <f t="shared" si="188"/>
        <v>-1</v>
      </c>
      <c r="V179" s="740">
        <v>5</v>
      </c>
      <c r="W179" s="740">
        <v>3</v>
      </c>
      <c r="X179" s="3270">
        <f t="shared" si="189"/>
        <v>2</v>
      </c>
      <c r="Y179" s="740">
        <v>53</v>
      </c>
      <c r="Z179" s="740">
        <v>35</v>
      </c>
      <c r="AA179" s="3270">
        <f t="shared" si="190"/>
        <v>18</v>
      </c>
      <c r="AB179" s="740">
        <v>0</v>
      </c>
      <c r="AC179" s="740">
        <v>0</v>
      </c>
      <c r="AD179" s="3270">
        <f t="shared" si="191"/>
        <v>0</v>
      </c>
      <c r="AE179" s="3271">
        <f t="shared" si="200"/>
        <v>59</v>
      </c>
      <c r="AF179" s="3272">
        <f t="shared" si="200"/>
        <v>40</v>
      </c>
      <c r="AG179" s="3270">
        <f t="shared" si="192"/>
        <v>19</v>
      </c>
      <c r="AI179" s="3273" t="s">
        <v>182</v>
      </c>
      <c r="AJ179" s="542">
        <v>0</v>
      </c>
      <c r="AK179" s="543">
        <v>2</v>
      </c>
      <c r="AL179" s="3270">
        <f t="shared" si="193"/>
        <v>-2</v>
      </c>
      <c r="AM179" s="740">
        <v>0</v>
      </c>
      <c r="AN179" s="740">
        <v>4</v>
      </c>
      <c r="AO179" s="3270">
        <f t="shared" si="194"/>
        <v>-4</v>
      </c>
      <c r="AP179" s="740">
        <v>37</v>
      </c>
      <c r="AQ179" s="740">
        <v>31</v>
      </c>
      <c r="AR179" s="3270">
        <f t="shared" si="195"/>
        <v>6</v>
      </c>
      <c r="AS179" s="740">
        <v>0</v>
      </c>
      <c r="AT179" s="740">
        <v>0</v>
      </c>
      <c r="AU179" s="3270">
        <f t="shared" si="196"/>
        <v>0</v>
      </c>
      <c r="AV179" s="3271">
        <f t="shared" si="201"/>
        <v>37</v>
      </c>
      <c r="AW179" s="3272">
        <f t="shared" si="201"/>
        <v>37</v>
      </c>
      <c r="AX179" s="3270">
        <f t="shared" si="197"/>
        <v>0</v>
      </c>
      <c r="AZ179" s="954" t="s">
        <v>462</v>
      </c>
      <c r="BA179" s="666">
        <v>0</v>
      </c>
      <c r="BB179" s="666">
        <v>1</v>
      </c>
      <c r="BC179" s="947">
        <f t="shared" si="202"/>
        <v>-1</v>
      </c>
      <c r="BD179" s="666">
        <v>2</v>
      </c>
      <c r="BE179" s="666">
        <v>14</v>
      </c>
      <c r="BF179" s="947">
        <f t="shared" si="203"/>
        <v>-12</v>
      </c>
      <c r="BG179" s="666">
        <v>9</v>
      </c>
      <c r="BH179" s="666">
        <v>14</v>
      </c>
      <c r="BI179" s="947">
        <f t="shared" si="204"/>
        <v>-5</v>
      </c>
      <c r="BJ179" s="666">
        <v>1</v>
      </c>
      <c r="BK179" s="666">
        <v>0</v>
      </c>
      <c r="BL179" s="947">
        <f t="shared" si="206"/>
        <v>1</v>
      </c>
      <c r="BM179" s="948">
        <f t="shared" si="198"/>
        <v>12</v>
      </c>
      <c r="BN179" s="949">
        <f t="shared" si="198"/>
        <v>29</v>
      </c>
      <c r="BO179" s="947">
        <f t="shared" si="205"/>
        <v>-17</v>
      </c>
    </row>
    <row r="180" spans="1:67" ht="11.25" customHeight="1">
      <c r="A180" s="542" t="s">
        <v>183</v>
      </c>
      <c r="B180" s="542">
        <v>0</v>
      </c>
      <c r="C180" s="543">
        <v>3</v>
      </c>
      <c r="D180" s="3270">
        <f t="shared" si="183"/>
        <v>-3</v>
      </c>
      <c r="E180" s="740">
        <v>3</v>
      </c>
      <c r="F180" s="740">
        <v>11</v>
      </c>
      <c r="G180" s="3270">
        <f t="shared" si="184"/>
        <v>-8</v>
      </c>
      <c r="H180" s="740">
        <v>25</v>
      </c>
      <c r="I180" s="740">
        <v>23</v>
      </c>
      <c r="J180" s="3270">
        <f t="shared" si="185"/>
        <v>2</v>
      </c>
      <c r="K180" s="740">
        <v>0</v>
      </c>
      <c r="L180" s="740">
        <v>1</v>
      </c>
      <c r="M180" s="3270">
        <f t="shared" si="186"/>
        <v>-1</v>
      </c>
      <c r="N180" s="3271">
        <f t="shared" si="199"/>
        <v>28</v>
      </c>
      <c r="O180" s="3272">
        <f t="shared" si="199"/>
        <v>38</v>
      </c>
      <c r="P180" s="3270">
        <f t="shared" si="187"/>
        <v>-10</v>
      </c>
      <c r="R180" s="3273" t="s">
        <v>183</v>
      </c>
      <c r="S180" s="542">
        <v>0</v>
      </c>
      <c r="T180" s="543">
        <v>3</v>
      </c>
      <c r="U180" s="3270">
        <f t="shared" si="188"/>
        <v>-3</v>
      </c>
      <c r="V180" s="740">
        <v>1</v>
      </c>
      <c r="W180" s="740">
        <v>3</v>
      </c>
      <c r="X180" s="3270">
        <f t="shared" si="189"/>
        <v>-2</v>
      </c>
      <c r="Y180" s="740">
        <v>20</v>
      </c>
      <c r="Z180" s="740">
        <v>9</v>
      </c>
      <c r="AA180" s="3270">
        <f t="shared" si="190"/>
        <v>11</v>
      </c>
      <c r="AB180" s="740">
        <v>0</v>
      </c>
      <c r="AC180" s="740">
        <v>0</v>
      </c>
      <c r="AD180" s="3270">
        <f t="shared" si="191"/>
        <v>0</v>
      </c>
      <c r="AE180" s="3271">
        <f t="shared" si="200"/>
        <v>21</v>
      </c>
      <c r="AF180" s="3272">
        <f t="shared" si="200"/>
        <v>15</v>
      </c>
      <c r="AG180" s="3270">
        <f t="shared" si="192"/>
        <v>6</v>
      </c>
      <c r="AI180" s="3273" t="s">
        <v>183</v>
      </c>
      <c r="AJ180" s="542">
        <v>1</v>
      </c>
      <c r="AK180" s="543">
        <v>1</v>
      </c>
      <c r="AL180" s="3270">
        <f t="shared" si="193"/>
        <v>0</v>
      </c>
      <c r="AM180" s="740">
        <v>3</v>
      </c>
      <c r="AN180" s="740">
        <v>1</v>
      </c>
      <c r="AO180" s="3270">
        <f t="shared" si="194"/>
        <v>2</v>
      </c>
      <c r="AP180" s="740">
        <v>21</v>
      </c>
      <c r="AQ180" s="740">
        <v>12</v>
      </c>
      <c r="AR180" s="3270">
        <f t="shared" si="195"/>
        <v>9</v>
      </c>
      <c r="AS180" s="740">
        <v>2</v>
      </c>
      <c r="AT180" s="740">
        <v>0</v>
      </c>
      <c r="AU180" s="3270">
        <f t="shared" si="196"/>
        <v>2</v>
      </c>
      <c r="AV180" s="3271">
        <f t="shared" si="201"/>
        <v>27</v>
      </c>
      <c r="AW180" s="3272">
        <f t="shared" si="201"/>
        <v>14</v>
      </c>
      <c r="AX180" s="3270">
        <f t="shared" si="197"/>
        <v>13</v>
      </c>
      <c r="AZ180" s="953" t="s">
        <v>463</v>
      </c>
      <c r="BA180" s="164">
        <v>0</v>
      </c>
      <c r="BB180" s="164">
        <v>2</v>
      </c>
      <c r="BC180" s="944">
        <f t="shared" si="202"/>
        <v>-2</v>
      </c>
      <c r="BD180" s="164">
        <v>0</v>
      </c>
      <c r="BE180" s="164">
        <v>0</v>
      </c>
      <c r="BF180" s="944">
        <f t="shared" si="203"/>
        <v>0</v>
      </c>
      <c r="BG180" s="164">
        <v>4</v>
      </c>
      <c r="BH180" s="164">
        <v>0</v>
      </c>
      <c r="BI180" s="944">
        <f t="shared" si="204"/>
        <v>4</v>
      </c>
      <c r="BJ180" s="164">
        <v>0</v>
      </c>
      <c r="BK180" s="164">
        <v>0</v>
      </c>
      <c r="BL180" s="944">
        <f t="shared" si="206"/>
        <v>0</v>
      </c>
      <c r="BM180" s="945">
        <f t="shared" si="198"/>
        <v>4</v>
      </c>
      <c r="BN180" s="946">
        <f t="shared" si="198"/>
        <v>2</v>
      </c>
      <c r="BO180" s="944">
        <f t="shared" si="205"/>
        <v>2</v>
      </c>
    </row>
    <row r="181" spans="1:67" ht="11.25" customHeight="1">
      <c r="A181" s="544" t="s">
        <v>184</v>
      </c>
      <c r="B181" s="635">
        <v>1</v>
      </c>
      <c r="C181" s="290">
        <v>0</v>
      </c>
      <c r="D181" s="541">
        <f t="shared" si="183"/>
        <v>1</v>
      </c>
      <c r="E181" s="837">
        <v>2</v>
      </c>
      <c r="F181" s="837">
        <v>1</v>
      </c>
      <c r="G181" s="541">
        <f t="shared" si="184"/>
        <v>1</v>
      </c>
      <c r="H181" s="837">
        <v>5</v>
      </c>
      <c r="I181" s="837">
        <v>16</v>
      </c>
      <c r="J181" s="541">
        <f t="shared" si="185"/>
        <v>-11</v>
      </c>
      <c r="K181" s="837">
        <v>0</v>
      </c>
      <c r="L181" s="837">
        <v>0</v>
      </c>
      <c r="M181" s="541">
        <f t="shared" si="186"/>
        <v>0</v>
      </c>
      <c r="N181" s="544">
        <f t="shared" si="199"/>
        <v>8</v>
      </c>
      <c r="O181" s="545">
        <f t="shared" si="199"/>
        <v>17</v>
      </c>
      <c r="P181" s="541">
        <f t="shared" si="187"/>
        <v>-9</v>
      </c>
      <c r="R181" s="945" t="s">
        <v>184</v>
      </c>
      <c r="S181" s="635">
        <v>0</v>
      </c>
      <c r="T181" s="290">
        <v>0</v>
      </c>
      <c r="U181" s="541">
        <f t="shared" si="188"/>
        <v>0</v>
      </c>
      <c r="V181" s="837">
        <v>0</v>
      </c>
      <c r="W181" s="837">
        <v>4</v>
      </c>
      <c r="X181" s="541">
        <f t="shared" si="189"/>
        <v>-4</v>
      </c>
      <c r="Y181" s="837">
        <v>3</v>
      </c>
      <c r="Z181" s="837">
        <v>6</v>
      </c>
      <c r="AA181" s="541">
        <f t="shared" si="190"/>
        <v>-3</v>
      </c>
      <c r="AB181" s="837">
        <v>0</v>
      </c>
      <c r="AC181" s="837">
        <v>0</v>
      </c>
      <c r="AD181" s="541">
        <f t="shared" si="191"/>
        <v>0</v>
      </c>
      <c r="AE181" s="544">
        <f t="shared" si="200"/>
        <v>3</v>
      </c>
      <c r="AF181" s="545">
        <f t="shared" si="200"/>
        <v>10</v>
      </c>
      <c r="AG181" s="541">
        <f t="shared" si="192"/>
        <v>-7</v>
      </c>
      <c r="AI181" s="945" t="s">
        <v>184</v>
      </c>
      <c r="AJ181" s="635">
        <v>2</v>
      </c>
      <c r="AK181" s="290">
        <v>0</v>
      </c>
      <c r="AL181" s="541">
        <f t="shared" si="193"/>
        <v>2</v>
      </c>
      <c r="AM181" s="837">
        <v>0</v>
      </c>
      <c r="AN181" s="837">
        <v>0</v>
      </c>
      <c r="AO181" s="541">
        <f t="shared" si="194"/>
        <v>0</v>
      </c>
      <c r="AP181" s="837">
        <v>2</v>
      </c>
      <c r="AQ181" s="837">
        <v>1</v>
      </c>
      <c r="AR181" s="541">
        <f t="shared" si="195"/>
        <v>1</v>
      </c>
      <c r="AS181" s="837">
        <v>0</v>
      </c>
      <c r="AT181" s="837">
        <v>0</v>
      </c>
      <c r="AU181" s="541">
        <f t="shared" si="196"/>
        <v>0</v>
      </c>
      <c r="AV181" s="544">
        <f t="shared" si="201"/>
        <v>4</v>
      </c>
      <c r="AW181" s="545">
        <f t="shared" si="201"/>
        <v>1</v>
      </c>
      <c r="AX181" s="541">
        <f t="shared" si="197"/>
        <v>3</v>
      </c>
      <c r="AZ181" s="953" t="s">
        <v>464</v>
      </c>
      <c r="BA181" s="164">
        <v>0</v>
      </c>
      <c r="BB181" s="164">
        <v>0</v>
      </c>
      <c r="BC181" s="944">
        <f t="shared" si="202"/>
        <v>0</v>
      </c>
      <c r="BD181" s="164">
        <v>0</v>
      </c>
      <c r="BE181" s="164">
        <v>0</v>
      </c>
      <c r="BF181" s="944">
        <f t="shared" si="203"/>
        <v>0</v>
      </c>
      <c r="BG181" s="164">
        <v>2</v>
      </c>
      <c r="BH181" s="164">
        <v>5</v>
      </c>
      <c r="BI181" s="944">
        <f t="shared" si="204"/>
        <v>-3</v>
      </c>
      <c r="BJ181" s="164">
        <v>0</v>
      </c>
      <c r="BK181" s="164">
        <v>0</v>
      </c>
      <c r="BL181" s="944">
        <f t="shared" si="206"/>
        <v>0</v>
      </c>
      <c r="BM181" s="945">
        <f t="shared" si="198"/>
        <v>2</v>
      </c>
      <c r="BN181" s="946">
        <f t="shared" si="198"/>
        <v>5</v>
      </c>
      <c r="BO181" s="944">
        <f t="shared" si="205"/>
        <v>-3</v>
      </c>
    </row>
    <row r="182" spans="1:67" ht="11.25" customHeight="1">
      <c r="A182" s="544" t="s">
        <v>185</v>
      </c>
      <c r="B182" s="635">
        <v>0</v>
      </c>
      <c r="C182" s="290">
        <v>0</v>
      </c>
      <c r="D182" s="541">
        <f t="shared" si="183"/>
        <v>0</v>
      </c>
      <c r="E182" s="837">
        <v>0</v>
      </c>
      <c r="F182" s="837">
        <v>0</v>
      </c>
      <c r="G182" s="541">
        <f t="shared" si="184"/>
        <v>0</v>
      </c>
      <c r="H182" s="837">
        <v>11</v>
      </c>
      <c r="I182" s="837">
        <v>20</v>
      </c>
      <c r="J182" s="541">
        <f t="shared" si="185"/>
        <v>-9</v>
      </c>
      <c r="K182" s="837">
        <v>0</v>
      </c>
      <c r="L182" s="837">
        <v>0</v>
      </c>
      <c r="M182" s="541">
        <f t="shared" si="186"/>
        <v>0</v>
      </c>
      <c r="N182" s="544">
        <f t="shared" si="199"/>
        <v>11</v>
      </c>
      <c r="O182" s="545">
        <f t="shared" si="199"/>
        <v>20</v>
      </c>
      <c r="P182" s="541">
        <f t="shared" si="187"/>
        <v>-9</v>
      </c>
      <c r="R182" s="945" t="s">
        <v>185</v>
      </c>
      <c r="S182" s="635">
        <v>0</v>
      </c>
      <c r="T182" s="290">
        <v>0</v>
      </c>
      <c r="U182" s="541">
        <f t="shared" si="188"/>
        <v>0</v>
      </c>
      <c r="V182" s="837">
        <v>0</v>
      </c>
      <c r="W182" s="837">
        <v>0</v>
      </c>
      <c r="X182" s="541">
        <f t="shared" si="189"/>
        <v>0</v>
      </c>
      <c r="Y182" s="837">
        <v>4</v>
      </c>
      <c r="Z182" s="837">
        <v>7</v>
      </c>
      <c r="AA182" s="541">
        <f t="shared" si="190"/>
        <v>-3</v>
      </c>
      <c r="AB182" s="837">
        <v>0</v>
      </c>
      <c r="AC182" s="837">
        <v>0</v>
      </c>
      <c r="AD182" s="541">
        <f t="shared" si="191"/>
        <v>0</v>
      </c>
      <c r="AE182" s="544">
        <f t="shared" si="200"/>
        <v>4</v>
      </c>
      <c r="AF182" s="545">
        <f t="shared" si="200"/>
        <v>7</v>
      </c>
      <c r="AG182" s="541">
        <f t="shared" si="192"/>
        <v>-3</v>
      </c>
      <c r="AI182" s="945" t="s">
        <v>185</v>
      </c>
      <c r="AJ182" s="635">
        <v>0</v>
      </c>
      <c r="AK182" s="290">
        <v>0</v>
      </c>
      <c r="AL182" s="541">
        <f t="shared" si="193"/>
        <v>0</v>
      </c>
      <c r="AM182" s="837">
        <v>0</v>
      </c>
      <c r="AN182" s="837">
        <v>0</v>
      </c>
      <c r="AO182" s="541">
        <f t="shared" si="194"/>
        <v>0</v>
      </c>
      <c r="AP182" s="837">
        <v>4</v>
      </c>
      <c r="AQ182" s="837">
        <v>6</v>
      </c>
      <c r="AR182" s="541">
        <f t="shared" si="195"/>
        <v>-2</v>
      </c>
      <c r="AS182" s="837">
        <v>0</v>
      </c>
      <c r="AT182" s="837">
        <v>0</v>
      </c>
      <c r="AU182" s="541">
        <f t="shared" si="196"/>
        <v>0</v>
      </c>
      <c r="AV182" s="544">
        <f t="shared" si="201"/>
        <v>4</v>
      </c>
      <c r="AW182" s="545">
        <f t="shared" si="201"/>
        <v>6</v>
      </c>
      <c r="AX182" s="541">
        <f t="shared" si="197"/>
        <v>-2</v>
      </c>
      <c r="AZ182" s="953" t="s">
        <v>465</v>
      </c>
      <c r="BA182" s="164">
        <v>4</v>
      </c>
      <c r="BB182" s="164">
        <v>2</v>
      </c>
      <c r="BC182" s="944">
        <f t="shared" si="202"/>
        <v>2</v>
      </c>
      <c r="BD182" s="164">
        <v>2</v>
      </c>
      <c r="BE182" s="164">
        <v>8</v>
      </c>
      <c r="BF182" s="944">
        <f t="shared" si="203"/>
        <v>-6</v>
      </c>
      <c r="BG182" s="164">
        <v>0</v>
      </c>
      <c r="BH182" s="164">
        <v>1</v>
      </c>
      <c r="BI182" s="944">
        <f t="shared" si="204"/>
        <v>-1</v>
      </c>
      <c r="BJ182" s="164">
        <v>0</v>
      </c>
      <c r="BK182" s="164">
        <v>1</v>
      </c>
      <c r="BL182" s="944">
        <f t="shared" si="206"/>
        <v>-1</v>
      </c>
      <c r="BM182" s="945">
        <f t="shared" si="198"/>
        <v>6</v>
      </c>
      <c r="BN182" s="946">
        <f t="shared" si="198"/>
        <v>12</v>
      </c>
      <c r="BO182" s="944">
        <f t="shared" si="205"/>
        <v>-6</v>
      </c>
    </row>
    <row r="183" spans="1:67" ht="11.25" customHeight="1">
      <c r="A183" s="544" t="s">
        <v>186</v>
      </c>
      <c r="B183" s="635">
        <v>5</v>
      </c>
      <c r="C183" s="290">
        <v>19</v>
      </c>
      <c r="D183" s="541">
        <f t="shared" si="183"/>
        <v>-14</v>
      </c>
      <c r="E183" s="837">
        <v>1</v>
      </c>
      <c r="F183" s="837">
        <v>9</v>
      </c>
      <c r="G183" s="541">
        <f t="shared" si="184"/>
        <v>-8</v>
      </c>
      <c r="H183" s="837">
        <v>8</v>
      </c>
      <c r="I183" s="837">
        <v>11</v>
      </c>
      <c r="J183" s="541">
        <f t="shared" si="185"/>
        <v>-3</v>
      </c>
      <c r="K183" s="837">
        <v>1</v>
      </c>
      <c r="L183" s="837">
        <v>0</v>
      </c>
      <c r="M183" s="541">
        <f t="shared" si="186"/>
        <v>1</v>
      </c>
      <c r="N183" s="544">
        <f t="shared" si="199"/>
        <v>15</v>
      </c>
      <c r="O183" s="545">
        <f t="shared" si="199"/>
        <v>39</v>
      </c>
      <c r="P183" s="541">
        <f t="shared" si="187"/>
        <v>-24</v>
      </c>
      <c r="R183" s="945" t="s">
        <v>186</v>
      </c>
      <c r="S183" s="635">
        <v>3</v>
      </c>
      <c r="T183" s="290">
        <v>5</v>
      </c>
      <c r="U183" s="541">
        <f t="shared" si="188"/>
        <v>-2</v>
      </c>
      <c r="V183" s="837">
        <v>1</v>
      </c>
      <c r="W183" s="837">
        <v>2</v>
      </c>
      <c r="X183" s="541">
        <f t="shared" si="189"/>
        <v>-1</v>
      </c>
      <c r="Y183" s="837">
        <v>9</v>
      </c>
      <c r="Z183" s="837">
        <v>1</v>
      </c>
      <c r="AA183" s="541">
        <f t="shared" si="190"/>
        <v>8</v>
      </c>
      <c r="AB183" s="837">
        <v>0</v>
      </c>
      <c r="AC183" s="837">
        <v>0</v>
      </c>
      <c r="AD183" s="541">
        <f t="shared" si="191"/>
        <v>0</v>
      </c>
      <c r="AE183" s="544">
        <f t="shared" si="200"/>
        <v>13</v>
      </c>
      <c r="AF183" s="545">
        <f t="shared" si="200"/>
        <v>8</v>
      </c>
      <c r="AG183" s="541">
        <f t="shared" si="192"/>
        <v>5</v>
      </c>
      <c r="AI183" s="945" t="s">
        <v>186</v>
      </c>
      <c r="AJ183" s="635">
        <v>1</v>
      </c>
      <c r="AK183" s="290">
        <v>4</v>
      </c>
      <c r="AL183" s="541">
        <f t="shared" si="193"/>
        <v>-3</v>
      </c>
      <c r="AM183" s="837">
        <v>1</v>
      </c>
      <c r="AN183" s="837">
        <v>1</v>
      </c>
      <c r="AO183" s="541">
        <f t="shared" si="194"/>
        <v>0</v>
      </c>
      <c r="AP183" s="837">
        <v>5</v>
      </c>
      <c r="AQ183" s="837">
        <v>3</v>
      </c>
      <c r="AR183" s="541">
        <f t="shared" si="195"/>
        <v>2</v>
      </c>
      <c r="AS183" s="837">
        <v>0</v>
      </c>
      <c r="AT183" s="837">
        <v>0</v>
      </c>
      <c r="AU183" s="541">
        <f t="shared" si="196"/>
        <v>0</v>
      </c>
      <c r="AV183" s="544">
        <f t="shared" si="201"/>
        <v>7</v>
      </c>
      <c r="AW183" s="545">
        <f t="shared" si="201"/>
        <v>8</v>
      </c>
      <c r="AX183" s="541">
        <f t="shared" si="197"/>
        <v>-1</v>
      </c>
      <c r="AZ183" s="953" t="s">
        <v>466</v>
      </c>
      <c r="BA183" s="164">
        <v>0</v>
      </c>
      <c r="BB183" s="164">
        <v>0</v>
      </c>
      <c r="BC183" s="944">
        <f t="shared" si="202"/>
        <v>0</v>
      </c>
      <c r="BD183" s="164">
        <v>0</v>
      </c>
      <c r="BE183" s="164">
        <v>3</v>
      </c>
      <c r="BF183" s="944">
        <f t="shared" si="203"/>
        <v>-3</v>
      </c>
      <c r="BG183" s="164">
        <v>2</v>
      </c>
      <c r="BH183" s="164">
        <v>1</v>
      </c>
      <c r="BI183" s="944">
        <f t="shared" si="204"/>
        <v>1</v>
      </c>
      <c r="BJ183" s="164">
        <v>1</v>
      </c>
      <c r="BK183" s="164">
        <v>0</v>
      </c>
      <c r="BL183" s="944">
        <f t="shared" si="206"/>
        <v>1</v>
      </c>
      <c r="BM183" s="945">
        <f t="shared" si="198"/>
        <v>3</v>
      </c>
      <c r="BN183" s="946">
        <f t="shared" si="198"/>
        <v>4</v>
      </c>
      <c r="BO183" s="944">
        <f t="shared" si="205"/>
        <v>-1</v>
      </c>
    </row>
    <row r="184" spans="1:67" ht="11.25" customHeight="1">
      <c r="A184" s="544" t="s">
        <v>187</v>
      </c>
      <c r="B184" s="635">
        <v>0</v>
      </c>
      <c r="C184" s="290">
        <v>1</v>
      </c>
      <c r="D184" s="541">
        <f t="shared" si="183"/>
        <v>-1</v>
      </c>
      <c r="E184" s="837">
        <v>0</v>
      </c>
      <c r="F184" s="837">
        <v>0</v>
      </c>
      <c r="G184" s="541">
        <f t="shared" si="184"/>
        <v>0</v>
      </c>
      <c r="H184" s="837">
        <v>0</v>
      </c>
      <c r="I184" s="837">
        <v>0</v>
      </c>
      <c r="J184" s="541">
        <f t="shared" si="185"/>
        <v>0</v>
      </c>
      <c r="K184" s="837">
        <v>0</v>
      </c>
      <c r="L184" s="837">
        <v>0</v>
      </c>
      <c r="M184" s="541">
        <f t="shared" si="186"/>
        <v>0</v>
      </c>
      <c r="N184" s="544">
        <f t="shared" si="199"/>
        <v>0</v>
      </c>
      <c r="O184" s="545">
        <f t="shared" si="199"/>
        <v>1</v>
      </c>
      <c r="P184" s="541">
        <f t="shared" si="187"/>
        <v>-1</v>
      </c>
      <c r="R184" s="945" t="s">
        <v>187</v>
      </c>
      <c r="S184" s="635">
        <v>0</v>
      </c>
      <c r="T184" s="290">
        <v>0</v>
      </c>
      <c r="U184" s="541">
        <f t="shared" si="188"/>
        <v>0</v>
      </c>
      <c r="V184" s="837">
        <v>0</v>
      </c>
      <c r="W184" s="837">
        <v>0</v>
      </c>
      <c r="X184" s="541">
        <f t="shared" si="189"/>
        <v>0</v>
      </c>
      <c r="Y184" s="837">
        <v>0</v>
      </c>
      <c r="Z184" s="837">
        <v>0</v>
      </c>
      <c r="AA184" s="541">
        <f t="shared" si="190"/>
        <v>0</v>
      </c>
      <c r="AB184" s="837">
        <v>0</v>
      </c>
      <c r="AC184" s="837">
        <v>0</v>
      </c>
      <c r="AD184" s="541">
        <f t="shared" si="191"/>
        <v>0</v>
      </c>
      <c r="AE184" s="544">
        <f t="shared" si="200"/>
        <v>0</v>
      </c>
      <c r="AF184" s="545">
        <f t="shared" si="200"/>
        <v>0</v>
      </c>
      <c r="AG184" s="541">
        <f t="shared" si="192"/>
        <v>0</v>
      </c>
      <c r="AI184" s="945" t="s">
        <v>187</v>
      </c>
      <c r="AJ184" s="635">
        <v>0</v>
      </c>
      <c r="AK184" s="290">
        <v>0</v>
      </c>
      <c r="AL184" s="541">
        <f t="shared" si="193"/>
        <v>0</v>
      </c>
      <c r="AM184" s="837">
        <v>0</v>
      </c>
      <c r="AN184" s="837">
        <v>0</v>
      </c>
      <c r="AO184" s="541">
        <f t="shared" si="194"/>
        <v>0</v>
      </c>
      <c r="AP184" s="837">
        <v>0</v>
      </c>
      <c r="AQ184" s="837">
        <v>0</v>
      </c>
      <c r="AR184" s="541">
        <f t="shared" si="195"/>
        <v>0</v>
      </c>
      <c r="AS184" s="837">
        <v>0</v>
      </c>
      <c r="AT184" s="837">
        <v>0</v>
      </c>
      <c r="AU184" s="541">
        <f t="shared" si="196"/>
        <v>0</v>
      </c>
      <c r="AV184" s="544">
        <f t="shared" si="201"/>
        <v>0</v>
      </c>
      <c r="AW184" s="545">
        <f t="shared" si="201"/>
        <v>0</v>
      </c>
      <c r="AX184" s="541">
        <f t="shared" si="197"/>
        <v>0</v>
      </c>
      <c r="AZ184" s="953" t="s">
        <v>467</v>
      </c>
      <c r="BA184" s="164">
        <v>2</v>
      </c>
      <c r="BB184" s="164">
        <v>0</v>
      </c>
      <c r="BC184" s="944">
        <f t="shared" si="202"/>
        <v>2</v>
      </c>
      <c r="BD184" s="164">
        <v>0</v>
      </c>
      <c r="BE184" s="164">
        <v>4</v>
      </c>
      <c r="BF184" s="944">
        <f t="shared" si="203"/>
        <v>-4</v>
      </c>
      <c r="BG184" s="164">
        <v>4</v>
      </c>
      <c r="BH184" s="164">
        <v>4</v>
      </c>
      <c r="BI184" s="944">
        <f t="shared" si="204"/>
        <v>0</v>
      </c>
      <c r="BJ184" s="164">
        <v>0</v>
      </c>
      <c r="BK184" s="164">
        <v>1</v>
      </c>
      <c r="BL184" s="944">
        <f t="shared" si="206"/>
        <v>-1</v>
      </c>
      <c r="BM184" s="945">
        <f t="shared" si="198"/>
        <v>6</v>
      </c>
      <c r="BN184" s="946">
        <f t="shared" si="198"/>
        <v>9</v>
      </c>
      <c r="BO184" s="944">
        <f t="shared" si="205"/>
        <v>-3</v>
      </c>
    </row>
    <row r="185" spans="1:67" ht="11.25" customHeight="1">
      <c r="A185" s="544" t="s">
        <v>188</v>
      </c>
      <c r="B185" s="635">
        <v>0</v>
      </c>
      <c r="C185" s="290">
        <v>0</v>
      </c>
      <c r="D185" s="541">
        <f t="shared" si="183"/>
        <v>0</v>
      </c>
      <c r="E185" s="837">
        <v>0</v>
      </c>
      <c r="F185" s="837">
        <v>0</v>
      </c>
      <c r="G185" s="541">
        <f t="shared" si="184"/>
        <v>0</v>
      </c>
      <c r="H185" s="837">
        <v>0</v>
      </c>
      <c r="I185" s="837">
        <v>0</v>
      </c>
      <c r="J185" s="541">
        <f t="shared" si="185"/>
        <v>0</v>
      </c>
      <c r="K185" s="837">
        <v>0</v>
      </c>
      <c r="L185" s="837">
        <v>2</v>
      </c>
      <c r="M185" s="541">
        <f t="shared" si="186"/>
        <v>-2</v>
      </c>
      <c r="N185" s="544">
        <f t="shared" si="199"/>
        <v>0</v>
      </c>
      <c r="O185" s="545">
        <f t="shared" si="199"/>
        <v>2</v>
      </c>
      <c r="P185" s="541">
        <f t="shared" si="187"/>
        <v>-2</v>
      </c>
      <c r="R185" s="945" t="s">
        <v>188</v>
      </c>
      <c r="S185" s="635">
        <v>0</v>
      </c>
      <c r="T185" s="290">
        <v>0</v>
      </c>
      <c r="U185" s="541">
        <f t="shared" si="188"/>
        <v>0</v>
      </c>
      <c r="V185" s="837">
        <v>0</v>
      </c>
      <c r="W185" s="837">
        <v>0</v>
      </c>
      <c r="X185" s="541">
        <f t="shared" si="189"/>
        <v>0</v>
      </c>
      <c r="Y185" s="837">
        <v>0</v>
      </c>
      <c r="Z185" s="837">
        <v>0</v>
      </c>
      <c r="AA185" s="541">
        <f t="shared" si="190"/>
        <v>0</v>
      </c>
      <c r="AB185" s="837">
        <v>0</v>
      </c>
      <c r="AC185" s="837">
        <v>1</v>
      </c>
      <c r="AD185" s="541">
        <f t="shared" si="191"/>
        <v>-1</v>
      </c>
      <c r="AE185" s="544">
        <f t="shared" si="200"/>
        <v>0</v>
      </c>
      <c r="AF185" s="545">
        <f t="shared" si="200"/>
        <v>1</v>
      </c>
      <c r="AG185" s="541">
        <f t="shared" si="192"/>
        <v>-1</v>
      </c>
      <c r="AI185" s="945" t="s">
        <v>188</v>
      </c>
      <c r="AJ185" s="635">
        <v>0</v>
      </c>
      <c r="AK185" s="290">
        <v>0</v>
      </c>
      <c r="AL185" s="541">
        <f t="shared" si="193"/>
        <v>0</v>
      </c>
      <c r="AM185" s="837">
        <v>0</v>
      </c>
      <c r="AN185" s="837">
        <v>0</v>
      </c>
      <c r="AO185" s="541">
        <f t="shared" si="194"/>
        <v>0</v>
      </c>
      <c r="AP185" s="837">
        <v>0</v>
      </c>
      <c r="AQ185" s="837">
        <v>0</v>
      </c>
      <c r="AR185" s="541">
        <f t="shared" si="195"/>
        <v>0</v>
      </c>
      <c r="AS185" s="837">
        <v>0</v>
      </c>
      <c r="AT185" s="837">
        <v>0</v>
      </c>
      <c r="AU185" s="541">
        <f t="shared" si="196"/>
        <v>0</v>
      </c>
      <c r="AV185" s="544">
        <f t="shared" si="201"/>
        <v>0</v>
      </c>
      <c r="AW185" s="545">
        <f t="shared" si="201"/>
        <v>0</v>
      </c>
      <c r="AX185" s="541">
        <f t="shared" si="197"/>
        <v>0</v>
      </c>
      <c r="AZ185" s="953" t="s">
        <v>472</v>
      </c>
      <c r="BA185" s="164">
        <v>0</v>
      </c>
      <c r="BB185" s="164">
        <v>0</v>
      </c>
      <c r="BC185" s="944">
        <f t="shared" si="202"/>
        <v>0</v>
      </c>
      <c r="BD185" s="164">
        <v>0</v>
      </c>
      <c r="BE185" s="164">
        <v>0</v>
      </c>
      <c r="BF185" s="944">
        <f t="shared" si="203"/>
        <v>0</v>
      </c>
      <c r="BG185" s="164">
        <v>0</v>
      </c>
      <c r="BH185" s="164">
        <v>0</v>
      </c>
      <c r="BI185" s="944">
        <f t="shared" si="204"/>
        <v>0</v>
      </c>
      <c r="BJ185" s="164">
        <v>0</v>
      </c>
      <c r="BK185" s="164">
        <v>0</v>
      </c>
      <c r="BL185" s="944">
        <f t="shared" si="206"/>
        <v>0</v>
      </c>
      <c r="BM185" s="945">
        <f t="shared" si="198"/>
        <v>0</v>
      </c>
      <c r="BN185" s="946">
        <f t="shared" si="198"/>
        <v>0</v>
      </c>
      <c r="BO185" s="944">
        <f t="shared" si="205"/>
        <v>0</v>
      </c>
    </row>
    <row r="186" spans="1:67" ht="11.25" customHeight="1">
      <c r="A186" s="544" t="s">
        <v>189</v>
      </c>
      <c r="B186" s="635">
        <v>0</v>
      </c>
      <c r="C186" s="290">
        <v>3</v>
      </c>
      <c r="D186" s="541">
        <f t="shared" si="183"/>
        <v>-3</v>
      </c>
      <c r="E186" s="837">
        <v>2</v>
      </c>
      <c r="F186" s="837">
        <v>3</v>
      </c>
      <c r="G186" s="541">
        <f t="shared" si="184"/>
        <v>-1</v>
      </c>
      <c r="H186" s="837">
        <v>14</v>
      </c>
      <c r="I186" s="837">
        <v>14</v>
      </c>
      <c r="J186" s="541">
        <f t="shared" si="185"/>
        <v>0</v>
      </c>
      <c r="K186" s="837">
        <v>1</v>
      </c>
      <c r="L186" s="837">
        <v>0</v>
      </c>
      <c r="M186" s="541">
        <f t="shared" si="186"/>
        <v>1</v>
      </c>
      <c r="N186" s="544">
        <f t="shared" si="199"/>
        <v>17</v>
      </c>
      <c r="O186" s="545">
        <f t="shared" si="199"/>
        <v>20</v>
      </c>
      <c r="P186" s="541">
        <f t="shared" si="187"/>
        <v>-3</v>
      </c>
      <c r="R186" s="945" t="s">
        <v>189</v>
      </c>
      <c r="S186" s="635">
        <v>0</v>
      </c>
      <c r="T186" s="290">
        <v>2</v>
      </c>
      <c r="U186" s="541">
        <f t="shared" si="188"/>
        <v>-2</v>
      </c>
      <c r="V186" s="837">
        <v>0</v>
      </c>
      <c r="W186" s="837">
        <v>1</v>
      </c>
      <c r="X186" s="541">
        <f t="shared" si="189"/>
        <v>-1</v>
      </c>
      <c r="Y186" s="837">
        <v>7</v>
      </c>
      <c r="Z186" s="837">
        <v>5</v>
      </c>
      <c r="AA186" s="541">
        <f t="shared" si="190"/>
        <v>2</v>
      </c>
      <c r="AB186" s="837">
        <v>0</v>
      </c>
      <c r="AC186" s="837">
        <v>0</v>
      </c>
      <c r="AD186" s="541">
        <f t="shared" si="191"/>
        <v>0</v>
      </c>
      <c r="AE186" s="544">
        <f t="shared" si="200"/>
        <v>7</v>
      </c>
      <c r="AF186" s="545">
        <f t="shared" si="200"/>
        <v>8</v>
      </c>
      <c r="AG186" s="541">
        <f t="shared" si="192"/>
        <v>-1</v>
      </c>
      <c r="AI186" s="945" t="s">
        <v>189</v>
      </c>
      <c r="AJ186" s="635">
        <v>2</v>
      </c>
      <c r="AK186" s="290">
        <v>0</v>
      </c>
      <c r="AL186" s="541">
        <f t="shared" si="193"/>
        <v>2</v>
      </c>
      <c r="AM186" s="837">
        <v>0</v>
      </c>
      <c r="AN186" s="837">
        <v>2</v>
      </c>
      <c r="AO186" s="541">
        <f t="shared" si="194"/>
        <v>-2</v>
      </c>
      <c r="AP186" s="837">
        <v>8</v>
      </c>
      <c r="AQ186" s="837">
        <v>3</v>
      </c>
      <c r="AR186" s="541">
        <f t="shared" si="195"/>
        <v>5</v>
      </c>
      <c r="AS186" s="837">
        <v>0</v>
      </c>
      <c r="AT186" s="837">
        <v>0</v>
      </c>
      <c r="AU186" s="541">
        <f t="shared" si="196"/>
        <v>0</v>
      </c>
      <c r="AV186" s="544">
        <f t="shared" si="201"/>
        <v>10</v>
      </c>
      <c r="AW186" s="545">
        <f t="shared" si="201"/>
        <v>5</v>
      </c>
      <c r="AX186" s="541">
        <f t="shared" si="197"/>
        <v>5</v>
      </c>
      <c r="AZ186" s="953" t="s">
        <v>468</v>
      </c>
      <c r="BA186" s="164">
        <v>0</v>
      </c>
      <c r="BB186" s="164">
        <v>0</v>
      </c>
      <c r="BC186" s="944">
        <f t="shared" si="202"/>
        <v>0</v>
      </c>
      <c r="BD186" s="164">
        <v>0</v>
      </c>
      <c r="BE186" s="164">
        <v>0</v>
      </c>
      <c r="BF186" s="944">
        <f t="shared" si="203"/>
        <v>0</v>
      </c>
      <c r="BG186" s="164">
        <v>0</v>
      </c>
      <c r="BH186" s="164">
        <v>0</v>
      </c>
      <c r="BI186" s="944">
        <f t="shared" si="204"/>
        <v>0</v>
      </c>
      <c r="BJ186" s="164">
        <v>0</v>
      </c>
      <c r="BK186" s="164">
        <v>0</v>
      </c>
      <c r="BL186" s="944">
        <f t="shared" si="206"/>
        <v>0</v>
      </c>
      <c r="BM186" s="945">
        <f t="shared" si="198"/>
        <v>0</v>
      </c>
      <c r="BN186" s="946">
        <f t="shared" si="198"/>
        <v>0</v>
      </c>
      <c r="BO186" s="944">
        <f t="shared" si="205"/>
        <v>0</v>
      </c>
    </row>
    <row r="187" spans="1:67" ht="11.25" customHeight="1">
      <c r="A187" s="542" t="s">
        <v>190</v>
      </c>
      <c r="B187" s="542">
        <f>SUM(B181:B186)</f>
        <v>6</v>
      </c>
      <c r="C187" s="543">
        <f>SUM(C181:C186)</f>
        <v>23</v>
      </c>
      <c r="D187" s="3270">
        <f t="shared" si="183"/>
        <v>-17</v>
      </c>
      <c r="E187" s="542">
        <f>SUM(E181:E186)</f>
        <v>5</v>
      </c>
      <c r="F187" s="543">
        <f>SUM(F181:F186)</f>
        <v>13</v>
      </c>
      <c r="G187" s="3270">
        <f t="shared" si="184"/>
        <v>-8</v>
      </c>
      <c r="H187" s="542">
        <f>SUM(H181:H186)</f>
        <v>38</v>
      </c>
      <c r="I187" s="543">
        <f>SUM(I181:I186)</f>
        <v>61</v>
      </c>
      <c r="J187" s="3270">
        <f t="shared" si="185"/>
        <v>-23</v>
      </c>
      <c r="K187" s="542">
        <f>SUM(K181:K186)</f>
        <v>2</v>
      </c>
      <c r="L187" s="543">
        <f>SUM(L181:L186)</f>
        <v>2</v>
      </c>
      <c r="M187" s="3270">
        <f t="shared" si="186"/>
        <v>0</v>
      </c>
      <c r="N187" s="3271">
        <f t="shared" si="199"/>
        <v>51</v>
      </c>
      <c r="O187" s="3272">
        <f t="shared" si="199"/>
        <v>99</v>
      </c>
      <c r="P187" s="3270">
        <f t="shared" si="187"/>
        <v>-48</v>
      </c>
      <c r="R187" s="3273" t="s">
        <v>190</v>
      </c>
      <c r="S187" s="542">
        <f>SUM(S181:S186)</f>
        <v>3</v>
      </c>
      <c r="T187" s="543">
        <f>SUM(T181:T186)</f>
        <v>7</v>
      </c>
      <c r="U187" s="3270">
        <f t="shared" si="188"/>
        <v>-4</v>
      </c>
      <c r="V187" s="542">
        <f>SUM(V181:V186)</f>
        <v>1</v>
      </c>
      <c r="W187" s="543">
        <f>SUM(W181:W186)</f>
        <v>7</v>
      </c>
      <c r="X187" s="3270">
        <f t="shared" si="189"/>
        <v>-6</v>
      </c>
      <c r="Y187" s="542">
        <f>SUM(Y181:Y186)</f>
        <v>23</v>
      </c>
      <c r="Z187" s="543">
        <f>SUM(Z181:Z186)</f>
        <v>19</v>
      </c>
      <c r="AA187" s="3270">
        <f t="shared" si="190"/>
        <v>4</v>
      </c>
      <c r="AB187" s="542">
        <f>SUM(AB181:AB186)</f>
        <v>0</v>
      </c>
      <c r="AC187" s="543">
        <f>SUM(AC181:AC186)</f>
        <v>1</v>
      </c>
      <c r="AD187" s="3270">
        <f t="shared" si="191"/>
        <v>-1</v>
      </c>
      <c r="AE187" s="3271">
        <f t="shared" si="200"/>
        <v>27</v>
      </c>
      <c r="AF187" s="3272">
        <f t="shared" si="200"/>
        <v>34</v>
      </c>
      <c r="AG187" s="3270">
        <f t="shared" si="192"/>
        <v>-7</v>
      </c>
      <c r="AI187" s="3273" t="s">
        <v>190</v>
      </c>
      <c r="AJ187" s="542">
        <f>SUM(AJ181:AJ186)</f>
        <v>5</v>
      </c>
      <c r="AK187" s="543">
        <f>SUM(AK181:AK186)</f>
        <v>4</v>
      </c>
      <c r="AL187" s="3270">
        <f t="shared" si="193"/>
        <v>1</v>
      </c>
      <c r="AM187" s="542">
        <f>SUM(AM181:AM186)</f>
        <v>1</v>
      </c>
      <c r="AN187" s="543">
        <f>SUM(AN181:AN186)</f>
        <v>3</v>
      </c>
      <c r="AO187" s="3270">
        <f t="shared" si="194"/>
        <v>-2</v>
      </c>
      <c r="AP187" s="542">
        <f>SUM(AP181:AP186)</f>
        <v>19</v>
      </c>
      <c r="AQ187" s="543">
        <f>SUM(AQ181:AQ186)</f>
        <v>13</v>
      </c>
      <c r="AR187" s="3270">
        <f t="shared" si="195"/>
        <v>6</v>
      </c>
      <c r="AS187" s="542">
        <f>SUM(AS181:AS186)</f>
        <v>0</v>
      </c>
      <c r="AT187" s="543">
        <f>SUM(AT181:AT186)</f>
        <v>0</v>
      </c>
      <c r="AU187" s="3270">
        <f t="shared" si="196"/>
        <v>0</v>
      </c>
      <c r="AV187" s="3271">
        <f t="shared" si="201"/>
        <v>25</v>
      </c>
      <c r="AW187" s="3272">
        <f t="shared" si="201"/>
        <v>20</v>
      </c>
      <c r="AX187" s="3270">
        <f t="shared" si="197"/>
        <v>5</v>
      </c>
      <c r="AZ187" s="953" t="s">
        <v>469</v>
      </c>
      <c r="BA187" s="164">
        <v>0</v>
      </c>
      <c r="BB187" s="164">
        <v>0</v>
      </c>
      <c r="BC187" s="944">
        <f t="shared" si="202"/>
        <v>0</v>
      </c>
      <c r="BD187" s="164">
        <v>0</v>
      </c>
      <c r="BE187" s="164">
        <v>1</v>
      </c>
      <c r="BF187" s="944">
        <f t="shared" si="203"/>
        <v>-1</v>
      </c>
      <c r="BG187" s="164">
        <v>0</v>
      </c>
      <c r="BH187" s="164">
        <v>0</v>
      </c>
      <c r="BI187" s="944">
        <f t="shared" si="204"/>
        <v>0</v>
      </c>
      <c r="BJ187" s="164">
        <v>0</v>
      </c>
      <c r="BK187" s="164">
        <v>0</v>
      </c>
      <c r="BL187" s="944">
        <f t="shared" si="206"/>
        <v>0</v>
      </c>
      <c r="BM187" s="945">
        <f t="shared" si="198"/>
        <v>0</v>
      </c>
      <c r="BN187" s="946">
        <f t="shared" si="198"/>
        <v>1</v>
      </c>
      <c r="BO187" s="944">
        <f t="shared" si="205"/>
        <v>-1</v>
      </c>
    </row>
    <row r="188" spans="1:67" ht="11.25" customHeight="1">
      <c r="A188" s="550" t="s">
        <v>191</v>
      </c>
      <c r="B188" s="550">
        <v>25</v>
      </c>
      <c r="C188" s="3104">
        <v>9</v>
      </c>
      <c r="D188" s="3105">
        <f t="shared" si="183"/>
        <v>16</v>
      </c>
      <c r="E188" s="550">
        <v>9</v>
      </c>
      <c r="F188" s="3104">
        <v>3</v>
      </c>
      <c r="G188" s="3105">
        <f t="shared" si="184"/>
        <v>6</v>
      </c>
      <c r="H188" s="550">
        <v>15</v>
      </c>
      <c r="I188" s="3104">
        <v>2</v>
      </c>
      <c r="J188" s="3105">
        <f t="shared" si="185"/>
        <v>13</v>
      </c>
      <c r="K188" s="551">
        <v>0</v>
      </c>
      <c r="L188" s="3106">
        <v>2</v>
      </c>
      <c r="M188" s="3105">
        <f t="shared" si="186"/>
        <v>-2</v>
      </c>
      <c r="N188" s="552">
        <f t="shared" si="199"/>
        <v>49</v>
      </c>
      <c r="O188" s="3107">
        <f t="shared" si="199"/>
        <v>16</v>
      </c>
      <c r="P188" s="3105">
        <f t="shared" si="187"/>
        <v>33</v>
      </c>
      <c r="R188" s="549" t="s">
        <v>191</v>
      </c>
      <c r="S188" s="550">
        <v>24</v>
      </c>
      <c r="T188" s="3104">
        <v>2</v>
      </c>
      <c r="U188" s="3105">
        <f t="shared" si="188"/>
        <v>22</v>
      </c>
      <c r="V188" s="550">
        <v>12</v>
      </c>
      <c r="W188" s="3104">
        <v>4</v>
      </c>
      <c r="X188" s="3105">
        <f t="shared" si="189"/>
        <v>8</v>
      </c>
      <c r="Y188" s="550">
        <v>3</v>
      </c>
      <c r="Z188" s="3104">
        <v>0</v>
      </c>
      <c r="AA188" s="3105">
        <f t="shared" si="190"/>
        <v>3</v>
      </c>
      <c r="AB188" s="551">
        <v>1</v>
      </c>
      <c r="AC188" s="3106">
        <v>1</v>
      </c>
      <c r="AD188" s="3105">
        <f t="shared" si="191"/>
        <v>0</v>
      </c>
      <c r="AE188" s="552">
        <f t="shared" si="200"/>
        <v>40</v>
      </c>
      <c r="AF188" s="3107">
        <f t="shared" si="200"/>
        <v>7</v>
      </c>
      <c r="AG188" s="3105">
        <f t="shared" si="192"/>
        <v>33</v>
      </c>
      <c r="AI188" s="549" t="s">
        <v>191</v>
      </c>
      <c r="AJ188" s="550">
        <v>19</v>
      </c>
      <c r="AK188" s="3104">
        <v>1</v>
      </c>
      <c r="AL188" s="3105">
        <f t="shared" si="193"/>
        <v>18</v>
      </c>
      <c r="AM188" s="550">
        <v>13</v>
      </c>
      <c r="AN188" s="3104">
        <v>1</v>
      </c>
      <c r="AO188" s="3105">
        <f t="shared" si="194"/>
        <v>12</v>
      </c>
      <c r="AP188" s="550">
        <v>4</v>
      </c>
      <c r="AQ188" s="3104">
        <v>1</v>
      </c>
      <c r="AR188" s="3105">
        <f t="shared" si="195"/>
        <v>3</v>
      </c>
      <c r="AS188" s="551">
        <v>1</v>
      </c>
      <c r="AT188" s="3106">
        <v>0</v>
      </c>
      <c r="AU188" s="3105">
        <f t="shared" si="196"/>
        <v>1</v>
      </c>
      <c r="AV188" s="552">
        <f t="shared" si="201"/>
        <v>37</v>
      </c>
      <c r="AW188" s="3107">
        <f t="shared" si="201"/>
        <v>3</v>
      </c>
      <c r="AX188" s="3105">
        <f t="shared" si="197"/>
        <v>34</v>
      </c>
      <c r="AZ188" s="953" t="s">
        <v>475</v>
      </c>
      <c r="BA188" s="164">
        <v>0</v>
      </c>
      <c r="BB188" s="164">
        <v>2</v>
      </c>
      <c r="BC188" s="944">
        <f t="shared" si="202"/>
        <v>-2</v>
      </c>
      <c r="BD188" s="164">
        <v>0</v>
      </c>
      <c r="BE188" s="164">
        <v>1</v>
      </c>
      <c r="BF188" s="944">
        <f t="shared" si="203"/>
        <v>-1</v>
      </c>
      <c r="BG188" s="164">
        <v>5</v>
      </c>
      <c r="BH188" s="164">
        <v>1</v>
      </c>
      <c r="BI188" s="944">
        <f t="shared" si="204"/>
        <v>4</v>
      </c>
      <c r="BJ188" s="164">
        <v>0</v>
      </c>
      <c r="BK188" s="164">
        <v>0</v>
      </c>
      <c r="BL188" s="944">
        <f t="shared" si="206"/>
        <v>0</v>
      </c>
      <c r="BM188" s="945">
        <f t="shared" si="198"/>
        <v>5</v>
      </c>
      <c r="BN188" s="946">
        <f t="shared" si="198"/>
        <v>4</v>
      </c>
      <c r="BO188" s="944">
        <f t="shared" si="205"/>
        <v>1</v>
      </c>
    </row>
    <row r="189" spans="1:67" ht="11.25" customHeight="1" thickBot="1">
      <c r="A189" s="943" t="s">
        <v>158</v>
      </c>
      <c r="B189" s="546">
        <f>SUM(B173+B177+B178+B179+B180+B187+B188)</f>
        <v>40</v>
      </c>
      <c r="C189" s="547">
        <f>SUM(C173+C177+C178+C179+C180+C187+C188)</f>
        <v>53</v>
      </c>
      <c r="D189" s="548">
        <f t="shared" si="183"/>
        <v>-13</v>
      </c>
      <c r="E189" s="546">
        <f>SUM(E173+E177+E178+E179+E180+E187+E188)</f>
        <v>40</v>
      </c>
      <c r="F189" s="547">
        <f>SUM(F173+F177+F178+F179+F180+F187+F188)</f>
        <v>55</v>
      </c>
      <c r="G189" s="548">
        <f t="shared" si="184"/>
        <v>-15</v>
      </c>
      <c r="H189" s="546">
        <f>SUM(H173+H177+H178+H179+H180+H187+H188)</f>
        <v>237</v>
      </c>
      <c r="I189" s="547">
        <f>SUM(I173+I177+I178+I179+I180+I187+I188)</f>
        <v>411</v>
      </c>
      <c r="J189" s="548">
        <f t="shared" si="185"/>
        <v>-174</v>
      </c>
      <c r="K189" s="546">
        <f>SUM(K173+K177+K178+K179+K180+K187+K188)</f>
        <v>2</v>
      </c>
      <c r="L189" s="547">
        <f>SUM(L173+L177+L178+L179+L180+L187+L188)</f>
        <v>8</v>
      </c>
      <c r="M189" s="548">
        <f t="shared" si="186"/>
        <v>-6</v>
      </c>
      <c r="N189" s="546">
        <f>SUM(N173+N177+N178+N179+N180+N187+N188)</f>
        <v>319</v>
      </c>
      <c r="O189" s="547">
        <f>SUM(O173+O177+O178+O179+O180+O187+O188)</f>
        <v>527</v>
      </c>
      <c r="P189" s="548">
        <f t="shared" si="187"/>
        <v>-208</v>
      </c>
      <c r="R189" s="3274" t="s">
        <v>158</v>
      </c>
      <c r="S189" s="546">
        <f>SUM(S173+S177+S178+S179+S180+S187+S188)</f>
        <v>33</v>
      </c>
      <c r="T189" s="547">
        <f>SUM(T173+T177+T178+T179+T180+T187+T188)</f>
        <v>20</v>
      </c>
      <c r="U189" s="548">
        <f t="shared" si="188"/>
        <v>13</v>
      </c>
      <c r="V189" s="546">
        <f>SUM(V173+V177+V178+V179+V180+V187+V188)</f>
        <v>22</v>
      </c>
      <c r="W189" s="547">
        <f>SUM(W173+W177+W178+W179+W180+W187+W188)</f>
        <v>21</v>
      </c>
      <c r="X189" s="548">
        <f t="shared" si="189"/>
        <v>1</v>
      </c>
      <c r="Y189" s="546">
        <f>SUM(Y173+Y177+Y178+Y179+Y180+Y187+Y188)</f>
        <v>170</v>
      </c>
      <c r="Z189" s="547">
        <f>SUM(Z173+Z177+Z178+Z179+Z180+Z187+Z188)</f>
        <v>123</v>
      </c>
      <c r="AA189" s="548">
        <f t="shared" si="190"/>
        <v>47</v>
      </c>
      <c r="AB189" s="546">
        <f>SUM(AB173+AB177+AB178+AB179+AB180+AB187+AB188)</f>
        <v>1</v>
      </c>
      <c r="AC189" s="547">
        <f>SUM(AC173+AC177+AC178+AC179+AC180+AC187+AC188)</f>
        <v>4</v>
      </c>
      <c r="AD189" s="548">
        <f t="shared" si="191"/>
        <v>-3</v>
      </c>
      <c r="AE189" s="546">
        <f>SUM(AE173+AE177+AE178+AE179+AE180+AE187+AE188)</f>
        <v>226</v>
      </c>
      <c r="AF189" s="547">
        <f>SUM(AF173+AF177+AF178+AF179+AF180+AF187+AF188)</f>
        <v>168</v>
      </c>
      <c r="AG189" s="548">
        <f t="shared" si="192"/>
        <v>58</v>
      </c>
      <c r="AI189" s="3274" t="s">
        <v>158</v>
      </c>
      <c r="AJ189" s="546">
        <f>SUM(AJ173+AJ177+AJ178+AJ179+AJ180+AJ187+AJ188)</f>
        <v>27</v>
      </c>
      <c r="AK189" s="547">
        <f>SUM(AK173+AK177+AK178+AK179+AK180+AK187+AK188)</f>
        <v>11</v>
      </c>
      <c r="AL189" s="548">
        <f t="shared" si="193"/>
        <v>16</v>
      </c>
      <c r="AM189" s="546">
        <f>SUM(AM173+AM177+AM178+AM179+AM180+AM187+AM188)</f>
        <v>20</v>
      </c>
      <c r="AN189" s="547">
        <f>SUM(AN173+AN177+AN178+AN179+AN180+AN187+AN188)</f>
        <v>12</v>
      </c>
      <c r="AO189" s="548">
        <f t="shared" si="194"/>
        <v>8</v>
      </c>
      <c r="AP189" s="546">
        <f>SUM(AP173+AP177+AP178+AP179+AP180+AP187+AP188)</f>
        <v>125</v>
      </c>
      <c r="AQ189" s="547">
        <f>SUM(AQ173+AQ177+AQ178+AQ179+AQ180+AQ187+AQ188)</f>
        <v>121</v>
      </c>
      <c r="AR189" s="548">
        <f t="shared" si="195"/>
        <v>4</v>
      </c>
      <c r="AS189" s="546">
        <f>SUM(AS173+AS177+AS178+AS179+AS180+AS187+AS188)</f>
        <v>6</v>
      </c>
      <c r="AT189" s="547">
        <f>SUM(AT173+AT177+AT178+AT179+AT180+AT187+AT188)</f>
        <v>1</v>
      </c>
      <c r="AU189" s="548">
        <f t="shared" si="196"/>
        <v>5</v>
      </c>
      <c r="AV189" s="546">
        <f>SUM(AV173+AV177+AV178+AV179+AV180+AV187+AV188)</f>
        <v>178</v>
      </c>
      <c r="AW189" s="547">
        <f>SUM(AW173+AW177+AW178+AW179+AW180+AW187+AW188)</f>
        <v>145</v>
      </c>
      <c r="AX189" s="548">
        <f t="shared" si="197"/>
        <v>33</v>
      </c>
      <c r="AZ189" s="953" t="s">
        <v>470</v>
      </c>
      <c r="BA189" s="164">
        <v>0</v>
      </c>
      <c r="BB189" s="164">
        <v>0</v>
      </c>
      <c r="BC189" s="944">
        <f t="shared" si="202"/>
        <v>0</v>
      </c>
      <c r="BD189" s="164">
        <v>1</v>
      </c>
      <c r="BE189" s="164">
        <v>2</v>
      </c>
      <c r="BF189" s="944">
        <f t="shared" si="203"/>
        <v>-1</v>
      </c>
      <c r="BG189" s="164">
        <v>8</v>
      </c>
      <c r="BH189" s="164">
        <v>2</v>
      </c>
      <c r="BI189" s="944">
        <f t="shared" si="204"/>
        <v>6</v>
      </c>
      <c r="BJ189" s="164">
        <v>0</v>
      </c>
      <c r="BK189" s="164">
        <v>0</v>
      </c>
      <c r="BL189" s="944">
        <f t="shared" si="206"/>
        <v>0</v>
      </c>
      <c r="BM189" s="945">
        <f t="shared" si="198"/>
        <v>9</v>
      </c>
      <c r="BN189" s="946">
        <f t="shared" si="198"/>
        <v>4</v>
      </c>
      <c r="BO189" s="944">
        <f t="shared" si="205"/>
        <v>5</v>
      </c>
    </row>
    <row r="190" spans="1:67" ht="11.25" customHeight="1">
      <c r="A190" s="837" t="s">
        <v>192</v>
      </c>
      <c r="AZ190" s="953" t="s">
        <v>474</v>
      </c>
      <c r="BA190" s="164">
        <v>0</v>
      </c>
      <c r="BB190" s="164">
        <v>0</v>
      </c>
      <c r="BC190" s="944">
        <f t="shared" si="202"/>
        <v>0</v>
      </c>
      <c r="BD190" s="164">
        <v>0</v>
      </c>
      <c r="BE190" s="164">
        <v>0</v>
      </c>
      <c r="BF190" s="944">
        <f t="shared" si="203"/>
        <v>0</v>
      </c>
      <c r="BG190" s="164">
        <v>0</v>
      </c>
      <c r="BH190" s="164">
        <v>0</v>
      </c>
      <c r="BI190" s="944">
        <f t="shared" si="204"/>
        <v>0</v>
      </c>
      <c r="BJ190" s="164">
        <v>0</v>
      </c>
      <c r="BK190" s="164">
        <v>0</v>
      </c>
      <c r="BL190" s="944">
        <f t="shared" si="206"/>
        <v>0</v>
      </c>
      <c r="BM190" s="945">
        <f t="shared" si="198"/>
        <v>0</v>
      </c>
      <c r="BN190" s="946">
        <f t="shared" si="198"/>
        <v>0</v>
      </c>
      <c r="BO190" s="944">
        <f t="shared" si="205"/>
        <v>0</v>
      </c>
    </row>
    <row r="191" spans="1:67" ht="11.25" customHeight="1">
      <c r="A191" s="837" t="s">
        <v>549</v>
      </c>
      <c r="AZ191" s="953" t="s">
        <v>473</v>
      </c>
      <c r="BA191" s="164">
        <v>0</v>
      </c>
      <c r="BB191" s="164">
        <v>0</v>
      </c>
      <c r="BC191" s="944">
        <f>BA191-BB191</f>
        <v>0</v>
      </c>
      <c r="BD191" s="164">
        <v>0</v>
      </c>
      <c r="BE191" s="164">
        <v>0</v>
      </c>
      <c r="BF191" s="944">
        <f>BD191-BE191</f>
        <v>0</v>
      </c>
      <c r="BG191" s="164">
        <v>0</v>
      </c>
      <c r="BH191" s="164">
        <v>0</v>
      </c>
      <c r="BI191" s="944">
        <f t="shared" si="204"/>
        <v>0</v>
      </c>
      <c r="BJ191" s="164">
        <v>0</v>
      </c>
      <c r="BK191" s="164">
        <v>0</v>
      </c>
      <c r="BL191" s="944">
        <f t="shared" si="206"/>
        <v>0</v>
      </c>
      <c r="BM191" s="945">
        <f t="shared" si="198"/>
        <v>0</v>
      </c>
      <c r="BN191" s="946">
        <f t="shared" si="198"/>
        <v>0</v>
      </c>
      <c r="BO191" s="944">
        <f t="shared" si="205"/>
        <v>0</v>
      </c>
    </row>
    <row r="192" spans="1:67" ht="11.25" customHeight="1">
      <c r="AZ192" s="956" t="s">
        <v>471</v>
      </c>
      <c r="BA192" s="3275">
        <v>23</v>
      </c>
      <c r="BB192" s="3275">
        <v>4</v>
      </c>
      <c r="BC192" s="3108">
        <f>BA192-BB192</f>
        <v>19</v>
      </c>
      <c r="BD192" s="3275">
        <v>17</v>
      </c>
      <c r="BE192" s="3275">
        <v>1</v>
      </c>
      <c r="BF192" s="3108">
        <f>BD192-BE192</f>
        <v>16</v>
      </c>
      <c r="BG192" s="3179">
        <v>5</v>
      </c>
      <c r="BH192" s="3275">
        <v>1</v>
      </c>
      <c r="BI192" s="3108">
        <f t="shared" si="204"/>
        <v>4</v>
      </c>
      <c r="BJ192" s="3275">
        <v>3</v>
      </c>
      <c r="BK192" s="3275">
        <v>0</v>
      </c>
      <c r="BL192" s="3108">
        <f t="shared" si="206"/>
        <v>3</v>
      </c>
      <c r="BM192" s="950">
        <f t="shared" si="198"/>
        <v>48</v>
      </c>
      <c r="BN192" s="3109">
        <f t="shared" si="198"/>
        <v>6</v>
      </c>
      <c r="BO192" s="3108">
        <f t="shared" si="205"/>
        <v>42</v>
      </c>
    </row>
    <row r="193" spans="1:67" ht="11.25" customHeight="1" thickBot="1">
      <c r="AZ193" s="955" t="s">
        <v>158</v>
      </c>
      <c r="BA193" s="3276">
        <f>SUM(BA171:BA192)</f>
        <v>37</v>
      </c>
      <c r="BB193" s="3276">
        <f>SUM(BB171:BB192)</f>
        <v>25</v>
      </c>
      <c r="BC193" s="951">
        <f>BA193-BB193</f>
        <v>12</v>
      </c>
      <c r="BD193" s="3276">
        <f>SUM(BD171:BD192)</f>
        <v>28</v>
      </c>
      <c r="BE193" s="3276">
        <f>SUM(BE171:BE192)</f>
        <v>58</v>
      </c>
      <c r="BF193" s="951">
        <f>BD193-BE193</f>
        <v>-30</v>
      </c>
      <c r="BG193" s="3276">
        <f>SUM(BG171:BG192)</f>
        <v>128</v>
      </c>
      <c r="BH193" s="3276">
        <f>SUM(BH171:BH192)</f>
        <v>139</v>
      </c>
      <c r="BI193" s="951">
        <f t="shared" si="204"/>
        <v>-11</v>
      </c>
      <c r="BJ193" s="3276">
        <f>SUM(BJ171:BJ192)</f>
        <v>6</v>
      </c>
      <c r="BK193" s="3276">
        <f>SUM(BK171:BK192)</f>
        <v>2</v>
      </c>
      <c r="BL193" s="951">
        <f t="shared" si="206"/>
        <v>4</v>
      </c>
      <c r="BM193" s="3276">
        <f>SUM(BM171:BM192)</f>
        <v>199</v>
      </c>
      <c r="BN193" s="3276">
        <f>SUM(BN171:BN192)</f>
        <v>224</v>
      </c>
      <c r="BO193" s="951">
        <f>BM193-BN193</f>
        <v>-25</v>
      </c>
    </row>
    <row r="194" spans="1:67" ht="11.25" customHeight="1"/>
    <row r="196" spans="1:67" ht="12.75" customHeight="1">
      <c r="A196" s="939" t="s">
        <v>25</v>
      </c>
      <c r="B196" s="3717" t="s">
        <v>165</v>
      </c>
      <c r="C196" s="3718"/>
      <c r="D196" s="3718"/>
      <c r="E196" s="3718"/>
      <c r="F196" s="3718"/>
      <c r="G196" s="3718"/>
      <c r="H196" s="3718"/>
      <c r="I196" s="3718"/>
      <c r="J196" s="3718"/>
      <c r="K196" s="3718"/>
      <c r="L196" s="3718"/>
      <c r="M196" s="3718"/>
      <c r="N196" s="3718"/>
      <c r="O196" s="3718"/>
      <c r="P196" s="3719"/>
    </row>
    <row r="197" spans="1:67" ht="13.5" thickBot="1">
      <c r="A197" s="940" t="s">
        <v>404</v>
      </c>
    </row>
    <row r="198" spans="1:67" ht="87" thickBot="1">
      <c r="A198" s="941" t="s">
        <v>965</v>
      </c>
      <c r="B198" s="3261" t="s">
        <v>166</v>
      </c>
      <c r="C198" s="3262" t="s">
        <v>166</v>
      </c>
      <c r="D198" s="3263"/>
      <c r="E198" s="3261" t="s">
        <v>167</v>
      </c>
      <c r="F198" s="3262" t="s">
        <v>168</v>
      </c>
      <c r="G198" s="3263"/>
      <c r="H198" s="3261" t="s">
        <v>169</v>
      </c>
      <c r="I198" s="3262" t="s">
        <v>169</v>
      </c>
      <c r="J198" s="3263"/>
      <c r="K198" s="3262" t="s">
        <v>170</v>
      </c>
      <c r="L198" s="3262" t="s">
        <v>170</v>
      </c>
      <c r="M198" s="3263"/>
      <c r="N198" s="3261" t="s">
        <v>158</v>
      </c>
      <c r="O198" s="3262" t="s">
        <v>158</v>
      </c>
      <c r="P198" s="3264"/>
      <c r="R198" s="941" t="s">
        <v>966</v>
      </c>
      <c r="S198" s="3261" t="s">
        <v>166</v>
      </c>
      <c r="T198" s="3262" t="s">
        <v>166</v>
      </c>
      <c r="U198" s="3263"/>
      <c r="V198" s="3261" t="s">
        <v>167</v>
      </c>
      <c r="W198" s="3262" t="s">
        <v>168</v>
      </c>
      <c r="X198" s="3263"/>
      <c r="Y198" s="3261" t="s">
        <v>169</v>
      </c>
      <c r="Z198" s="3262" t="s">
        <v>169</v>
      </c>
      <c r="AA198" s="3263"/>
      <c r="AB198" s="3262" t="s">
        <v>170</v>
      </c>
      <c r="AC198" s="3262" t="s">
        <v>170</v>
      </c>
      <c r="AD198" s="3263"/>
      <c r="AE198" s="3261" t="s">
        <v>158</v>
      </c>
      <c r="AF198" s="3262" t="s">
        <v>158</v>
      </c>
      <c r="AG198" s="3264"/>
    </row>
    <row r="199" spans="1:67" ht="45.75" thickBot="1">
      <c r="A199" s="942"/>
      <c r="B199" s="3243" t="s">
        <v>171</v>
      </c>
      <c r="C199" s="704" t="s">
        <v>172</v>
      </c>
      <c r="D199" s="2145" t="s">
        <v>173</v>
      </c>
      <c r="E199" s="3243" t="s">
        <v>171</v>
      </c>
      <c r="F199" s="704" t="s">
        <v>172</v>
      </c>
      <c r="G199" s="3258" t="s">
        <v>173</v>
      </c>
      <c r="H199" s="3243" t="s">
        <v>171</v>
      </c>
      <c r="I199" s="704" t="s">
        <v>172</v>
      </c>
      <c r="J199" s="2145" t="s">
        <v>173</v>
      </c>
      <c r="K199" s="3243" t="s">
        <v>171</v>
      </c>
      <c r="L199" s="704" t="s">
        <v>172</v>
      </c>
      <c r="M199" s="2145" t="s">
        <v>173</v>
      </c>
      <c r="N199" s="3243" t="s">
        <v>171</v>
      </c>
      <c r="O199" s="704" t="s">
        <v>172</v>
      </c>
      <c r="P199" s="3258" t="s">
        <v>163</v>
      </c>
      <c r="R199" s="3265"/>
      <c r="S199" s="3243" t="s">
        <v>171</v>
      </c>
      <c r="T199" s="704" t="s">
        <v>172</v>
      </c>
      <c r="U199" s="2145" t="s">
        <v>173</v>
      </c>
      <c r="V199" s="3243" t="s">
        <v>171</v>
      </c>
      <c r="W199" s="704" t="s">
        <v>172</v>
      </c>
      <c r="X199" s="3258" t="s">
        <v>173</v>
      </c>
      <c r="Y199" s="3243" t="s">
        <v>171</v>
      </c>
      <c r="Z199" s="704" t="s">
        <v>172</v>
      </c>
      <c r="AA199" s="2145" t="s">
        <v>173</v>
      </c>
      <c r="AB199" s="3243" t="s">
        <v>171</v>
      </c>
      <c r="AC199" s="704" t="s">
        <v>172</v>
      </c>
      <c r="AD199" s="2145" t="s">
        <v>173</v>
      </c>
      <c r="AE199" s="3243" t="s">
        <v>171</v>
      </c>
      <c r="AF199" s="704" t="s">
        <v>172</v>
      </c>
      <c r="AG199" s="3258" t="s">
        <v>163</v>
      </c>
    </row>
    <row r="200" spans="1:67">
      <c r="A200" s="544" t="s">
        <v>174</v>
      </c>
      <c r="B200" s="634">
        <v>0</v>
      </c>
      <c r="C200" s="3266">
        <v>0</v>
      </c>
      <c r="D200" s="540">
        <f t="shared" ref="D200:D218" si="207">B200-C200</f>
        <v>0</v>
      </c>
      <c r="E200" s="837">
        <v>3</v>
      </c>
      <c r="F200" s="3266">
        <v>1</v>
      </c>
      <c r="G200" s="540">
        <f t="shared" ref="G200:G218" si="208">E200-F200</f>
        <v>2</v>
      </c>
      <c r="H200" s="837">
        <v>46</v>
      </c>
      <c r="I200" s="837">
        <v>127</v>
      </c>
      <c r="J200" s="541">
        <f t="shared" ref="J200:J218" si="209">H200-I200</f>
        <v>-81</v>
      </c>
      <c r="K200" s="837">
        <v>0</v>
      </c>
      <c r="L200" s="837">
        <v>1</v>
      </c>
      <c r="M200" s="541">
        <f t="shared" ref="M200:M218" si="210">K200-L200</f>
        <v>-1</v>
      </c>
      <c r="N200" s="837">
        <f>SUM(B200+E200+H200+K200)</f>
        <v>49</v>
      </c>
      <c r="O200" s="837">
        <f>SUM(C200+F200+I200+L200)</f>
        <v>129</v>
      </c>
      <c r="P200" s="540">
        <f t="shared" ref="P200:P218" si="211">N200-O200</f>
        <v>-80</v>
      </c>
      <c r="R200" s="945" t="s">
        <v>174</v>
      </c>
      <c r="S200" s="634">
        <v>0</v>
      </c>
      <c r="T200" s="3266">
        <v>0</v>
      </c>
      <c r="U200" s="540">
        <f t="shared" ref="U200:U218" si="212">S200-T200</f>
        <v>0</v>
      </c>
      <c r="V200" s="837">
        <v>3</v>
      </c>
      <c r="W200" s="3266">
        <v>1</v>
      </c>
      <c r="X200" s="540">
        <f t="shared" ref="X200:X218" si="213">V200-W200</f>
        <v>2</v>
      </c>
      <c r="Y200" s="837">
        <v>36</v>
      </c>
      <c r="Z200" s="837">
        <v>33</v>
      </c>
      <c r="AA200" s="541">
        <f t="shared" ref="AA200:AA218" si="214">Y200-Z200</f>
        <v>3</v>
      </c>
      <c r="AB200" s="837">
        <v>0</v>
      </c>
      <c r="AC200" s="837">
        <v>0</v>
      </c>
      <c r="AD200" s="541">
        <f t="shared" ref="AD200:AD218" si="215">AB200-AC200</f>
        <v>0</v>
      </c>
      <c r="AE200" s="837">
        <f>SUM(S200+V200+Y200+AB200)</f>
        <v>39</v>
      </c>
      <c r="AF200" s="837">
        <f>SUM(T200+W200+Z200+AC200)</f>
        <v>34</v>
      </c>
      <c r="AG200" s="540">
        <f t="shared" ref="AG200:AG218" si="216">AE200-AF200</f>
        <v>5</v>
      </c>
    </row>
    <row r="201" spans="1:67">
      <c r="A201" s="544" t="s">
        <v>175</v>
      </c>
      <c r="B201" s="635">
        <v>0</v>
      </c>
      <c r="C201" s="290">
        <v>0</v>
      </c>
      <c r="D201" s="541">
        <f t="shared" si="207"/>
        <v>0</v>
      </c>
      <c r="E201" s="837">
        <v>0</v>
      </c>
      <c r="F201" s="290">
        <v>0</v>
      </c>
      <c r="G201" s="541">
        <f t="shared" si="208"/>
        <v>0</v>
      </c>
      <c r="H201" s="837">
        <v>0</v>
      </c>
      <c r="I201" s="837">
        <v>1</v>
      </c>
      <c r="J201" s="541">
        <f t="shared" si="209"/>
        <v>-1</v>
      </c>
      <c r="K201" s="837">
        <v>0</v>
      </c>
      <c r="L201" s="837">
        <v>0</v>
      </c>
      <c r="M201" s="541">
        <f t="shared" si="210"/>
        <v>0</v>
      </c>
      <c r="N201" s="837">
        <f>SUM(B201+E201+H201+K201)</f>
        <v>0</v>
      </c>
      <c r="O201" s="837">
        <f>SUM(C201+F201+I201+L201)</f>
        <v>1</v>
      </c>
      <c r="P201" s="541">
        <f t="shared" si="211"/>
        <v>-1</v>
      </c>
      <c r="R201" s="945" t="s">
        <v>175</v>
      </c>
      <c r="S201" s="635">
        <v>0</v>
      </c>
      <c r="T201" s="290">
        <v>0</v>
      </c>
      <c r="U201" s="541">
        <f t="shared" si="212"/>
        <v>0</v>
      </c>
      <c r="V201" s="837">
        <v>0</v>
      </c>
      <c r="W201" s="290">
        <v>0</v>
      </c>
      <c r="X201" s="541">
        <f t="shared" si="213"/>
        <v>0</v>
      </c>
      <c r="Y201" s="837">
        <v>0</v>
      </c>
      <c r="Z201" s="837">
        <v>0</v>
      </c>
      <c r="AA201" s="541">
        <f t="shared" si="214"/>
        <v>0</v>
      </c>
      <c r="AB201" s="837">
        <v>0</v>
      </c>
      <c r="AC201" s="837">
        <v>0</v>
      </c>
      <c r="AD201" s="541">
        <f t="shared" si="215"/>
        <v>0</v>
      </c>
      <c r="AE201" s="837">
        <f>SUM(S201+V201+Y201+AB201)</f>
        <v>0</v>
      </c>
      <c r="AF201" s="837">
        <f>SUM(T201+W201+Z201+AC201)</f>
        <v>0</v>
      </c>
      <c r="AG201" s="541">
        <f t="shared" si="216"/>
        <v>0</v>
      </c>
    </row>
    <row r="202" spans="1:67">
      <c r="A202" s="542" t="s">
        <v>176</v>
      </c>
      <c r="B202" s="542">
        <f>SUM(B200:B201)</f>
        <v>0</v>
      </c>
      <c r="C202" s="543">
        <f>SUM(C200:C201)</f>
        <v>0</v>
      </c>
      <c r="D202" s="3270">
        <f t="shared" si="207"/>
        <v>0</v>
      </c>
      <c r="E202" s="542">
        <f>SUM(E200:E201)</f>
        <v>3</v>
      </c>
      <c r="F202" s="543">
        <f>SUM(F200:F201)</f>
        <v>1</v>
      </c>
      <c r="G202" s="3270">
        <f t="shared" si="208"/>
        <v>2</v>
      </c>
      <c r="H202" s="542">
        <f>SUM(H200:H201)</f>
        <v>46</v>
      </c>
      <c r="I202" s="543">
        <f>SUM(I200:I201)</f>
        <v>128</v>
      </c>
      <c r="J202" s="3270">
        <f t="shared" si="209"/>
        <v>-82</v>
      </c>
      <c r="K202" s="542">
        <f>SUM(K200:K201)</f>
        <v>0</v>
      </c>
      <c r="L202" s="543">
        <f>SUM(L200:L201)</f>
        <v>1</v>
      </c>
      <c r="M202" s="3270">
        <f t="shared" si="210"/>
        <v>-1</v>
      </c>
      <c r="N202" s="3271">
        <f t="shared" ref="N202:O217" si="217">B202+E202+H202+K202</f>
        <v>49</v>
      </c>
      <c r="O202" s="3272">
        <f t="shared" si="217"/>
        <v>130</v>
      </c>
      <c r="P202" s="3270">
        <f t="shared" si="211"/>
        <v>-81</v>
      </c>
      <c r="R202" s="3273" t="s">
        <v>176</v>
      </c>
      <c r="S202" s="542">
        <f>SUM(S200:S201)</f>
        <v>0</v>
      </c>
      <c r="T202" s="543">
        <f>SUM(T200:T201)</f>
        <v>0</v>
      </c>
      <c r="U202" s="3270">
        <f t="shared" si="212"/>
        <v>0</v>
      </c>
      <c r="V202" s="542">
        <f>SUM(V200:V201)</f>
        <v>3</v>
      </c>
      <c r="W202" s="543">
        <f>SUM(W200:W201)</f>
        <v>1</v>
      </c>
      <c r="X202" s="3270">
        <f t="shared" si="213"/>
        <v>2</v>
      </c>
      <c r="Y202" s="542">
        <f>SUM(Y200:Y201)</f>
        <v>36</v>
      </c>
      <c r="Z202" s="543">
        <f>SUM(Z200:Z201)</f>
        <v>33</v>
      </c>
      <c r="AA202" s="3270">
        <f t="shared" si="214"/>
        <v>3</v>
      </c>
      <c r="AB202" s="542">
        <f>SUM(AB200:AB201)</f>
        <v>0</v>
      </c>
      <c r="AC202" s="543">
        <f>SUM(AC200:AC201)</f>
        <v>0</v>
      </c>
      <c r="AD202" s="3270">
        <f t="shared" si="215"/>
        <v>0</v>
      </c>
      <c r="AE202" s="3271">
        <f t="shared" ref="AE202:AF217" si="218">S202+V202+Y202+AB202</f>
        <v>39</v>
      </c>
      <c r="AF202" s="3272">
        <f t="shared" si="218"/>
        <v>34</v>
      </c>
      <c r="AG202" s="3270">
        <f t="shared" si="216"/>
        <v>5</v>
      </c>
    </row>
    <row r="203" spans="1:67">
      <c r="A203" s="544" t="s">
        <v>177</v>
      </c>
      <c r="B203" s="635">
        <v>0</v>
      </c>
      <c r="C203" s="290">
        <v>0</v>
      </c>
      <c r="D203" s="541">
        <f t="shared" si="207"/>
        <v>0</v>
      </c>
      <c r="E203" s="837">
        <v>0</v>
      </c>
      <c r="F203" s="290">
        <v>0</v>
      </c>
      <c r="G203" s="541">
        <f t="shared" si="208"/>
        <v>0</v>
      </c>
      <c r="H203" s="837">
        <v>0</v>
      </c>
      <c r="I203" s="837">
        <v>0</v>
      </c>
      <c r="J203" s="541">
        <f t="shared" si="209"/>
        <v>0</v>
      </c>
      <c r="K203" s="837">
        <v>0</v>
      </c>
      <c r="L203" s="837">
        <v>0</v>
      </c>
      <c r="M203" s="541">
        <f t="shared" si="210"/>
        <v>0</v>
      </c>
      <c r="N203" s="544">
        <f t="shared" si="217"/>
        <v>0</v>
      </c>
      <c r="O203" s="545">
        <f t="shared" si="217"/>
        <v>0</v>
      </c>
      <c r="P203" s="541">
        <f t="shared" si="211"/>
        <v>0</v>
      </c>
      <c r="R203" s="945" t="s">
        <v>177</v>
      </c>
      <c r="S203" s="635">
        <v>0</v>
      </c>
      <c r="T203" s="290">
        <v>0</v>
      </c>
      <c r="U203" s="541">
        <f t="shared" si="212"/>
        <v>0</v>
      </c>
      <c r="V203" s="837">
        <v>0</v>
      </c>
      <c r="W203" s="290">
        <v>0</v>
      </c>
      <c r="X203" s="541">
        <f t="shared" si="213"/>
        <v>0</v>
      </c>
      <c r="Y203" s="837">
        <v>0</v>
      </c>
      <c r="Z203" s="837">
        <v>0</v>
      </c>
      <c r="AA203" s="541">
        <f t="shared" si="214"/>
        <v>0</v>
      </c>
      <c r="AB203" s="837">
        <v>0</v>
      </c>
      <c r="AC203" s="837">
        <v>0</v>
      </c>
      <c r="AD203" s="541">
        <f t="shared" si="215"/>
        <v>0</v>
      </c>
      <c r="AE203" s="544">
        <f t="shared" si="218"/>
        <v>0</v>
      </c>
      <c r="AF203" s="545">
        <f t="shared" si="218"/>
        <v>0</v>
      </c>
      <c r="AG203" s="541">
        <f t="shared" si="216"/>
        <v>0</v>
      </c>
    </row>
    <row r="204" spans="1:67">
      <c r="A204" s="544" t="s">
        <v>178</v>
      </c>
      <c r="B204" s="635">
        <v>0</v>
      </c>
      <c r="C204" s="290">
        <v>5</v>
      </c>
      <c r="D204" s="541">
        <f t="shared" si="207"/>
        <v>-5</v>
      </c>
      <c r="E204" s="837">
        <v>2</v>
      </c>
      <c r="F204" s="290">
        <v>3</v>
      </c>
      <c r="G204" s="541">
        <f t="shared" si="208"/>
        <v>-1</v>
      </c>
      <c r="H204" s="837">
        <v>10</v>
      </c>
      <c r="I204" s="837">
        <v>23</v>
      </c>
      <c r="J204" s="541">
        <f t="shared" si="209"/>
        <v>-13</v>
      </c>
      <c r="K204" s="837">
        <v>0</v>
      </c>
      <c r="L204" s="837">
        <v>1</v>
      </c>
      <c r="M204" s="541">
        <f t="shared" si="210"/>
        <v>-1</v>
      </c>
      <c r="N204" s="544">
        <f t="shared" si="217"/>
        <v>12</v>
      </c>
      <c r="O204" s="545">
        <f t="shared" si="217"/>
        <v>32</v>
      </c>
      <c r="P204" s="541">
        <f t="shared" si="211"/>
        <v>-20</v>
      </c>
      <c r="R204" s="945" t="s">
        <v>178</v>
      </c>
      <c r="S204" s="635">
        <v>3</v>
      </c>
      <c r="T204" s="290">
        <v>1</v>
      </c>
      <c r="U204" s="541">
        <f t="shared" si="212"/>
        <v>2</v>
      </c>
      <c r="V204" s="837">
        <v>0</v>
      </c>
      <c r="W204" s="290">
        <v>3</v>
      </c>
      <c r="X204" s="541">
        <f t="shared" si="213"/>
        <v>-3</v>
      </c>
      <c r="Y204" s="837">
        <v>13</v>
      </c>
      <c r="Z204" s="837">
        <v>11</v>
      </c>
      <c r="AA204" s="541">
        <f t="shared" si="214"/>
        <v>2</v>
      </c>
      <c r="AB204" s="837">
        <v>0</v>
      </c>
      <c r="AC204" s="837">
        <v>0</v>
      </c>
      <c r="AD204" s="541">
        <f t="shared" si="215"/>
        <v>0</v>
      </c>
      <c r="AE204" s="544">
        <f t="shared" si="218"/>
        <v>16</v>
      </c>
      <c r="AF204" s="545">
        <f t="shared" si="218"/>
        <v>15</v>
      </c>
      <c r="AG204" s="541">
        <f t="shared" si="216"/>
        <v>1</v>
      </c>
    </row>
    <row r="205" spans="1:67">
      <c r="A205" s="544" t="s">
        <v>179</v>
      </c>
      <c r="B205" s="635">
        <v>0</v>
      </c>
      <c r="C205" s="290">
        <v>0</v>
      </c>
      <c r="D205" s="541">
        <f t="shared" si="207"/>
        <v>0</v>
      </c>
      <c r="E205" s="837">
        <v>0</v>
      </c>
      <c r="F205" s="290">
        <v>0</v>
      </c>
      <c r="G205" s="541">
        <f t="shared" si="208"/>
        <v>0</v>
      </c>
      <c r="H205" s="837">
        <v>0</v>
      </c>
      <c r="I205" s="837">
        <v>0</v>
      </c>
      <c r="J205" s="541">
        <f t="shared" si="209"/>
        <v>0</v>
      </c>
      <c r="K205" s="837">
        <v>0</v>
      </c>
      <c r="L205" s="837">
        <v>0</v>
      </c>
      <c r="M205" s="541">
        <f t="shared" si="210"/>
        <v>0</v>
      </c>
      <c r="N205" s="544">
        <f t="shared" si="217"/>
        <v>0</v>
      </c>
      <c r="O205" s="545">
        <f t="shared" si="217"/>
        <v>0</v>
      </c>
      <c r="P205" s="541">
        <f t="shared" si="211"/>
        <v>0</v>
      </c>
      <c r="R205" s="945" t="s">
        <v>179</v>
      </c>
      <c r="S205" s="635">
        <v>2</v>
      </c>
      <c r="T205" s="290">
        <v>0</v>
      </c>
      <c r="U205" s="541">
        <f t="shared" si="212"/>
        <v>2</v>
      </c>
      <c r="V205" s="837">
        <v>0</v>
      </c>
      <c r="W205" s="290">
        <v>0</v>
      </c>
      <c r="X205" s="541">
        <f t="shared" si="213"/>
        <v>0</v>
      </c>
      <c r="Y205" s="837">
        <v>0</v>
      </c>
      <c r="Z205" s="837">
        <v>1</v>
      </c>
      <c r="AA205" s="541">
        <f t="shared" si="214"/>
        <v>-1</v>
      </c>
      <c r="AB205" s="837">
        <v>0</v>
      </c>
      <c r="AC205" s="837">
        <v>0</v>
      </c>
      <c r="AD205" s="541">
        <f t="shared" si="215"/>
        <v>0</v>
      </c>
      <c r="AE205" s="544">
        <f t="shared" si="218"/>
        <v>2</v>
      </c>
      <c r="AF205" s="545">
        <f t="shared" si="218"/>
        <v>1</v>
      </c>
      <c r="AG205" s="541">
        <f t="shared" si="216"/>
        <v>1</v>
      </c>
    </row>
    <row r="206" spans="1:67">
      <c r="A206" s="542" t="s">
        <v>180</v>
      </c>
      <c r="B206" s="542">
        <f>SUM(B203:B205)</f>
        <v>0</v>
      </c>
      <c r="C206" s="543">
        <f>SUM(C203:C205)</f>
        <v>5</v>
      </c>
      <c r="D206" s="3270">
        <f t="shared" si="207"/>
        <v>-5</v>
      </c>
      <c r="E206" s="542">
        <f>SUM(E203:E205)</f>
        <v>2</v>
      </c>
      <c r="F206" s="543">
        <f>SUM(F203:F205)</f>
        <v>3</v>
      </c>
      <c r="G206" s="3270">
        <f t="shared" si="208"/>
        <v>-1</v>
      </c>
      <c r="H206" s="542">
        <f>SUM(H203:H205)</f>
        <v>10</v>
      </c>
      <c r="I206" s="543">
        <f>SUM(I203:I205)</f>
        <v>23</v>
      </c>
      <c r="J206" s="3270">
        <f t="shared" si="209"/>
        <v>-13</v>
      </c>
      <c r="K206" s="542">
        <f>SUM(K203:K205)</f>
        <v>0</v>
      </c>
      <c r="L206" s="543">
        <f>SUM(L203:L205)</f>
        <v>1</v>
      </c>
      <c r="M206" s="3270">
        <f t="shared" si="210"/>
        <v>-1</v>
      </c>
      <c r="N206" s="3271">
        <f t="shared" si="217"/>
        <v>12</v>
      </c>
      <c r="O206" s="3272">
        <f t="shared" si="217"/>
        <v>32</v>
      </c>
      <c r="P206" s="3270">
        <f t="shared" si="211"/>
        <v>-20</v>
      </c>
      <c r="R206" s="3273" t="s">
        <v>180</v>
      </c>
      <c r="S206" s="542">
        <f>SUM(S203:S205)</f>
        <v>5</v>
      </c>
      <c r="T206" s="543">
        <f>SUM(T203:T205)</f>
        <v>1</v>
      </c>
      <c r="U206" s="3270">
        <f t="shared" si="212"/>
        <v>4</v>
      </c>
      <c r="V206" s="542">
        <f>SUM(V203:V205)</f>
        <v>0</v>
      </c>
      <c r="W206" s="543">
        <f>SUM(W203:W205)</f>
        <v>3</v>
      </c>
      <c r="X206" s="3270">
        <f t="shared" si="213"/>
        <v>-3</v>
      </c>
      <c r="Y206" s="542">
        <f>SUM(Y203:Y205)</f>
        <v>13</v>
      </c>
      <c r="Z206" s="543">
        <f>SUM(Z203:Z205)</f>
        <v>12</v>
      </c>
      <c r="AA206" s="3270">
        <f t="shared" si="214"/>
        <v>1</v>
      </c>
      <c r="AB206" s="542">
        <f>SUM(AB203:AB205)</f>
        <v>0</v>
      </c>
      <c r="AC206" s="543">
        <f>SUM(AC203:AC205)</f>
        <v>0</v>
      </c>
      <c r="AD206" s="3270">
        <f t="shared" si="215"/>
        <v>0</v>
      </c>
      <c r="AE206" s="3271">
        <f t="shared" si="218"/>
        <v>18</v>
      </c>
      <c r="AF206" s="3272">
        <f t="shared" si="218"/>
        <v>16</v>
      </c>
      <c r="AG206" s="3270">
        <f t="shared" si="216"/>
        <v>2</v>
      </c>
    </row>
    <row r="207" spans="1:67">
      <c r="A207" s="542" t="s">
        <v>181</v>
      </c>
      <c r="B207" s="542">
        <v>9</v>
      </c>
      <c r="C207" s="543">
        <v>6</v>
      </c>
      <c r="D207" s="3270">
        <f t="shared" si="207"/>
        <v>3</v>
      </c>
      <c r="E207" s="740">
        <v>6</v>
      </c>
      <c r="F207" s="543">
        <v>10</v>
      </c>
      <c r="G207" s="3270">
        <f t="shared" si="208"/>
        <v>-4</v>
      </c>
      <c r="H207" s="740">
        <v>73</v>
      </c>
      <c r="I207" s="740">
        <v>99</v>
      </c>
      <c r="J207" s="3270">
        <f t="shared" si="209"/>
        <v>-26</v>
      </c>
      <c r="K207" s="740">
        <v>1</v>
      </c>
      <c r="L207" s="740">
        <v>2</v>
      </c>
      <c r="M207" s="3270">
        <f t="shared" si="210"/>
        <v>-1</v>
      </c>
      <c r="N207" s="3271">
        <f t="shared" si="217"/>
        <v>89</v>
      </c>
      <c r="O207" s="3272">
        <f t="shared" si="217"/>
        <v>117</v>
      </c>
      <c r="P207" s="3270">
        <f t="shared" si="211"/>
        <v>-28</v>
      </c>
      <c r="R207" s="3273" t="s">
        <v>181</v>
      </c>
      <c r="S207" s="542">
        <v>5</v>
      </c>
      <c r="T207" s="543">
        <v>0</v>
      </c>
      <c r="U207" s="3270">
        <f t="shared" si="212"/>
        <v>5</v>
      </c>
      <c r="V207" s="740">
        <v>3</v>
      </c>
      <c r="W207" s="3104">
        <v>3</v>
      </c>
      <c r="X207" s="3270">
        <f t="shared" si="213"/>
        <v>0</v>
      </c>
      <c r="Y207" s="740">
        <v>38</v>
      </c>
      <c r="Z207" s="740">
        <v>29</v>
      </c>
      <c r="AA207" s="3270">
        <f t="shared" si="214"/>
        <v>9</v>
      </c>
      <c r="AB207" s="740">
        <v>0</v>
      </c>
      <c r="AC207" s="740">
        <v>0</v>
      </c>
      <c r="AD207" s="3270">
        <f t="shared" si="215"/>
        <v>0</v>
      </c>
      <c r="AE207" s="3271">
        <f t="shared" si="218"/>
        <v>46</v>
      </c>
      <c r="AF207" s="3107">
        <f t="shared" si="218"/>
        <v>32</v>
      </c>
      <c r="AG207" s="3270">
        <f t="shared" si="216"/>
        <v>14</v>
      </c>
    </row>
    <row r="208" spans="1:67">
      <c r="A208" s="542" t="s">
        <v>182</v>
      </c>
      <c r="B208" s="542">
        <v>3</v>
      </c>
      <c r="C208" s="543">
        <v>4</v>
      </c>
      <c r="D208" s="3270">
        <f t="shared" si="207"/>
        <v>-1</v>
      </c>
      <c r="E208" s="740">
        <v>4</v>
      </c>
      <c r="F208" s="740">
        <v>8</v>
      </c>
      <c r="G208" s="3270">
        <f t="shared" si="208"/>
        <v>-4</v>
      </c>
      <c r="H208" s="740">
        <v>45</v>
      </c>
      <c r="I208" s="740">
        <v>68</v>
      </c>
      <c r="J208" s="3270">
        <f t="shared" si="209"/>
        <v>-23</v>
      </c>
      <c r="K208" s="740">
        <v>0</v>
      </c>
      <c r="L208" s="740">
        <v>0</v>
      </c>
      <c r="M208" s="3270">
        <f t="shared" si="210"/>
        <v>0</v>
      </c>
      <c r="N208" s="3271">
        <f t="shared" si="217"/>
        <v>52</v>
      </c>
      <c r="O208" s="3272">
        <f t="shared" si="217"/>
        <v>80</v>
      </c>
      <c r="P208" s="3270">
        <f t="shared" si="211"/>
        <v>-28</v>
      </c>
      <c r="R208" s="3273" t="s">
        <v>182</v>
      </c>
      <c r="S208" s="542">
        <v>2</v>
      </c>
      <c r="T208" s="543">
        <v>0</v>
      </c>
      <c r="U208" s="3270">
        <f t="shared" si="212"/>
        <v>2</v>
      </c>
      <c r="V208" s="740">
        <v>2</v>
      </c>
      <c r="W208" s="740">
        <v>7</v>
      </c>
      <c r="X208" s="3270">
        <f t="shared" si="213"/>
        <v>-5</v>
      </c>
      <c r="Y208" s="740">
        <v>30</v>
      </c>
      <c r="Z208" s="740">
        <v>33</v>
      </c>
      <c r="AA208" s="3270">
        <f t="shared" si="214"/>
        <v>-3</v>
      </c>
      <c r="AB208" s="740">
        <v>0</v>
      </c>
      <c r="AC208" s="740">
        <v>0</v>
      </c>
      <c r="AD208" s="3270">
        <f t="shared" si="215"/>
        <v>0</v>
      </c>
      <c r="AE208" s="3271">
        <f t="shared" si="218"/>
        <v>34</v>
      </c>
      <c r="AF208" s="3272">
        <f t="shared" si="218"/>
        <v>40</v>
      </c>
      <c r="AG208" s="3270">
        <f t="shared" si="216"/>
        <v>-6</v>
      </c>
    </row>
    <row r="209" spans="1:33">
      <c r="A209" s="542" t="s">
        <v>183</v>
      </c>
      <c r="B209" s="542">
        <v>0</v>
      </c>
      <c r="C209" s="543">
        <v>7</v>
      </c>
      <c r="D209" s="3270">
        <f t="shared" si="207"/>
        <v>-7</v>
      </c>
      <c r="E209" s="740">
        <v>4</v>
      </c>
      <c r="F209" s="740">
        <v>14</v>
      </c>
      <c r="G209" s="3270">
        <f t="shared" si="208"/>
        <v>-10</v>
      </c>
      <c r="H209" s="740">
        <v>20</v>
      </c>
      <c r="I209" s="740">
        <v>17</v>
      </c>
      <c r="J209" s="3270">
        <f t="shared" si="209"/>
        <v>3</v>
      </c>
      <c r="K209" s="740">
        <v>0</v>
      </c>
      <c r="L209" s="740">
        <v>0</v>
      </c>
      <c r="M209" s="3270">
        <f t="shared" si="210"/>
        <v>0</v>
      </c>
      <c r="N209" s="3271">
        <f t="shared" si="217"/>
        <v>24</v>
      </c>
      <c r="O209" s="3272">
        <f t="shared" si="217"/>
        <v>38</v>
      </c>
      <c r="P209" s="3270">
        <f t="shared" si="211"/>
        <v>-14</v>
      </c>
      <c r="R209" s="3273" t="s">
        <v>183</v>
      </c>
      <c r="S209" s="542">
        <v>0</v>
      </c>
      <c r="T209" s="543">
        <v>0</v>
      </c>
      <c r="U209" s="3270">
        <f t="shared" si="212"/>
        <v>0</v>
      </c>
      <c r="V209" s="740">
        <v>3</v>
      </c>
      <c r="W209" s="740">
        <v>4</v>
      </c>
      <c r="X209" s="3270">
        <f t="shared" si="213"/>
        <v>-1</v>
      </c>
      <c r="Y209" s="740">
        <v>14</v>
      </c>
      <c r="Z209" s="740">
        <v>18</v>
      </c>
      <c r="AA209" s="3270">
        <f t="shared" si="214"/>
        <v>-4</v>
      </c>
      <c r="AB209" s="740">
        <v>0</v>
      </c>
      <c r="AC209" s="740">
        <v>0</v>
      </c>
      <c r="AD209" s="3270">
        <f t="shared" si="215"/>
        <v>0</v>
      </c>
      <c r="AE209" s="3271">
        <f t="shared" si="218"/>
        <v>17</v>
      </c>
      <c r="AF209" s="3272">
        <f t="shared" si="218"/>
        <v>22</v>
      </c>
      <c r="AG209" s="3270">
        <f t="shared" si="216"/>
        <v>-5</v>
      </c>
    </row>
    <row r="210" spans="1:33">
      <c r="A210" s="544" t="s">
        <v>184</v>
      </c>
      <c r="B210" s="635">
        <v>0</v>
      </c>
      <c r="C210" s="290">
        <v>2</v>
      </c>
      <c r="D210" s="541">
        <f t="shared" si="207"/>
        <v>-2</v>
      </c>
      <c r="E210" s="837">
        <v>1</v>
      </c>
      <c r="F210" s="837">
        <v>4</v>
      </c>
      <c r="G210" s="541">
        <f t="shared" si="208"/>
        <v>-3</v>
      </c>
      <c r="H210" s="837">
        <v>3</v>
      </c>
      <c r="I210" s="837">
        <v>9</v>
      </c>
      <c r="J210" s="541">
        <f t="shared" si="209"/>
        <v>-6</v>
      </c>
      <c r="K210" s="837">
        <v>1</v>
      </c>
      <c r="L210" s="837">
        <v>0</v>
      </c>
      <c r="M210" s="541">
        <f t="shared" si="210"/>
        <v>1</v>
      </c>
      <c r="N210" s="544">
        <f t="shared" si="217"/>
        <v>5</v>
      </c>
      <c r="O210" s="545">
        <f t="shared" si="217"/>
        <v>15</v>
      </c>
      <c r="P210" s="541">
        <f t="shared" si="211"/>
        <v>-10</v>
      </c>
      <c r="R210" s="945" t="s">
        <v>184</v>
      </c>
      <c r="S210" s="635">
        <v>0</v>
      </c>
      <c r="T210" s="290">
        <v>0</v>
      </c>
      <c r="U210" s="541">
        <f t="shared" si="212"/>
        <v>0</v>
      </c>
      <c r="V210" s="837">
        <v>0</v>
      </c>
      <c r="W210" s="837">
        <v>0</v>
      </c>
      <c r="X210" s="541">
        <f t="shared" si="213"/>
        <v>0</v>
      </c>
      <c r="Y210" s="837">
        <v>3</v>
      </c>
      <c r="Z210" s="837">
        <v>4</v>
      </c>
      <c r="AA210" s="541">
        <f t="shared" si="214"/>
        <v>-1</v>
      </c>
      <c r="AB210" s="837">
        <v>0</v>
      </c>
      <c r="AC210" s="837">
        <v>0</v>
      </c>
      <c r="AD210" s="541">
        <f t="shared" si="215"/>
        <v>0</v>
      </c>
      <c r="AE210" s="544">
        <f t="shared" si="218"/>
        <v>3</v>
      </c>
      <c r="AF210" s="545">
        <f t="shared" si="218"/>
        <v>4</v>
      </c>
      <c r="AG210" s="541">
        <f t="shared" si="216"/>
        <v>-1</v>
      </c>
    </row>
    <row r="211" spans="1:33">
      <c r="A211" s="544" t="s">
        <v>185</v>
      </c>
      <c r="B211" s="635">
        <v>0</v>
      </c>
      <c r="C211" s="290">
        <v>0</v>
      </c>
      <c r="D211" s="541">
        <f t="shared" si="207"/>
        <v>0</v>
      </c>
      <c r="E211" s="837">
        <v>0</v>
      </c>
      <c r="F211" s="837">
        <v>0</v>
      </c>
      <c r="G211" s="541">
        <f t="shared" si="208"/>
        <v>0</v>
      </c>
      <c r="H211" s="837">
        <v>6</v>
      </c>
      <c r="I211" s="837">
        <v>18</v>
      </c>
      <c r="J211" s="541">
        <f t="shared" si="209"/>
        <v>-12</v>
      </c>
      <c r="K211" s="837">
        <v>0</v>
      </c>
      <c r="L211" s="837">
        <v>0</v>
      </c>
      <c r="M211" s="541">
        <f t="shared" si="210"/>
        <v>0</v>
      </c>
      <c r="N211" s="544">
        <f t="shared" si="217"/>
        <v>6</v>
      </c>
      <c r="O211" s="545">
        <f t="shared" si="217"/>
        <v>18</v>
      </c>
      <c r="P211" s="541">
        <f t="shared" si="211"/>
        <v>-12</v>
      </c>
      <c r="R211" s="945" t="s">
        <v>185</v>
      </c>
      <c r="S211" s="635">
        <v>0</v>
      </c>
      <c r="T211" s="290">
        <v>0</v>
      </c>
      <c r="U211" s="541">
        <f t="shared" si="212"/>
        <v>0</v>
      </c>
      <c r="V211" s="837">
        <v>0</v>
      </c>
      <c r="W211" s="837">
        <v>0</v>
      </c>
      <c r="X211" s="541">
        <f t="shared" si="213"/>
        <v>0</v>
      </c>
      <c r="Y211" s="837">
        <v>12</v>
      </c>
      <c r="Z211" s="837">
        <v>14</v>
      </c>
      <c r="AA211" s="541">
        <f t="shared" si="214"/>
        <v>-2</v>
      </c>
      <c r="AB211" s="837">
        <v>0</v>
      </c>
      <c r="AC211" s="837">
        <v>0</v>
      </c>
      <c r="AD211" s="541">
        <f t="shared" si="215"/>
        <v>0</v>
      </c>
      <c r="AE211" s="544">
        <f t="shared" si="218"/>
        <v>12</v>
      </c>
      <c r="AF211" s="545">
        <f t="shared" si="218"/>
        <v>14</v>
      </c>
      <c r="AG211" s="541">
        <f t="shared" si="216"/>
        <v>-2</v>
      </c>
    </row>
    <row r="212" spans="1:33">
      <c r="A212" s="544" t="s">
        <v>186</v>
      </c>
      <c r="B212" s="635">
        <v>6</v>
      </c>
      <c r="C212" s="290">
        <v>17</v>
      </c>
      <c r="D212" s="541">
        <f t="shared" si="207"/>
        <v>-11</v>
      </c>
      <c r="E212" s="837">
        <v>2</v>
      </c>
      <c r="F212" s="837">
        <v>3</v>
      </c>
      <c r="G212" s="541">
        <f t="shared" si="208"/>
        <v>-1</v>
      </c>
      <c r="H212" s="837">
        <v>19</v>
      </c>
      <c r="I212" s="837">
        <v>23</v>
      </c>
      <c r="J212" s="541">
        <f t="shared" si="209"/>
        <v>-4</v>
      </c>
      <c r="K212" s="837">
        <v>0</v>
      </c>
      <c r="L212" s="837">
        <v>3</v>
      </c>
      <c r="M212" s="541">
        <f t="shared" si="210"/>
        <v>-3</v>
      </c>
      <c r="N212" s="544">
        <f t="shared" si="217"/>
        <v>27</v>
      </c>
      <c r="O212" s="545">
        <f t="shared" si="217"/>
        <v>46</v>
      </c>
      <c r="P212" s="541">
        <f t="shared" si="211"/>
        <v>-19</v>
      </c>
      <c r="R212" s="945" t="s">
        <v>186</v>
      </c>
      <c r="S212" s="635">
        <v>3</v>
      </c>
      <c r="T212" s="290">
        <v>6</v>
      </c>
      <c r="U212" s="541">
        <f t="shared" si="212"/>
        <v>-3</v>
      </c>
      <c r="V212" s="837">
        <v>3</v>
      </c>
      <c r="W212" s="837">
        <v>7</v>
      </c>
      <c r="X212" s="541">
        <f t="shared" si="213"/>
        <v>-4</v>
      </c>
      <c r="Y212" s="837">
        <v>10</v>
      </c>
      <c r="Z212" s="837">
        <v>6</v>
      </c>
      <c r="AA212" s="541">
        <f t="shared" si="214"/>
        <v>4</v>
      </c>
      <c r="AB212" s="837">
        <v>0</v>
      </c>
      <c r="AC212" s="837">
        <v>1</v>
      </c>
      <c r="AD212" s="541">
        <f t="shared" si="215"/>
        <v>-1</v>
      </c>
      <c r="AE212" s="544">
        <f t="shared" si="218"/>
        <v>16</v>
      </c>
      <c r="AF212" s="545">
        <f t="shared" si="218"/>
        <v>20</v>
      </c>
      <c r="AG212" s="541">
        <f t="shared" si="216"/>
        <v>-4</v>
      </c>
    </row>
    <row r="213" spans="1:33">
      <c r="A213" s="544" t="s">
        <v>187</v>
      </c>
      <c r="B213" s="635">
        <v>0</v>
      </c>
      <c r="C213" s="290">
        <v>0</v>
      </c>
      <c r="D213" s="541">
        <f t="shared" si="207"/>
        <v>0</v>
      </c>
      <c r="E213" s="837">
        <v>0</v>
      </c>
      <c r="F213" s="837">
        <v>0</v>
      </c>
      <c r="G213" s="541">
        <f t="shared" si="208"/>
        <v>0</v>
      </c>
      <c r="H213" s="837">
        <v>0</v>
      </c>
      <c r="I213" s="837">
        <v>0</v>
      </c>
      <c r="J213" s="541">
        <f t="shared" si="209"/>
        <v>0</v>
      </c>
      <c r="K213" s="837">
        <v>0</v>
      </c>
      <c r="L213" s="837">
        <v>0</v>
      </c>
      <c r="M213" s="541">
        <f t="shared" si="210"/>
        <v>0</v>
      </c>
      <c r="N213" s="544">
        <f t="shared" si="217"/>
        <v>0</v>
      </c>
      <c r="O213" s="545">
        <f t="shared" si="217"/>
        <v>0</v>
      </c>
      <c r="P213" s="541">
        <f t="shared" si="211"/>
        <v>0</v>
      </c>
      <c r="R213" s="945" t="s">
        <v>187</v>
      </c>
      <c r="S213" s="635">
        <v>0</v>
      </c>
      <c r="T213" s="290">
        <v>0</v>
      </c>
      <c r="U213" s="541">
        <f t="shared" si="212"/>
        <v>0</v>
      </c>
      <c r="V213" s="837">
        <v>0</v>
      </c>
      <c r="W213" s="837">
        <v>0</v>
      </c>
      <c r="X213" s="541">
        <f t="shared" si="213"/>
        <v>0</v>
      </c>
      <c r="Y213" s="837">
        <v>0</v>
      </c>
      <c r="Z213" s="837">
        <v>0</v>
      </c>
      <c r="AA213" s="541">
        <f t="shared" si="214"/>
        <v>0</v>
      </c>
      <c r="AB213" s="837">
        <v>0</v>
      </c>
      <c r="AC213" s="837">
        <v>0</v>
      </c>
      <c r="AD213" s="541">
        <f t="shared" si="215"/>
        <v>0</v>
      </c>
      <c r="AE213" s="544">
        <f t="shared" si="218"/>
        <v>0</v>
      </c>
      <c r="AF213" s="545">
        <f t="shared" si="218"/>
        <v>0</v>
      </c>
      <c r="AG213" s="541">
        <f t="shared" si="216"/>
        <v>0</v>
      </c>
    </row>
    <row r="214" spans="1:33">
      <c r="A214" s="544" t="s">
        <v>188</v>
      </c>
      <c r="B214" s="635">
        <v>0</v>
      </c>
      <c r="C214" s="290">
        <v>0</v>
      </c>
      <c r="D214" s="541">
        <f t="shared" si="207"/>
        <v>0</v>
      </c>
      <c r="E214" s="837">
        <v>0</v>
      </c>
      <c r="F214" s="837">
        <v>0</v>
      </c>
      <c r="G214" s="541">
        <f t="shared" si="208"/>
        <v>0</v>
      </c>
      <c r="H214" s="837">
        <v>0</v>
      </c>
      <c r="I214" s="837">
        <v>1</v>
      </c>
      <c r="J214" s="541">
        <f t="shared" si="209"/>
        <v>-1</v>
      </c>
      <c r="K214" s="837">
        <v>0</v>
      </c>
      <c r="L214" s="837">
        <v>0</v>
      </c>
      <c r="M214" s="541">
        <f t="shared" si="210"/>
        <v>0</v>
      </c>
      <c r="N214" s="544">
        <f t="shared" si="217"/>
        <v>0</v>
      </c>
      <c r="O214" s="545">
        <f t="shared" si="217"/>
        <v>1</v>
      </c>
      <c r="P214" s="541">
        <f t="shared" si="211"/>
        <v>-1</v>
      </c>
      <c r="R214" s="945" t="s">
        <v>188</v>
      </c>
      <c r="S214" s="635">
        <v>0</v>
      </c>
      <c r="T214" s="290">
        <v>0</v>
      </c>
      <c r="U214" s="541">
        <f t="shared" si="212"/>
        <v>0</v>
      </c>
      <c r="V214" s="837">
        <v>0</v>
      </c>
      <c r="W214" s="837">
        <v>0</v>
      </c>
      <c r="X214" s="541">
        <f t="shared" si="213"/>
        <v>0</v>
      </c>
      <c r="Y214" s="837">
        <v>0</v>
      </c>
      <c r="Z214" s="837">
        <v>1</v>
      </c>
      <c r="AA214" s="541">
        <f t="shared" si="214"/>
        <v>-1</v>
      </c>
      <c r="AB214" s="837">
        <v>0</v>
      </c>
      <c r="AC214" s="837">
        <v>0</v>
      </c>
      <c r="AD214" s="541">
        <f t="shared" si="215"/>
        <v>0</v>
      </c>
      <c r="AE214" s="544">
        <f t="shared" si="218"/>
        <v>0</v>
      </c>
      <c r="AF214" s="545">
        <f t="shared" si="218"/>
        <v>1</v>
      </c>
      <c r="AG214" s="541">
        <f t="shared" si="216"/>
        <v>-1</v>
      </c>
    </row>
    <row r="215" spans="1:33">
      <c r="A215" s="544" t="s">
        <v>189</v>
      </c>
      <c r="B215" s="635">
        <v>0</v>
      </c>
      <c r="C215" s="290">
        <v>1</v>
      </c>
      <c r="D215" s="541">
        <f t="shared" si="207"/>
        <v>-1</v>
      </c>
      <c r="E215" s="837">
        <v>0</v>
      </c>
      <c r="F215" s="837">
        <v>4</v>
      </c>
      <c r="G215" s="541">
        <f t="shared" si="208"/>
        <v>-4</v>
      </c>
      <c r="H215" s="837">
        <v>10</v>
      </c>
      <c r="I215" s="837">
        <v>18</v>
      </c>
      <c r="J215" s="541">
        <f t="shared" si="209"/>
        <v>-8</v>
      </c>
      <c r="K215" s="837">
        <v>0</v>
      </c>
      <c r="L215" s="837">
        <v>1</v>
      </c>
      <c r="M215" s="541">
        <f t="shared" si="210"/>
        <v>-1</v>
      </c>
      <c r="N215" s="544">
        <f t="shared" si="217"/>
        <v>10</v>
      </c>
      <c r="O215" s="545">
        <f t="shared" si="217"/>
        <v>24</v>
      </c>
      <c r="P215" s="541">
        <f t="shared" si="211"/>
        <v>-14</v>
      </c>
      <c r="R215" s="945" t="s">
        <v>189</v>
      </c>
      <c r="S215" s="635">
        <v>0</v>
      </c>
      <c r="T215" s="290">
        <v>0</v>
      </c>
      <c r="U215" s="541">
        <f t="shared" si="212"/>
        <v>0</v>
      </c>
      <c r="V215" s="837">
        <v>2</v>
      </c>
      <c r="W215" s="837">
        <v>0</v>
      </c>
      <c r="X215" s="541">
        <f t="shared" si="213"/>
        <v>2</v>
      </c>
      <c r="Y215" s="837">
        <v>8</v>
      </c>
      <c r="Z215" s="837">
        <v>2</v>
      </c>
      <c r="AA215" s="541">
        <f t="shared" si="214"/>
        <v>6</v>
      </c>
      <c r="AB215" s="837">
        <v>0</v>
      </c>
      <c r="AC215" s="837">
        <v>0</v>
      </c>
      <c r="AD215" s="541">
        <f t="shared" si="215"/>
        <v>0</v>
      </c>
      <c r="AE215" s="544">
        <f t="shared" si="218"/>
        <v>10</v>
      </c>
      <c r="AF215" s="545">
        <f t="shared" si="218"/>
        <v>2</v>
      </c>
      <c r="AG215" s="541">
        <f t="shared" si="216"/>
        <v>8</v>
      </c>
    </row>
    <row r="216" spans="1:33">
      <c r="A216" s="542" t="s">
        <v>190</v>
      </c>
      <c r="B216" s="542">
        <f>SUM(B210:B215)</f>
        <v>6</v>
      </c>
      <c r="C216" s="543">
        <f>SUM(C210:C215)</f>
        <v>20</v>
      </c>
      <c r="D216" s="3270">
        <f t="shared" si="207"/>
        <v>-14</v>
      </c>
      <c r="E216" s="542">
        <f>SUM(E210:E215)</f>
        <v>3</v>
      </c>
      <c r="F216" s="543">
        <f>SUM(F210:F215)</f>
        <v>11</v>
      </c>
      <c r="G216" s="3270">
        <f t="shared" si="208"/>
        <v>-8</v>
      </c>
      <c r="H216" s="542">
        <f>SUM(H210:H215)</f>
        <v>38</v>
      </c>
      <c r="I216" s="543">
        <f>SUM(I210:I215)</f>
        <v>69</v>
      </c>
      <c r="J216" s="3270">
        <f t="shared" si="209"/>
        <v>-31</v>
      </c>
      <c r="K216" s="542">
        <f>SUM(K210:K215)</f>
        <v>1</v>
      </c>
      <c r="L216" s="543">
        <f>SUM(L210:L215)</f>
        <v>4</v>
      </c>
      <c r="M216" s="3270">
        <f t="shared" si="210"/>
        <v>-3</v>
      </c>
      <c r="N216" s="3271">
        <f t="shared" si="217"/>
        <v>48</v>
      </c>
      <c r="O216" s="3272">
        <f t="shared" si="217"/>
        <v>104</v>
      </c>
      <c r="P216" s="3270">
        <f t="shared" si="211"/>
        <v>-56</v>
      </c>
      <c r="R216" s="3273" t="s">
        <v>190</v>
      </c>
      <c r="S216" s="542">
        <f>SUM(S210:S215)</f>
        <v>3</v>
      </c>
      <c r="T216" s="543">
        <f>SUM(T210:T215)</f>
        <v>6</v>
      </c>
      <c r="U216" s="3270">
        <f t="shared" si="212"/>
        <v>-3</v>
      </c>
      <c r="V216" s="542">
        <f>SUM(V210:V215)</f>
        <v>5</v>
      </c>
      <c r="W216" s="543">
        <f>SUM(W210:W215)</f>
        <v>7</v>
      </c>
      <c r="X216" s="3270">
        <f t="shared" si="213"/>
        <v>-2</v>
      </c>
      <c r="Y216" s="542">
        <f>SUM(Y210:Y215)</f>
        <v>33</v>
      </c>
      <c r="Z216" s="543">
        <f>SUM(Z210:Z215)</f>
        <v>27</v>
      </c>
      <c r="AA216" s="3270">
        <f t="shared" si="214"/>
        <v>6</v>
      </c>
      <c r="AB216" s="542">
        <f>SUM(AB210:AB215)</f>
        <v>0</v>
      </c>
      <c r="AC216" s="543">
        <f>SUM(AC210:AC215)</f>
        <v>1</v>
      </c>
      <c r="AD216" s="3270">
        <f t="shared" si="215"/>
        <v>-1</v>
      </c>
      <c r="AE216" s="3271">
        <f t="shared" si="218"/>
        <v>41</v>
      </c>
      <c r="AF216" s="3272">
        <f t="shared" si="218"/>
        <v>41</v>
      </c>
      <c r="AG216" s="3270">
        <f t="shared" si="216"/>
        <v>0</v>
      </c>
    </row>
    <row r="217" spans="1:33">
      <c r="A217" s="550" t="s">
        <v>191</v>
      </c>
      <c r="B217" s="550">
        <v>27</v>
      </c>
      <c r="C217" s="3104">
        <v>5</v>
      </c>
      <c r="D217" s="3105">
        <f t="shared" si="207"/>
        <v>22</v>
      </c>
      <c r="E217" s="550">
        <v>22</v>
      </c>
      <c r="F217" s="3104">
        <v>9</v>
      </c>
      <c r="G217" s="3105">
        <f t="shared" si="208"/>
        <v>13</v>
      </c>
      <c r="H217" s="550">
        <v>12</v>
      </c>
      <c r="I217" s="3104">
        <v>0</v>
      </c>
      <c r="J217" s="3105">
        <f t="shared" si="209"/>
        <v>12</v>
      </c>
      <c r="K217" s="551">
        <v>4</v>
      </c>
      <c r="L217" s="3106">
        <v>1</v>
      </c>
      <c r="M217" s="3105">
        <f t="shared" si="210"/>
        <v>3</v>
      </c>
      <c r="N217" s="552">
        <f t="shared" si="217"/>
        <v>65</v>
      </c>
      <c r="O217" s="3107">
        <f t="shared" si="217"/>
        <v>15</v>
      </c>
      <c r="P217" s="3105">
        <f t="shared" si="211"/>
        <v>50</v>
      </c>
      <c r="R217" s="549" t="s">
        <v>191</v>
      </c>
      <c r="S217" s="550">
        <v>23</v>
      </c>
      <c r="T217" s="3104">
        <v>1</v>
      </c>
      <c r="U217" s="3105">
        <f t="shared" si="212"/>
        <v>22</v>
      </c>
      <c r="V217" s="550">
        <v>30</v>
      </c>
      <c r="W217" s="3104">
        <v>5</v>
      </c>
      <c r="X217" s="3105">
        <f t="shared" si="213"/>
        <v>25</v>
      </c>
      <c r="Y217" s="550">
        <v>12</v>
      </c>
      <c r="Z217" s="3104">
        <v>1</v>
      </c>
      <c r="AA217" s="3105">
        <f t="shared" si="214"/>
        <v>11</v>
      </c>
      <c r="AB217" s="551">
        <v>3</v>
      </c>
      <c r="AC217" s="3106">
        <v>0</v>
      </c>
      <c r="AD217" s="3105">
        <f t="shared" si="215"/>
        <v>3</v>
      </c>
      <c r="AE217" s="552">
        <f t="shared" si="218"/>
        <v>68</v>
      </c>
      <c r="AF217" s="3107">
        <f t="shared" si="218"/>
        <v>7</v>
      </c>
      <c r="AG217" s="3105">
        <f t="shared" si="216"/>
        <v>61</v>
      </c>
    </row>
    <row r="218" spans="1:33" ht="13.5" thickBot="1">
      <c r="A218" s="943" t="s">
        <v>158</v>
      </c>
      <c r="B218" s="546">
        <f>SUM(B202+B206+B207+B208+B209+B216+B217)</f>
        <v>45</v>
      </c>
      <c r="C218" s="547">
        <f>SUM(C202+C206+C207+C208+C209+C216+C217)</f>
        <v>47</v>
      </c>
      <c r="D218" s="548">
        <f t="shared" si="207"/>
        <v>-2</v>
      </c>
      <c r="E218" s="546">
        <f>SUM(E202+E206+E207+E208+E209+E216+E217)</f>
        <v>44</v>
      </c>
      <c r="F218" s="547">
        <f>SUM(F202+F206+F207+F208+F209+F216+F217)</f>
        <v>56</v>
      </c>
      <c r="G218" s="548">
        <f t="shared" si="208"/>
        <v>-12</v>
      </c>
      <c r="H218" s="546">
        <f>SUM(H202+H206+H207+H208+H209+H216+H217)</f>
        <v>244</v>
      </c>
      <c r="I218" s="547">
        <f>SUM(I202+I206+I207+I208+I209+I216+I217)</f>
        <v>404</v>
      </c>
      <c r="J218" s="548">
        <f t="shared" si="209"/>
        <v>-160</v>
      </c>
      <c r="K218" s="546">
        <f>SUM(K202+K206+K207+K208+K209+K216+K217)</f>
        <v>6</v>
      </c>
      <c r="L218" s="547">
        <f>SUM(L202+L206+L207+L208+L209+L216+L217)</f>
        <v>9</v>
      </c>
      <c r="M218" s="548">
        <f t="shared" si="210"/>
        <v>-3</v>
      </c>
      <c r="N218" s="546">
        <f>SUM(N202+N206+N207+N208+N209+N216+N217)</f>
        <v>339</v>
      </c>
      <c r="O218" s="547">
        <f>SUM(O202+O206+O207+O208+O209+O216+O217)</f>
        <v>516</v>
      </c>
      <c r="P218" s="548">
        <f t="shared" si="211"/>
        <v>-177</v>
      </c>
      <c r="R218" s="3274" t="s">
        <v>158</v>
      </c>
      <c r="S218" s="546">
        <f>SUM(S202+S206+S207+S208+S209+S216+S217)</f>
        <v>38</v>
      </c>
      <c r="T218" s="547">
        <f>SUM(T202+T206+T207+T208+T209+T216+T217)</f>
        <v>8</v>
      </c>
      <c r="U218" s="548">
        <f t="shared" si="212"/>
        <v>30</v>
      </c>
      <c r="V218" s="546">
        <f>SUM(V202+V206+V207+V208+V209+V216+V217)</f>
        <v>46</v>
      </c>
      <c r="W218" s="547">
        <f>SUM(W202+W206+W207+W208+W209+W216+W217)</f>
        <v>30</v>
      </c>
      <c r="X218" s="548">
        <f t="shared" si="213"/>
        <v>16</v>
      </c>
      <c r="Y218" s="546">
        <f>SUM(Y202+Y206+Y207+Y208+Y209+Y216+Y217)</f>
        <v>176</v>
      </c>
      <c r="Z218" s="547">
        <f>SUM(Z202+Z206+Z207+Z208+Z209+Z216+Z217)</f>
        <v>153</v>
      </c>
      <c r="AA218" s="548">
        <f t="shared" si="214"/>
        <v>23</v>
      </c>
      <c r="AB218" s="546">
        <f>SUM(AB202+AB206+AB207+AB208+AB209+AB216+AB217)</f>
        <v>3</v>
      </c>
      <c r="AC218" s="547">
        <f>SUM(AC202+AC206+AC207+AC208+AC209+AC216+AC217)</f>
        <v>1</v>
      </c>
      <c r="AD218" s="548">
        <f t="shared" si="215"/>
        <v>2</v>
      </c>
      <c r="AE218" s="546">
        <f>SUM(AE202+AE206+AE207+AE208+AE209+AE216+AE217)</f>
        <v>263</v>
      </c>
      <c r="AF218" s="547">
        <f>SUM(AF202+AF206+AF207+AF208+AF209+AF216+AF217)</f>
        <v>192</v>
      </c>
      <c r="AG218" s="548">
        <f t="shared" si="216"/>
        <v>71</v>
      </c>
    </row>
    <row r="219" spans="1:33" ht="87" customHeight="1">
      <c r="A219" s="837" t="s">
        <v>192</v>
      </c>
      <c r="R219" s="717" t="s">
        <v>192</v>
      </c>
      <c r="U219" s="553"/>
      <c r="X219" s="553"/>
      <c r="AA219" s="553"/>
      <c r="AD219" s="553"/>
      <c r="AG219" s="553"/>
    </row>
    <row r="220" spans="1:33" ht="13.5" thickBot="1">
      <c r="A220" s="837" t="s">
        <v>549</v>
      </c>
      <c r="R220" s="294" t="s">
        <v>549</v>
      </c>
      <c r="U220" s="553"/>
      <c r="X220" s="553"/>
      <c r="AA220" s="553"/>
      <c r="AD220" s="553"/>
      <c r="AG220" s="553"/>
    </row>
    <row r="221" spans="1:33" ht="87" thickBot="1">
      <c r="A221" s="941" t="s">
        <v>967</v>
      </c>
      <c r="B221" s="3261" t="s">
        <v>166</v>
      </c>
      <c r="C221" s="3262" t="s">
        <v>166</v>
      </c>
      <c r="D221" s="3263"/>
      <c r="E221" s="3261" t="s">
        <v>167</v>
      </c>
      <c r="F221" s="3262" t="s">
        <v>168</v>
      </c>
      <c r="G221" s="3263"/>
      <c r="H221" s="3261" t="s">
        <v>169</v>
      </c>
      <c r="I221" s="3262" t="s">
        <v>169</v>
      </c>
      <c r="J221" s="3263"/>
      <c r="K221" s="3262" t="s">
        <v>170</v>
      </c>
      <c r="L221" s="3262" t="s">
        <v>170</v>
      </c>
      <c r="M221" s="3263"/>
      <c r="N221" s="3261" t="s">
        <v>158</v>
      </c>
      <c r="O221" s="3262" t="s">
        <v>158</v>
      </c>
      <c r="P221" s="3264"/>
      <c r="R221" s="941" t="s">
        <v>968</v>
      </c>
      <c r="S221" s="3261" t="s">
        <v>166</v>
      </c>
      <c r="T221" s="3262" t="s">
        <v>166</v>
      </c>
      <c r="U221" s="3263"/>
      <c r="V221" s="3261" t="s">
        <v>167</v>
      </c>
      <c r="W221" s="3262" t="s">
        <v>168</v>
      </c>
      <c r="X221" s="3263"/>
      <c r="Y221" s="3261" t="s">
        <v>169</v>
      </c>
      <c r="Z221" s="3262" t="s">
        <v>169</v>
      </c>
      <c r="AA221" s="3263"/>
      <c r="AB221" s="3262" t="s">
        <v>170</v>
      </c>
      <c r="AC221" s="3262" t="s">
        <v>170</v>
      </c>
      <c r="AD221" s="3263"/>
      <c r="AE221" s="3261" t="s">
        <v>158</v>
      </c>
      <c r="AF221" s="3262" t="s">
        <v>158</v>
      </c>
      <c r="AG221" s="3264"/>
    </row>
    <row r="222" spans="1:33" ht="45.75" thickBot="1">
      <c r="A222" s="942"/>
      <c r="B222" s="3243" t="s">
        <v>171</v>
      </c>
      <c r="C222" s="704" t="s">
        <v>172</v>
      </c>
      <c r="D222" s="2145" t="s">
        <v>173</v>
      </c>
      <c r="E222" s="3243" t="s">
        <v>171</v>
      </c>
      <c r="F222" s="704" t="s">
        <v>172</v>
      </c>
      <c r="G222" s="3258" t="s">
        <v>173</v>
      </c>
      <c r="H222" s="3243" t="s">
        <v>171</v>
      </c>
      <c r="I222" s="704" t="s">
        <v>172</v>
      </c>
      <c r="J222" s="2145" t="s">
        <v>173</v>
      </c>
      <c r="K222" s="3243" t="s">
        <v>171</v>
      </c>
      <c r="L222" s="704" t="s">
        <v>172</v>
      </c>
      <c r="M222" s="2145" t="s">
        <v>173</v>
      </c>
      <c r="N222" s="3243" t="s">
        <v>171</v>
      </c>
      <c r="O222" s="704" t="s">
        <v>172</v>
      </c>
      <c r="P222" s="3258" t="s">
        <v>163</v>
      </c>
      <c r="R222" s="3265"/>
      <c r="S222" s="3243" t="s">
        <v>171</v>
      </c>
      <c r="T222" s="704" t="s">
        <v>172</v>
      </c>
      <c r="U222" s="2145" t="s">
        <v>173</v>
      </c>
      <c r="V222" s="3243" t="s">
        <v>171</v>
      </c>
      <c r="W222" s="704" t="s">
        <v>172</v>
      </c>
      <c r="X222" s="3258" t="s">
        <v>173</v>
      </c>
      <c r="Y222" s="3243" t="s">
        <v>171</v>
      </c>
      <c r="Z222" s="704" t="s">
        <v>172</v>
      </c>
      <c r="AA222" s="2145" t="s">
        <v>173</v>
      </c>
      <c r="AB222" s="3243" t="s">
        <v>171</v>
      </c>
      <c r="AC222" s="704" t="s">
        <v>172</v>
      </c>
      <c r="AD222" s="2145" t="s">
        <v>173</v>
      </c>
      <c r="AE222" s="3243" t="s">
        <v>171</v>
      </c>
      <c r="AF222" s="704" t="s">
        <v>172</v>
      </c>
      <c r="AG222" s="3258" t="s">
        <v>163</v>
      </c>
    </row>
    <row r="223" spans="1:33">
      <c r="A223" s="544" t="s">
        <v>174</v>
      </c>
      <c r="B223" s="634">
        <v>0</v>
      </c>
      <c r="C223" s="3266">
        <v>0</v>
      </c>
      <c r="D223" s="540">
        <f t="shared" ref="D223:D241" si="219">B223-C223</f>
        <v>0</v>
      </c>
      <c r="E223" s="837">
        <v>1</v>
      </c>
      <c r="F223" s="3266">
        <v>0</v>
      </c>
      <c r="G223" s="540">
        <f t="shared" ref="G223:G241" si="220">E223-F223</f>
        <v>1</v>
      </c>
      <c r="H223" s="837">
        <v>15</v>
      </c>
      <c r="I223" s="837">
        <v>26</v>
      </c>
      <c r="J223" s="541">
        <f t="shared" ref="J223:J241" si="221">H223-I223</f>
        <v>-11</v>
      </c>
      <c r="K223" s="837">
        <v>0</v>
      </c>
      <c r="L223" s="837">
        <v>0</v>
      </c>
      <c r="M223" s="541">
        <f t="shared" ref="M223:M241" si="222">K223-L223</f>
        <v>0</v>
      </c>
      <c r="N223" s="837">
        <f>SUM(B223+E223+H223+K223)</f>
        <v>16</v>
      </c>
      <c r="O223" s="837">
        <f>SUM(C223+F223+I223+L223)</f>
        <v>26</v>
      </c>
      <c r="P223" s="540">
        <f t="shared" ref="P223:P241" si="223">N223-O223</f>
        <v>-10</v>
      </c>
      <c r="R223" s="945" t="s">
        <v>174</v>
      </c>
      <c r="S223" s="634">
        <v>0</v>
      </c>
      <c r="T223" s="3266">
        <v>1</v>
      </c>
      <c r="U223" s="540">
        <f t="shared" ref="U223:U241" si="224">S223-T223</f>
        <v>-1</v>
      </c>
      <c r="V223" s="837">
        <v>1</v>
      </c>
      <c r="W223" s="3266">
        <v>1</v>
      </c>
      <c r="X223" s="540">
        <f t="shared" ref="X223:X241" si="225">V223-W223</f>
        <v>0</v>
      </c>
      <c r="Y223" s="837">
        <v>12</v>
      </c>
      <c r="Z223" s="837">
        <v>46</v>
      </c>
      <c r="AA223" s="541">
        <f t="shared" ref="AA223:AA241" si="226">Y223-Z223</f>
        <v>-34</v>
      </c>
      <c r="AB223" s="837">
        <v>1</v>
      </c>
      <c r="AC223" s="837">
        <v>0</v>
      </c>
      <c r="AD223" s="541">
        <f t="shared" ref="AD223:AD241" si="227">AB223-AC223</f>
        <v>1</v>
      </c>
      <c r="AE223" s="837">
        <f>SUM(S223+V223+Y223+AB223)</f>
        <v>14</v>
      </c>
      <c r="AF223" s="837">
        <f>SUM(T223+W223+Z223+AC223)</f>
        <v>48</v>
      </c>
      <c r="AG223" s="540">
        <f t="shared" ref="AG223:AG241" si="228">AE223-AF223</f>
        <v>-34</v>
      </c>
    </row>
    <row r="224" spans="1:33">
      <c r="A224" s="544" t="s">
        <v>175</v>
      </c>
      <c r="B224" s="635">
        <v>0</v>
      </c>
      <c r="C224" s="290">
        <v>0</v>
      </c>
      <c r="D224" s="541">
        <f t="shared" si="219"/>
        <v>0</v>
      </c>
      <c r="E224" s="837">
        <v>0</v>
      </c>
      <c r="F224" s="290">
        <v>0</v>
      </c>
      <c r="G224" s="541">
        <f t="shared" si="220"/>
        <v>0</v>
      </c>
      <c r="H224" s="837">
        <v>0</v>
      </c>
      <c r="I224" s="837">
        <v>0</v>
      </c>
      <c r="J224" s="541">
        <f t="shared" si="221"/>
        <v>0</v>
      </c>
      <c r="K224" s="837">
        <v>0</v>
      </c>
      <c r="L224" s="837">
        <v>0</v>
      </c>
      <c r="M224" s="541">
        <f t="shared" si="222"/>
        <v>0</v>
      </c>
      <c r="N224" s="837">
        <f>SUM(B224+E224+H224+K224)</f>
        <v>0</v>
      </c>
      <c r="O224" s="837">
        <f>SUM(C224+F224+I224+L224)</f>
        <v>0</v>
      </c>
      <c r="P224" s="541">
        <f t="shared" si="223"/>
        <v>0</v>
      </c>
      <c r="R224" s="945" t="s">
        <v>175</v>
      </c>
      <c r="S224" s="635">
        <v>0</v>
      </c>
      <c r="T224" s="290">
        <v>0</v>
      </c>
      <c r="U224" s="541">
        <f t="shared" si="224"/>
        <v>0</v>
      </c>
      <c r="V224" s="837">
        <v>0</v>
      </c>
      <c r="W224" s="290">
        <v>0</v>
      </c>
      <c r="X224" s="541">
        <f t="shared" si="225"/>
        <v>0</v>
      </c>
      <c r="Y224" s="837">
        <v>0</v>
      </c>
      <c r="Z224" s="837">
        <v>0</v>
      </c>
      <c r="AA224" s="541">
        <f t="shared" si="226"/>
        <v>0</v>
      </c>
      <c r="AB224" s="837">
        <v>0</v>
      </c>
      <c r="AC224" s="837">
        <v>0</v>
      </c>
      <c r="AD224" s="541">
        <f t="shared" si="227"/>
        <v>0</v>
      </c>
      <c r="AE224" s="837">
        <f>SUM(S224+V224+Y224+AB224)</f>
        <v>0</v>
      </c>
      <c r="AF224" s="837">
        <f>SUM(T224+W224+Z224+AC224)</f>
        <v>0</v>
      </c>
      <c r="AG224" s="541">
        <f t="shared" si="228"/>
        <v>0</v>
      </c>
    </row>
    <row r="225" spans="1:33">
      <c r="A225" s="542" t="s">
        <v>176</v>
      </c>
      <c r="B225" s="542">
        <f>SUM(B223:B224)</f>
        <v>0</v>
      </c>
      <c r="C225" s="543">
        <f>SUM(C223:C224)</f>
        <v>0</v>
      </c>
      <c r="D225" s="3270">
        <f t="shared" si="219"/>
        <v>0</v>
      </c>
      <c r="E225" s="542">
        <f>SUM(E223:E224)</f>
        <v>1</v>
      </c>
      <c r="F225" s="543">
        <f>SUM(F223:F224)</f>
        <v>0</v>
      </c>
      <c r="G225" s="3270">
        <f t="shared" si="220"/>
        <v>1</v>
      </c>
      <c r="H225" s="542">
        <f>SUM(H223:H224)</f>
        <v>15</v>
      </c>
      <c r="I225" s="543">
        <f>SUM(I223:I224)</f>
        <v>26</v>
      </c>
      <c r="J225" s="3270">
        <f t="shared" si="221"/>
        <v>-11</v>
      </c>
      <c r="K225" s="542">
        <f>SUM(K223:K224)</f>
        <v>0</v>
      </c>
      <c r="L225" s="543">
        <f>SUM(L223:L224)</f>
        <v>0</v>
      </c>
      <c r="M225" s="3270">
        <f t="shared" si="222"/>
        <v>0</v>
      </c>
      <c r="N225" s="3271">
        <f t="shared" ref="N225:O240" si="229">B225+E225+H225+K225</f>
        <v>16</v>
      </c>
      <c r="O225" s="3272">
        <f t="shared" si="229"/>
        <v>26</v>
      </c>
      <c r="P225" s="3270">
        <f t="shared" si="223"/>
        <v>-10</v>
      </c>
      <c r="R225" s="3273" t="s">
        <v>176</v>
      </c>
      <c r="S225" s="542">
        <f>SUM(S223:S224)</f>
        <v>0</v>
      </c>
      <c r="T225" s="543">
        <f>SUM(T223:T224)</f>
        <v>1</v>
      </c>
      <c r="U225" s="3270">
        <f t="shared" si="224"/>
        <v>-1</v>
      </c>
      <c r="V225" s="542">
        <f>SUM(V223:V224)</f>
        <v>1</v>
      </c>
      <c r="W225" s="543">
        <f>SUM(W223:W224)</f>
        <v>1</v>
      </c>
      <c r="X225" s="3270">
        <f t="shared" si="225"/>
        <v>0</v>
      </c>
      <c r="Y225" s="542">
        <f>SUM(Y223:Y224)</f>
        <v>12</v>
      </c>
      <c r="Z225" s="543">
        <f>SUM(Z223:Z224)</f>
        <v>46</v>
      </c>
      <c r="AA225" s="3270">
        <f t="shared" si="226"/>
        <v>-34</v>
      </c>
      <c r="AB225" s="542">
        <f>SUM(AB223:AB224)</f>
        <v>1</v>
      </c>
      <c r="AC225" s="543">
        <f>SUM(AC223:AC224)</f>
        <v>0</v>
      </c>
      <c r="AD225" s="3270">
        <f t="shared" si="227"/>
        <v>1</v>
      </c>
      <c r="AE225" s="3271">
        <f t="shared" ref="AE225:AF240" si="230">S225+V225+Y225+AB225</f>
        <v>14</v>
      </c>
      <c r="AF225" s="3272">
        <f t="shared" si="230"/>
        <v>48</v>
      </c>
      <c r="AG225" s="3270">
        <f t="shared" si="228"/>
        <v>-34</v>
      </c>
    </row>
    <row r="226" spans="1:33">
      <c r="A226" s="544" t="s">
        <v>177</v>
      </c>
      <c r="B226" s="635">
        <v>0</v>
      </c>
      <c r="C226" s="290">
        <v>0</v>
      </c>
      <c r="D226" s="541">
        <f t="shared" si="219"/>
        <v>0</v>
      </c>
      <c r="E226" s="837">
        <v>0</v>
      </c>
      <c r="F226" s="290">
        <v>0</v>
      </c>
      <c r="G226" s="541">
        <f t="shared" si="220"/>
        <v>0</v>
      </c>
      <c r="H226" s="837">
        <v>0</v>
      </c>
      <c r="I226" s="837">
        <v>0</v>
      </c>
      <c r="J226" s="541">
        <f t="shared" si="221"/>
        <v>0</v>
      </c>
      <c r="K226" s="837">
        <v>0</v>
      </c>
      <c r="L226" s="837">
        <v>0</v>
      </c>
      <c r="M226" s="541">
        <f t="shared" si="222"/>
        <v>0</v>
      </c>
      <c r="N226" s="544">
        <f t="shared" si="229"/>
        <v>0</v>
      </c>
      <c r="O226" s="545">
        <f t="shared" si="229"/>
        <v>0</v>
      </c>
      <c r="P226" s="541">
        <f t="shared" si="223"/>
        <v>0</v>
      </c>
      <c r="R226" s="945" t="s">
        <v>177</v>
      </c>
      <c r="S226" s="635">
        <v>0</v>
      </c>
      <c r="T226" s="290">
        <v>0</v>
      </c>
      <c r="U226" s="541">
        <f t="shared" si="224"/>
        <v>0</v>
      </c>
      <c r="V226" s="837">
        <v>0</v>
      </c>
      <c r="W226" s="290">
        <v>0</v>
      </c>
      <c r="X226" s="541">
        <f t="shared" si="225"/>
        <v>0</v>
      </c>
      <c r="Y226" s="837">
        <v>0</v>
      </c>
      <c r="Z226" s="837">
        <v>0</v>
      </c>
      <c r="AA226" s="541">
        <f t="shared" si="226"/>
        <v>0</v>
      </c>
      <c r="AB226" s="837">
        <v>0</v>
      </c>
      <c r="AC226" s="837">
        <v>0</v>
      </c>
      <c r="AD226" s="541">
        <f t="shared" si="227"/>
        <v>0</v>
      </c>
      <c r="AE226" s="544">
        <f t="shared" si="230"/>
        <v>0</v>
      </c>
      <c r="AF226" s="545">
        <f t="shared" si="230"/>
        <v>0</v>
      </c>
      <c r="AG226" s="541">
        <f t="shared" si="228"/>
        <v>0</v>
      </c>
    </row>
    <row r="227" spans="1:33">
      <c r="A227" s="544" t="s">
        <v>178</v>
      </c>
      <c r="B227" s="635">
        <v>2</v>
      </c>
      <c r="C227" s="290">
        <v>2</v>
      </c>
      <c r="D227" s="541">
        <f t="shared" si="219"/>
        <v>0</v>
      </c>
      <c r="E227" s="837">
        <v>0</v>
      </c>
      <c r="F227" s="290">
        <v>0</v>
      </c>
      <c r="G227" s="541">
        <f t="shared" si="220"/>
        <v>0</v>
      </c>
      <c r="H227" s="837">
        <v>10</v>
      </c>
      <c r="I227" s="837">
        <v>4</v>
      </c>
      <c r="J227" s="541">
        <f t="shared" si="221"/>
        <v>6</v>
      </c>
      <c r="K227" s="837">
        <v>1</v>
      </c>
      <c r="L227" s="837">
        <v>0</v>
      </c>
      <c r="M227" s="541">
        <f t="shared" si="222"/>
        <v>1</v>
      </c>
      <c r="N227" s="544">
        <f t="shared" si="229"/>
        <v>13</v>
      </c>
      <c r="O227" s="545">
        <f t="shared" si="229"/>
        <v>6</v>
      </c>
      <c r="P227" s="541">
        <f t="shared" si="223"/>
        <v>7</v>
      </c>
      <c r="R227" s="945" t="s">
        <v>178</v>
      </c>
      <c r="S227" s="635">
        <v>0</v>
      </c>
      <c r="T227" s="290">
        <v>3</v>
      </c>
      <c r="U227" s="541">
        <f t="shared" si="224"/>
        <v>-3</v>
      </c>
      <c r="V227" s="837">
        <v>2</v>
      </c>
      <c r="W227" s="290">
        <v>3</v>
      </c>
      <c r="X227" s="541">
        <f t="shared" si="225"/>
        <v>-1</v>
      </c>
      <c r="Y227" s="837">
        <v>6</v>
      </c>
      <c r="Z227" s="837">
        <v>10</v>
      </c>
      <c r="AA227" s="541">
        <f t="shared" si="226"/>
        <v>-4</v>
      </c>
      <c r="AB227" s="837">
        <v>0</v>
      </c>
      <c r="AC227" s="837">
        <v>0</v>
      </c>
      <c r="AD227" s="541">
        <f t="shared" si="227"/>
        <v>0</v>
      </c>
      <c r="AE227" s="544">
        <f t="shared" si="230"/>
        <v>8</v>
      </c>
      <c r="AF227" s="545">
        <f t="shared" si="230"/>
        <v>16</v>
      </c>
      <c r="AG227" s="541">
        <f t="shared" si="228"/>
        <v>-8</v>
      </c>
    </row>
    <row r="228" spans="1:33">
      <c r="A228" s="544" t="s">
        <v>179</v>
      </c>
      <c r="B228" s="635">
        <v>1</v>
      </c>
      <c r="C228" s="290">
        <v>0</v>
      </c>
      <c r="D228" s="541">
        <f t="shared" si="219"/>
        <v>1</v>
      </c>
      <c r="E228" s="837">
        <v>0</v>
      </c>
      <c r="F228" s="290">
        <v>0</v>
      </c>
      <c r="G228" s="541">
        <f t="shared" si="220"/>
        <v>0</v>
      </c>
      <c r="H228" s="837">
        <v>0</v>
      </c>
      <c r="I228" s="837">
        <v>0</v>
      </c>
      <c r="J228" s="541">
        <f t="shared" si="221"/>
        <v>0</v>
      </c>
      <c r="K228" s="837">
        <v>0</v>
      </c>
      <c r="L228" s="837">
        <v>0</v>
      </c>
      <c r="M228" s="541">
        <f t="shared" si="222"/>
        <v>0</v>
      </c>
      <c r="N228" s="544">
        <f t="shared" si="229"/>
        <v>1</v>
      </c>
      <c r="O228" s="545">
        <f t="shared" si="229"/>
        <v>0</v>
      </c>
      <c r="P228" s="541">
        <f t="shared" si="223"/>
        <v>1</v>
      </c>
      <c r="R228" s="945" t="s">
        <v>179</v>
      </c>
      <c r="S228" s="635">
        <v>0</v>
      </c>
      <c r="T228" s="290">
        <v>0</v>
      </c>
      <c r="U228" s="541">
        <f t="shared" si="224"/>
        <v>0</v>
      </c>
      <c r="V228" s="837">
        <v>0</v>
      </c>
      <c r="W228" s="290">
        <v>0</v>
      </c>
      <c r="X228" s="541">
        <f t="shared" si="225"/>
        <v>0</v>
      </c>
      <c r="Y228" s="837">
        <v>0</v>
      </c>
      <c r="Z228" s="837">
        <v>0</v>
      </c>
      <c r="AA228" s="541">
        <f t="shared" si="226"/>
        <v>0</v>
      </c>
      <c r="AB228" s="837">
        <v>0</v>
      </c>
      <c r="AC228" s="837">
        <v>0</v>
      </c>
      <c r="AD228" s="541">
        <f t="shared" si="227"/>
        <v>0</v>
      </c>
      <c r="AE228" s="544">
        <f t="shared" si="230"/>
        <v>0</v>
      </c>
      <c r="AF228" s="545">
        <f t="shared" si="230"/>
        <v>0</v>
      </c>
      <c r="AG228" s="541">
        <f t="shared" si="228"/>
        <v>0</v>
      </c>
    </row>
    <row r="229" spans="1:33">
      <c r="A229" s="542" t="s">
        <v>180</v>
      </c>
      <c r="B229" s="542">
        <f>SUM(B226:B228)</f>
        <v>3</v>
      </c>
      <c r="C229" s="543">
        <f>SUM(C226:C228)</f>
        <v>2</v>
      </c>
      <c r="D229" s="3270">
        <f t="shared" si="219"/>
        <v>1</v>
      </c>
      <c r="E229" s="542">
        <f>SUM(E226:E228)</f>
        <v>0</v>
      </c>
      <c r="F229" s="543">
        <f>SUM(F226:F228)</f>
        <v>0</v>
      </c>
      <c r="G229" s="3270">
        <f t="shared" si="220"/>
        <v>0</v>
      </c>
      <c r="H229" s="542">
        <f>SUM(H226:H228)</f>
        <v>10</v>
      </c>
      <c r="I229" s="543">
        <f>SUM(I226:I228)</f>
        <v>4</v>
      </c>
      <c r="J229" s="3270">
        <f t="shared" si="221"/>
        <v>6</v>
      </c>
      <c r="K229" s="542">
        <f>SUM(K226:K228)</f>
        <v>1</v>
      </c>
      <c r="L229" s="543">
        <f>SUM(L226:L228)</f>
        <v>0</v>
      </c>
      <c r="M229" s="3270">
        <f t="shared" si="222"/>
        <v>1</v>
      </c>
      <c r="N229" s="3271">
        <f t="shared" si="229"/>
        <v>14</v>
      </c>
      <c r="O229" s="3272">
        <f t="shared" si="229"/>
        <v>6</v>
      </c>
      <c r="P229" s="3270">
        <f t="shared" si="223"/>
        <v>8</v>
      </c>
      <c r="R229" s="3273" t="s">
        <v>180</v>
      </c>
      <c r="S229" s="542">
        <f>SUM(S226:S228)</f>
        <v>0</v>
      </c>
      <c r="T229" s="543">
        <f>SUM(T226:T228)</f>
        <v>3</v>
      </c>
      <c r="U229" s="3270">
        <f t="shared" si="224"/>
        <v>-3</v>
      </c>
      <c r="V229" s="542">
        <f>SUM(V226:V228)</f>
        <v>2</v>
      </c>
      <c r="W229" s="543">
        <f>SUM(W226:W228)</f>
        <v>3</v>
      </c>
      <c r="X229" s="3270">
        <f t="shared" si="225"/>
        <v>-1</v>
      </c>
      <c r="Y229" s="542">
        <f>SUM(Y226:Y228)</f>
        <v>6</v>
      </c>
      <c r="Z229" s="543">
        <f>SUM(Z226:Z228)</f>
        <v>10</v>
      </c>
      <c r="AA229" s="3270">
        <f t="shared" si="226"/>
        <v>-4</v>
      </c>
      <c r="AB229" s="542">
        <f>SUM(AB226:AB228)</f>
        <v>0</v>
      </c>
      <c r="AC229" s="543">
        <f>SUM(AC226:AC228)</f>
        <v>0</v>
      </c>
      <c r="AD229" s="3270">
        <f t="shared" si="227"/>
        <v>0</v>
      </c>
      <c r="AE229" s="3271">
        <f t="shared" si="230"/>
        <v>8</v>
      </c>
      <c r="AF229" s="3272">
        <f t="shared" si="230"/>
        <v>16</v>
      </c>
      <c r="AG229" s="3270">
        <f t="shared" si="228"/>
        <v>-8</v>
      </c>
    </row>
    <row r="230" spans="1:33">
      <c r="A230" s="542" t="s">
        <v>181</v>
      </c>
      <c r="B230" s="542">
        <v>4</v>
      </c>
      <c r="C230" s="543">
        <v>2</v>
      </c>
      <c r="D230" s="3270">
        <f t="shared" si="219"/>
        <v>2</v>
      </c>
      <c r="E230" s="740">
        <v>3</v>
      </c>
      <c r="F230" s="543">
        <v>2</v>
      </c>
      <c r="G230" s="3270">
        <f t="shared" si="220"/>
        <v>1</v>
      </c>
      <c r="H230" s="542">
        <v>29</v>
      </c>
      <c r="I230" s="543">
        <v>28</v>
      </c>
      <c r="J230" s="3270">
        <f t="shared" si="221"/>
        <v>1</v>
      </c>
      <c r="K230" s="740">
        <v>0</v>
      </c>
      <c r="L230" s="740">
        <v>1</v>
      </c>
      <c r="M230" s="3270">
        <f t="shared" si="222"/>
        <v>-1</v>
      </c>
      <c r="N230" s="3271">
        <f t="shared" si="229"/>
        <v>36</v>
      </c>
      <c r="O230" s="3272">
        <f t="shared" si="229"/>
        <v>33</v>
      </c>
      <c r="P230" s="3270">
        <f t="shared" si="223"/>
        <v>3</v>
      </c>
      <c r="R230" s="3273" t="s">
        <v>181</v>
      </c>
      <c r="S230" s="542">
        <v>4</v>
      </c>
      <c r="T230" s="543">
        <v>1</v>
      </c>
      <c r="U230" s="3270">
        <f t="shared" si="224"/>
        <v>3</v>
      </c>
      <c r="V230" s="740">
        <v>0</v>
      </c>
      <c r="W230" s="543">
        <v>4</v>
      </c>
      <c r="X230" s="3270">
        <f t="shared" si="225"/>
        <v>-4</v>
      </c>
      <c r="Y230" s="542">
        <v>17</v>
      </c>
      <c r="Z230" s="543">
        <v>28</v>
      </c>
      <c r="AA230" s="3270">
        <f t="shared" si="226"/>
        <v>-11</v>
      </c>
      <c r="AB230" s="740">
        <v>0</v>
      </c>
      <c r="AC230" s="740">
        <v>1</v>
      </c>
      <c r="AD230" s="3270">
        <f t="shared" si="227"/>
        <v>-1</v>
      </c>
      <c r="AE230" s="3271">
        <f t="shared" si="230"/>
        <v>21</v>
      </c>
      <c r="AF230" s="3272">
        <f t="shared" si="230"/>
        <v>34</v>
      </c>
      <c r="AG230" s="3270">
        <f t="shared" si="228"/>
        <v>-13</v>
      </c>
    </row>
    <row r="231" spans="1:33">
      <c r="A231" s="542" t="s">
        <v>182</v>
      </c>
      <c r="B231" s="542">
        <v>2</v>
      </c>
      <c r="C231" s="543">
        <v>3</v>
      </c>
      <c r="D231" s="3270">
        <f t="shared" si="219"/>
        <v>-1</v>
      </c>
      <c r="E231" s="740">
        <v>0</v>
      </c>
      <c r="F231" s="740">
        <v>1</v>
      </c>
      <c r="G231" s="3270">
        <f t="shared" si="220"/>
        <v>-1</v>
      </c>
      <c r="H231" s="740">
        <v>23</v>
      </c>
      <c r="I231" s="740">
        <v>29</v>
      </c>
      <c r="J231" s="3270">
        <f t="shared" si="221"/>
        <v>-6</v>
      </c>
      <c r="K231" s="740">
        <v>0</v>
      </c>
      <c r="L231" s="740">
        <v>0</v>
      </c>
      <c r="M231" s="3270">
        <f t="shared" si="222"/>
        <v>0</v>
      </c>
      <c r="N231" s="3271">
        <f t="shared" si="229"/>
        <v>25</v>
      </c>
      <c r="O231" s="3272">
        <f t="shared" si="229"/>
        <v>33</v>
      </c>
      <c r="P231" s="3270">
        <f t="shared" si="223"/>
        <v>-8</v>
      </c>
      <c r="R231" s="3273" t="s">
        <v>182</v>
      </c>
      <c r="S231" s="542">
        <v>2</v>
      </c>
      <c r="T231" s="543">
        <v>5</v>
      </c>
      <c r="U231" s="3270">
        <f t="shared" si="224"/>
        <v>-3</v>
      </c>
      <c r="V231" s="740">
        <v>3</v>
      </c>
      <c r="W231" s="740">
        <v>9</v>
      </c>
      <c r="X231" s="3270">
        <f t="shared" si="225"/>
        <v>-6</v>
      </c>
      <c r="Y231" s="740">
        <v>36</v>
      </c>
      <c r="Z231" s="740">
        <v>29</v>
      </c>
      <c r="AA231" s="3270">
        <f t="shared" si="226"/>
        <v>7</v>
      </c>
      <c r="AB231" s="740">
        <v>0</v>
      </c>
      <c r="AC231" s="740">
        <v>0</v>
      </c>
      <c r="AD231" s="3270">
        <f t="shared" si="227"/>
        <v>0</v>
      </c>
      <c r="AE231" s="3271">
        <f t="shared" si="230"/>
        <v>41</v>
      </c>
      <c r="AF231" s="3272">
        <f t="shared" si="230"/>
        <v>43</v>
      </c>
      <c r="AG231" s="3270">
        <f t="shared" si="228"/>
        <v>-2</v>
      </c>
    </row>
    <row r="232" spans="1:33">
      <c r="A232" s="542" t="s">
        <v>183</v>
      </c>
      <c r="B232" s="542">
        <v>2</v>
      </c>
      <c r="C232" s="543">
        <v>1</v>
      </c>
      <c r="D232" s="3270">
        <f t="shared" si="219"/>
        <v>1</v>
      </c>
      <c r="E232" s="740">
        <v>2</v>
      </c>
      <c r="F232" s="740">
        <v>4</v>
      </c>
      <c r="G232" s="3270">
        <f t="shared" si="220"/>
        <v>-2</v>
      </c>
      <c r="H232" s="740">
        <v>13</v>
      </c>
      <c r="I232" s="740">
        <v>7</v>
      </c>
      <c r="J232" s="3270">
        <f t="shared" si="221"/>
        <v>6</v>
      </c>
      <c r="K232" s="740">
        <v>0</v>
      </c>
      <c r="L232" s="740">
        <v>0</v>
      </c>
      <c r="M232" s="3270">
        <f t="shared" si="222"/>
        <v>0</v>
      </c>
      <c r="N232" s="3271">
        <f t="shared" si="229"/>
        <v>17</v>
      </c>
      <c r="O232" s="3272">
        <f t="shared" si="229"/>
        <v>12</v>
      </c>
      <c r="P232" s="3270">
        <f t="shared" si="223"/>
        <v>5</v>
      </c>
      <c r="R232" s="3273" t="s">
        <v>183</v>
      </c>
      <c r="S232" s="542">
        <v>0</v>
      </c>
      <c r="T232" s="543">
        <v>1</v>
      </c>
      <c r="U232" s="3270">
        <f t="shared" si="224"/>
        <v>-1</v>
      </c>
      <c r="V232" s="740">
        <v>2</v>
      </c>
      <c r="W232" s="740">
        <v>16</v>
      </c>
      <c r="X232" s="3270">
        <f t="shared" si="225"/>
        <v>-14</v>
      </c>
      <c r="Y232" s="740">
        <v>15</v>
      </c>
      <c r="Z232" s="740">
        <v>17</v>
      </c>
      <c r="AA232" s="3270">
        <f t="shared" si="226"/>
        <v>-2</v>
      </c>
      <c r="AB232" s="740">
        <v>0</v>
      </c>
      <c r="AC232" s="740">
        <v>0</v>
      </c>
      <c r="AD232" s="3270">
        <f t="shared" si="227"/>
        <v>0</v>
      </c>
      <c r="AE232" s="3271">
        <f t="shared" si="230"/>
        <v>17</v>
      </c>
      <c r="AF232" s="3272">
        <f t="shared" si="230"/>
        <v>34</v>
      </c>
      <c r="AG232" s="3270">
        <f t="shared" si="228"/>
        <v>-17</v>
      </c>
    </row>
    <row r="233" spans="1:33">
      <c r="A233" s="544" t="s">
        <v>184</v>
      </c>
      <c r="B233" s="635">
        <v>0</v>
      </c>
      <c r="C233" s="290">
        <v>0</v>
      </c>
      <c r="D233" s="541">
        <f t="shared" si="219"/>
        <v>0</v>
      </c>
      <c r="E233" s="837">
        <v>0</v>
      </c>
      <c r="F233" s="837">
        <v>1</v>
      </c>
      <c r="G233" s="541">
        <f t="shared" si="220"/>
        <v>-1</v>
      </c>
      <c r="H233" s="837">
        <v>3</v>
      </c>
      <c r="I233" s="837">
        <v>2</v>
      </c>
      <c r="J233" s="541">
        <f t="shared" si="221"/>
        <v>1</v>
      </c>
      <c r="K233" s="837">
        <v>0</v>
      </c>
      <c r="L233" s="837">
        <v>0</v>
      </c>
      <c r="M233" s="541">
        <f t="shared" si="222"/>
        <v>0</v>
      </c>
      <c r="N233" s="544">
        <f t="shared" si="229"/>
        <v>3</v>
      </c>
      <c r="O233" s="545">
        <f t="shared" si="229"/>
        <v>3</v>
      </c>
      <c r="P233" s="541">
        <f t="shared" si="223"/>
        <v>0</v>
      </c>
      <c r="R233" s="945" t="s">
        <v>184</v>
      </c>
      <c r="S233" s="635">
        <v>0</v>
      </c>
      <c r="T233" s="290">
        <v>1</v>
      </c>
      <c r="U233" s="541">
        <f t="shared" si="224"/>
        <v>-1</v>
      </c>
      <c r="V233" s="837">
        <v>0</v>
      </c>
      <c r="W233" s="837">
        <v>1</v>
      </c>
      <c r="X233" s="541">
        <f t="shared" si="225"/>
        <v>-1</v>
      </c>
      <c r="Y233" s="837">
        <v>1</v>
      </c>
      <c r="Z233" s="837">
        <v>5</v>
      </c>
      <c r="AA233" s="541">
        <f t="shared" si="226"/>
        <v>-4</v>
      </c>
      <c r="AB233" s="837">
        <v>0</v>
      </c>
      <c r="AC233" s="837">
        <v>0</v>
      </c>
      <c r="AD233" s="541">
        <f t="shared" si="227"/>
        <v>0</v>
      </c>
      <c r="AE233" s="544">
        <f t="shared" si="230"/>
        <v>1</v>
      </c>
      <c r="AF233" s="545">
        <f t="shared" si="230"/>
        <v>7</v>
      </c>
      <c r="AG233" s="541">
        <f t="shared" si="228"/>
        <v>-6</v>
      </c>
    </row>
    <row r="234" spans="1:33">
      <c r="A234" s="544" t="s">
        <v>185</v>
      </c>
      <c r="B234" s="635">
        <v>1</v>
      </c>
      <c r="C234" s="290">
        <v>0</v>
      </c>
      <c r="D234" s="541">
        <f t="shared" si="219"/>
        <v>1</v>
      </c>
      <c r="E234" s="837">
        <v>0</v>
      </c>
      <c r="F234" s="837">
        <v>0</v>
      </c>
      <c r="G234" s="541">
        <f t="shared" si="220"/>
        <v>0</v>
      </c>
      <c r="H234" s="837">
        <v>10</v>
      </c>
      <c r="I234" s="837">
        <v>8</v>
      </c>
      <c r="J234" s="541">
        <f t="shared" si="221"/>
        <v>2</v>
      </c>
      <c r="K234" s="837">
        <v>0</v>
      </c>
      <c r="L234" s="837">
        <v>0</v>
      </c>
      <c r="M234" s="541">
        <f t="shared" si="222"/>
        <v>0</v>
      </c>
      <c r="N234" s="544">
        <f t="shared" si="229"/>
        <v>11</v>
      </c>
      <c r="O234" s="545">
        <f t="shared" si="229"/>
        <v>8</v>
      </c>
      <c r="P234" s="541">
        <f t="shared" si="223"/>
        <v>3</v>
      </c>
      <c r="R234" s="945" t="s">
        <v>185</v>
      </c>
      <c r="S234" s="635">
        <v>0</v>
      </c>
      <c r="T234" s="290">
        <v>0</v>
      </c>
      <c r="U234" s="541">
        <f t="shared" si="224"/>
        <v>0</v>
      </c>
      <c r="V234" s="837">
        <v>0</v>
      </c>
      <c r="W234" s="837">
        <v>1</v>
      </c>
      <c r="X234" s="541">
        <f t="shared" si="225"/>
        <v>-1</v>
      </c>
      <c r="Y234" s="837">
        <v>15</v>
      </c>
      <c r="Z234" s="837">
        <v>13</v>
      </c>
      <c r="AA234" s="541">
        <f t="shared" si="226"/>
        <v>2</v>
      </c>
      <c r="AB234" s="837">
        <v>0</v>
      </c>
      <c r="AC234" s="837">
        <v>0</v>
      </c>
      <c r="AD234" s="541">
        <f t="shared" si="227"/>
        <v>0</v>
      </c>
      <c r="AE234" s="544">
        <f t="shared" si="230"/>
        <v>15</v>
      </c>
      <c r="AF234" s="545">
        <f t="shared" si="230"/>
        <v>14</v>
      </c>
      <c r="AG234" s="541">
        <f t="shared" si="228"/>
        <v>1</v>
      </c>
    </row>
    <row r="235" spans="1:33">
      <c r="A235" s="544" t="s">
        <v>186</v>
      </c>
      <c r="B235" s="635">
        <v>0</v>
      </c>
      <c r="C235" s="290">
        <v>6</v>
      </c>
      <c r="D235" s="541">
        <f t="shared" si="219"/>
        <v>-6</v>
      </c>
      <c r="E235" s="837">
        <v>4</v>
      </c>
      <c r="F235" s="837">
        <v>3</v>
      </c>
      <c r="G235" s="541">
        <f t="shared" si="220"/>
        <v>1</v>
      </c>
      <c r="H235" s="837">
        <v>7</v>
      </c>
      <c r="I235" s="837">
        <v>4</v>
      </c>
      <c r="J235" s="541">
        <f t="shared" si="221"/>
        <v>3</v>
      </c>
      <c r="K235" s="837">
        <v>3</v>
      </c>
      <c r="L235" s="837">
        <v>0</v>
      </c>
      <c r="M235" s="541">
        <f t="shared" si="222"/>
        <v>3</v>
      </c>
      <c r="N235" s="544">
        <f t="shared" si="229"/>
        <v>14</v>
      </c>
      <c r="O235" s="545">
        <f t="shared" si="229"/>
        <v>13</v>
      </c>
      <c r="P235" s="541">
        <f t="shared" si="223"/>
        <v>1</v>
      </c>
      <c r="R235" s="945" t="s">
        <v>186</v>
      </c>
      <c r="S235" s="635">
        <v>2</v>
      </c>
      <c r="T235" s="290">
        <v>7</v>
      </c>
      <c r="U235" s="541">
        <f t="shared" si="224"/>
        <v>-5</v>
      </c>
      <c r="V235" s="837">
        <v>0</v>
      </c>
      <c r="W235" s="837">
        <v>6</v>
      </c>
      <c r="X235" s="541">
        <f t="shared" si="225"/>
        <v>-6</v>
      </c>
      <c r="Y235" s="837">
        <v>7</v>
      </c>
      <c r="Z235" s="837">
        <v>8</v>
      </c>
      <c r="AA235" s="541">
        <f t="shared" si="226"/>
        <v>-1</v>
      </c>
      <c r="AB235" s="837">
        <v>0</v>
      </c>
      <c r="AC235" s="837">
        <v>1</v>
      </c>
      <c r="AD235" s="541">
        <f t="shared" si="227"/>
        <v>-1</v>
      </c>
      <c r="AE235" s="544">
        <f t="shared" si="230"/>
        <v>9</v>
      </c>
      <c r="AF235" s="545">
        <f t="shared" si="230"/>
        <v>22</v>
      </c>
      <c r="AG235" s="541">
        <f t="shared" si="228"/>
        <v>-13</v>
      </c>
    </row>
    <row r="236" spans="1:33">
      <c r="A236" s="544" t="s">
        <v>187</v>
      </c>
      <c r="B236" s="635">
        <v>0</v>
      </c>
      <c r="C236" s="290">
        <v>0</v>
      </c>
      <c r="D236" s="541">
        <f t="shared" si="219"/>
        <v>0</v>
      </c>
      <c r="E236" s="837">
        <v>0</v>
      </c>
      <c r="F236" s="837">
        <v>0</v>
      </c>
      <c r="G236" s="541">
        <f t="shared" si="220"/>
        <v>0</v>
      </c>
      <c r="H236" s="837">
        <v>0</v>
      </c>
      <c r="I236" s="837">
        <v>0</v>
      </c>
      <c r="J236" s="541">
        <f t="shared" si="221"/>
        <v>0</v>
      </c>
      <c r="K236" s="837">
        <v>0</v>
      </c>
      <c r="L236" s="837">
        <v>0</v>
      </c>
      <c r="M236" s="541">
        <f t="shared" si="222"/>
        <v>0</v>
      </c>
      <c r="N236" s="544">
        <f t="shared" si="229"/>
        <v>0</v>
      </c>
      <c r="O236" s="545">
        <f t="shared" si="229"/>
        <v>0</v>
      </c>
      <c r="P236" s="541">
        <f t="shared" si="223"/>
        <v>0</v>
      </c>
      <c r="R236" s="945" t="s">
        <v>187</v>
      </c>
      <c r="S236" s="635">
        <v>0</v>
      </c>
      <c r="T236" s="290">
        <v>0</v>
      </c>
      <c r="U236" s="541">
        <f t="shared" si="224"/>
        <v>0</v>
      </c>
      <c r="V236" s="837">
        <v>0</v>
      </c>
      <c r="W236" s="837">
        <v>1</v>
      </c>
      <c r="X236" s="541">
        <f t="shared" si="225"/>
        <v>-1</v>
      </c>
      <c r="Y236" s="837">
        <v>0</v>
      </c>
      <c r="Z236" s="837">
        <v>0</v>
      </c>
      <c r="AA236" s="541">
        <f t="shared" si="226"/>
        <v>0</v>
      </c>
      <c r="AB236" s="837">
        <v>0</v>
      </c>
      <c r="AC236" s="837">
        <v>0</v>
      </c>
      <c r="AD236" s="541">
        <f t="shared" si="227"/>
        <v>0</v>
      </c>
      <c r="AE236" s="544">
        <f t="shared" si="230"/>
        <v>0</v>
      </c>
      <c r="AF236" s="545">
        <f t="shared" si="230"/>
        <v>1</v>
      </c>
      <c r="AG236" s="541">
        <f t="shared" si="228"/>
        <v>-1</v>
      </c>
    </row>
    <row r="237" spans="1:33">
      <c r="A237" s="544" t="s">
        <v>188</v>
      </c>
      <c r="B237" s="635">
        <v>0</v>
      </c>
      <c r="C237" s="290">
        <v>0</v>
      </c>
      <c r="D237" s="541">
        <f t="shared" si="219"/>
        <v>0</v>
      </c>
      <c r="E237" s="837">
        <v>0</v>
      </c>
      <c r="F237" s="837">
        <v>0</v>
      </c>
      <c r="G237" s="541">
        <f t="shared" si="220"/>
        <v>0</v>
      </c>
      <c r="H237" s="837">
        <v>0</v>
      </c>
      <c r="I237" s="837">
        <v>1</v>
      </c>
      <c r="J237" s="541">
        <f t="shared" si="221"/>
        <v>-1</v>
      </c>
      <c r="K237" s="837">
        <v>0</v>
      </c>
      <c r="L237" s="837">
        <v>1</v>
      </c>
      <c r="M237" s="541">
        <f t="shared" si="222"/>
        <v>-1</v>
      </c>
      <c r="N237" s="544">
        <f t="shared" si="229"/>
        <v>0</v>
      </c>
      <c r="O237" s="545">
        <f t="shared" si="229"/>
        <v>2</v>
      </c>
      <c r="P237" s="541">
        <f t="shared" si="223"/>
        <v>-2</v>
      </c>
      <c r="R237" s="945" t="s">
        <v>188</v>
      </c>
      <c r="S237" s="635">
        <v>0</v>
      </c>
      <c r="T237" s="290">
        <v>0</v>
      </c>
      <c r="U237" s="541">
        <f t="shared" si="224"/>
        <v>0</v>
      </c>
      <c r="V237" s="837">
        <v>1</v>
      </c>
      <c r="W237" s="837">
        <v>0</v>
      </c>
      <c r="X237" s="541">
        <f t="shared" si="225"/>
        <v>1</v>
      </c>
      <c r="Y237" s="837">
        <v>0</v>
      </c>
      <c r="Z237" s="837">
        <v>0</v>
      </c>
      <c r="AA237" s="541">
        <f t="shared" si="226"/>
        <v>0</v>
      </c>
      <c r="AB237" s="837">
        <v>0</v>
      </c>
      <c r="AC237" s="837">
        <v>0</v>
      </c>
      <c r="AD237" s="541">
        <f t="shared" si="227"/>
        <v>0</v>
      </c>
      <c r="AE237" s="544">
        <f t="shared" si="230"/>
        <v>1</v>
      </c>
      <c r="AF237" s="545">
        <f t="shared" si="230"/>
        <v>0</v>
      </c>
      <c r="AG237" s="541">
        <f t="shared" si="228"/>
        <v>1</v>
      </c>
    </row>
    <row r="238" spans="1:33">
      <c r="A238" s="544" t="s">
        <v>189</v>
      </c>
      <c r="B238" s="635">
        <v>0</v>
      </c>
      <c r="C238" s="290">
        <v>0</v>
      </c>
      <c r="D238" s="541">
        <f t="shared" si="219"/>
        <v>0</v>
      </c>
      <c r="E238" s="837">
        <v>1</v>
      </c>
      <c r="F238" s="837">
        <v>1</v>
      </c>
      <c r="G238" s="541">
        <f t="shared" si="220"/>
        <v>0</v>
      </c>
      <c r="H238" s="837">
        <v>7</v>
      </c>
      <c r="I238" s="837">
        <v>6</v>
      </c>
      <c r="J238" s="541">
        <f t="shared" si="221"/>
        <v>1</v>
      </c>
      <c r="K238" s="837">
        <v>0</v>
      </c>
      <c r="L238" s="837">
        <v>0</v>
      </c>
      <c r="M238" s="541">
        <f t="shared" si="222"/>
        <v>0</v>
      </c>
      <c r="N238" s="544">
        <f t="shared" si="229"/>
        <v>8</v>
      </c>
      <c r="O238" s="545">
        <f t="shared" si="229"/>
        <v>7</v>
      </c>
      <c r="P238" s="541">
        <f t="shared" si="223"/>
        <v>1</v>
      </c>
      <c r="R238" s="945" t="s">
        <v>189</v>
      </c>
      <c r="S238" s="635">
        <v>0</v>
      </c>
      <c r="T238" s="290">
        <v>0</v>
      </c>
      <c r="U238" s="541">
        <f t="shared" si="224"/>
        <v>0</v>
      </c>
      <c r="V238" s="837">
        <v>2</v>
      </c>
      <c r="W238" s="837">
        <v>3</v>
      </c>
      <c r="X238" s="541">
        <f t="shared" si="225"/>
        <v>-1</v>
      </c>
      <c r="Y238" s="837">
        <v>7</v>
      </c>
      <c r="Z238" s="837">
        <v>9</v>
      </c>
      <c r="AA238" s="541">
        <f t="shared" si="226"/>
        <v>-2</v>
      </c>
      <c r="AB238" s="837">
        <v>1</v>
      </c>
      <c r="AC238" s="837">
        <v>0</v>
      </c>
      <c r="AD238" s="541">
        <f t="shared" si="227"/>
        <v>1</v>
      </c>
      <c r="AE238" s="544">
        <f t="shared" si="230"/>
        <v>10</v>
      </c>
      <c r="AF238" s="545">
        <f t="shared" si="230"/>
        <v>12</v>
      </c>
      <c r="AG238" s="541">
        <f t="shared" si="228"/>
        <v>-2</v>
      </c>
    </row>
    <row r="239" spans="1:33">
      <c r="A239" s="542" t="s">
        <v>190</v>
      </c>
      <c r="B239" s="542">
        <f>SUM(B233:B238)</f>
        <v>1</v>
      </c>
      <c r="C239" s="543">
        <f>SUM(C233:C238)</f>
        <v>6</v>
      </c>
      <c r="D239" s="3270">
        <f t="shared" si="219"/>
        <v>-5</v>
      </c>
      <c r="E239" s="542">
        <f>SUM(E233:E238)</f>
        <v>5</v>
      </c>
      <c r="F239" s="543">
        <f>SUM(F233:F238)</f>
        <v>5</v>
      </c>
      <c r="G239" s="3270">
        <f t="shared" si="220"/>
        <v>0</v>
      </c>
      <c r="H239" s="542">
        <f>SUM(H233:H238)</f>
        <v>27</v>
      </c>
      <c r="I239" s="543">
        <f>SUM(I233:I238)</f>
        <v>21</v>
      </c>
      <c r="J239" s="3270">
        <f t="shared" si="221"/>
        <v>6</v>
      </c>
      <c r="K239" s="542">
        <f>SUM(K233:K238)</f>
        <v>3</v>
      </c>
      <c r="L239" s="543">
        <f>SUM(L233:L238)</f>
        <v>1</v>
      </c>
      <c r="M239" s="3270">
        <f t="shared" si="222"/>
        <v>2</v>
      </c>
      <c r="N239" s="3271">
        <f t="shared" si="229"/>
        <v>36</v>
      </c>
      <c r="O239" s="3272">
        <f t="shared" si="229"/>
        <v>33</v>
      </c>
      <c r="P239" s="3270">
        <f t="shared" si="223"/>
        <v>3</v>
      </c>
      <c r="R239" s="3273" t="s">
        <v>190</v>
      </c>
      <c r="S239" s="542">
        <f>SUM(S233:S238)</f>
        <v>2</v>
      </c>
      <c r="T239" s="543">
        <f>SUM(T233:T238)</f>
        <v>8</v>
      </c>
      <c r="U239" s="3270">
        <f t="shared" si="224"/>
        <v>-6</v>
      </c>
      <c r="V239" s="542">
        <f>SUM(V233:V238)</f>
        <v>3</v>
      </c>
      <c r="W239" s="543">
        <f>SUM(W233:W238)</f>
        <v>12</v>
      </c>
      <c r="X239" s="3270">
        <f t="shared" si="225"/>
        <v>-9</v>
      </c>
      <c r="Y239" s="542">
        <f>SUM(Y233:Y238)</f>
        <v>30</v>
      </c>
      <c r="Z239" s="543">
        <f>SUM(Z233:Z238)</f>
        <v>35</v>
      </c>
      <c r="AA239" s="3270">
        <f t="shared" si="226"/>
        <v>-5</v>
      </c>
      <c r="AB239" s="542">
        <f>SUM(AB233:AB238)</f>
        <v>1</v>
      </c>
      <c r="AC239" s="543">
        <f>SUM(AC233:AC238)</f>
        <v>1</v>
      </c>
      <c r="AD239" s="3270">
        <f t="shared" si="227"/>
        <v>0</v>
      </c>
      <c r="AE239" s="3271">
        <f t="shared" si="230"/>
        <v>36</v>
      </c>
      <c r="AF239" s="3272">
        <f t="shared" si="230"/>
        <v>56</v>
      </c>
      <c r="AG239" s="3270">
        <f t="shared" si="228"/>
        <v>-20</v>
      </c>
    </row>
    <row r="240" spans="1:33">
      <c r="A240" s="550" t="s">
        <v>191</v>
      </c>
      <c r="B240" s="550">
        <v>15</v>
      </c>
      <c r="C240" s="3104">
        <v>6</v>
      </c>
      <c r="D240" s="3105">
        <f t="shared" si="219"/>
        <v>9</v>
      </c>
      <c r="E240" s="550">
        <v>8</v>
      </c>
      <c r="F240" s="3104">
        <v>4</v>
      </c>
      <c r="G240" s="3105">
        <f t="shared" si="220"/>
        <v>4</v>
      </c>
      <c r="H240" s="550">
        <v>4</v>
      </c>
      <c r="I240" s="3104">
        <v>0</v>
      </c>
      <c r="J240" s="3105">
        <f t="shared" si="221"/>
        <v>4</v>
      </c>
      <c r="K240" s="551">
        <v>0</v>
      </c>
      <c r="L240" s="3106">
        <v>1</v>
      </c>
      <c r="M240" s="3105">
        <f t="shared" si="222"/>
        <v>-1</v>
      </c>
      <c r="N240" s="552">
        <f t="shared" si="229"/>
        <v>27</v>
      </c>
      <c r="O240" s="3107">
        <f t="shared" si="229"/>
        <v>11</v>
      </c>
      <c r="P240" s="3105">
        <f t="shared" si="223"/>
        <v>16</v>
      </c>
      <c r="R240" s="549" t="s">
        <v>191</v>
      </c>
      <c r="S240" s="550">
        <v>24</v>
      </c>
      <c r="T240" s="3104">
        <v>3</v>
      </c>
      <c r="U240" s="3105">
        <f t="shared" si="224"/>
        <v>21</v>
      </c>
      <c r="V240" s="550">
        <v>19</v>
      </c>
      <c r="W240" s="3104">
        <v>8</v>
      </c>
      <c r="X240" s="3105">
        <f t="shared" si="225"/>
        <v>11</v>
      </c>
      <c r="Y240" s="550">
        <v>5</v>
      </c>
      <c r="Z240" s="3104">
        <v>2</v>
      </c>
      <c r="AA240" s="3105">
        <f t="shared" si="226"/>
        <v>3</v>
      </c>
      <c r="AB240" s="551">
        <v>2</v>
      </c>
      <c r="AC240" s="3106">
        <v>0</v>
      </c>
      <c r="AD240" s="3105">
        <f t="shared" si="227"/>
        <v>2</v>
      </c>
      <c r="AE240" s="552">
        <f t="shared" si="230"/>
        <v>50</v>
      </c>
      <c r="AF240" s="3107">
        <f t="shared" si="230"/>
        <v>13</v>
      </c>
      <c r="AG240" s="3105">
        <f t="shared" si="228"/>
        <v>37</v>
      </c>
    </row>
    <row r="241" spans="1:33" ht="13.5" thickBot="1">
      <c r="A241" s="943" t="s">
        <v>158</v>
      </c>
      <c r="B241" s="546">
        <f>SUM(B225+B229+B230+B231+B232+B239+B240)</f>
        <v>27</v>
      </c>
      <c r="C241" s="547">
        <f>SUM(C225+C229+C230+C231+C232+C239+C240)</f>
        <v>20</v>
      </c>
      <c r="D241" s="548">
        <f t="shared" si="219"/>
        <v>7</v>
      </c>
      <c r="E241" s="546">
        <f>SUM(E225+E229+E230+E231+E232+E239+E240)</f>
        <v>19</v>
      </c>
      <c r="F241" s="547">
        <f>SUM(F225+F229+F230+F231+F232+F239+F240)</f>
        <v>16</v>
      </c>
      <c r="G241" s="548">
        <f t="shared" si="220"/>
        <v>3</v>
      </c>
      <c r="H241" s="546">
        <f>SUM(H225+H229+H230+H231+H232+H239+H240)</f>
        <v>121</v>
      </c>
      <c r="I241" s="547">
        <f>SUM(I225+I229+I230+I231+I232+I239+I240)</f>
        <v>115</v>
      </c>
      <c r="J241" s="548">
        <f t="shared" si="221"/>
        <v>6</v>
      </c>
      <c r="K241" s="546">
        <f>SUM(K225+K229+K230+K231+K232+K239+K240)</f>
        <v>4</v>
      </c>
      <c r="L241" s="547">
        <f>SUM(L225+L229+L230+L231+L232+L239+L240)</f>
        <v>3</v>
      </c>
      <c r="M241" s="548">
        <f t="shared" si="222"/>
        <v>1</v>
      </c>
      <c r="N241" s="546">
        <f>SUM(N225+N229+N230+N231+N232+N239+N240)</f>
        <v>171</v>
      </c>
      <c r="O241" s="547">
        <f>SUM(O225+O229+O230+O231+O232+O239+O240)</f>
        <v>154</v>
      </c>
      <c r="P241" s="548">
        <f t="shared" si="223"/>
        <v>17</v>
      </c>
      <c r="R241" s="3274" t="s">
        <v>158</v>
      </c>
      <c r="S241" s="546">
        <f>SUM(S225+S229+S230+S231+S232+S239+S240)</f>
        <v>32</v>
      </c>
      <c r="T241" s="547">
        <f>SUM(T225+T229+T230+T231+T232+T239+T240)</f>
        <v>22</v>
      </c>
      <c r="U241" s="548">
        <f t="shared" si="224"/>
        <v>10</v>
      </c>
      <c r="V241" s="546">
        <f>SUM(V225+V229+V230+V231+V232+V239+V240)</f>
        <v>30</v>
      </c>
      <c r="W241" s="547">
        <f>SUM(W225+W229+W230+W231+W232+W239+W240)</f>
        <v>53</v>
      </c>
      <c r="X241" s="548">
        <f t="shared" si="225"/>
        <v>-23</v>
      </c>
      <c r="Y241" s="546">
        <f>SUM(Y225+Y229+Y230+Y231+Y232+Y239+Y240)</f>
        <v>121</v>
      </c>
      <c r="Z241" s="547">
        <f>SUM(Z225+Z229+Z230+Z231+Z232+Z239+Z240)</f>
        <v>167</v>
      </c>
      <c r="AA241" s="548">
        <f t="shared" si="226"/>
        <v>-46</v>
      </c>
      <c r="AB241" s="546">
        <f>SUM(AB225+AB229+AB230+AB231+AB232+AB239+AB240)</f>
        <v>4</v>
      </c>
      <c r="AC241" s="547">
        <f>SUM(AC225+AC229+AC230+AC231+AC232+AC239+AC240)</f>
        <v>2</v>
      </c>
      <c r="AD241" s="548">
        <f t="shared" si="227"/>
        <v>2</v>
      </c>
      <c r="AE241" s="546">
        <f>SUM(AE225+AE229+AE230+AE231+AE232+AE239+AE240)</f>
        <v>187</v>
      </c>
      <c r="AF241" s="547">
        <f>SUM(AF225+AF229+AF230+AF231+AF232+AF239+AF240)</f>
        <v>244</v>
      </c>
      <c r="AG241" s="548">
        <f t="shared" si="228"/>
        <v>-57</v>
      </c>
    </row>
    <row r="242" spans="1:33">
      <c r="A242" s="837" t="s">
        <v>192</v>
      </c>
      <c r="R242" s="717"/>
      <c r="U242" s="553"/>
      <c r="X242" s="553"/>
      <c r="AA242" s="553"/>
      <c r="AD242" s="553"/>
      <c r="AG242" s="553"/>
    </row>
    <row r="243" spans="1:33">
      <c r="A243" s="837" t="s">
        <v>549</v>
      </c>
      <c r="R243" s="717"/>
      <c r="U243" s="553"/>
      <c r="X243" s="553"/>
      <c r="AA243" s="553"/>
      <c r="AD243" s="553"/>
      <c r="AG243" s="553"/>
    </row>
  </sheetData>
  <mergeCells count="51">
    <mergeCell ref="B196:P196"/>
    <mergeCell ref="B3:D3"/>
    <mergeCell ref="E3:G3"/>
    <mergeCell ref="H3:J3"/>
    <mergeCell ref="K3:M3"/>
    <mergeCell ref="N3:P3"/>
    <mergeCell ref="B61:D61"/>
    <mergeCell ref="E61:G61"/>
    <mergeCell ref="H61:J61"/>
    <mergeCell ref="K61:M61"/>
    <mergeCell ref="N61:P61"/>
    <mergeCell ref="B34:D34"/>
    <mergeCell ref="E34:G34"/>
    <mergeCell ref="H34:J34"/>
    <mergeCell ref="K34:M34"/>
    <mergeCell ref="N34:P34"/>
    <mergeCell ref="BA61:BC61"/>
    <mergeCell ref="BD61:BF61"/>
    <mergeCell ref="BG61:BI61"/>
    <mergeCell ref="BJ61:BL61"/>
    <mergeCell ref="BM61:BO61"/>
    <mergeCell ref="AJ61:AL61"/>
    <mergeCell ref="AM61:AO61"/>
    <mergeCell ref="AP61:AR61"/>
    <mergeCell ref="AS61:AU61"/>
    <mergeCell ref="AV61:AX61"/>
    <mergeCell ref="S61:U61"/>
    <mergeCell ref="V61:X61"/>
    <mergeCell ref="Y61:AA61"/>
    <mergeCell ref="AB61:AD61"/>
    <mergeCell ref="AE61:AG61"/>
    <mergeCell ref="BA34:BC34"/>
    <mergeCell ref="BD34:BF34"/>
    <mergeCell ref="BG34:BI34"/>
    <mergeCell ref="BJ34:BL34"/>
    <mergeCell ref="BM34:BO34"/>
    <mergeCell ref="AJ34:AL34"/>
    <mergeCell ref="AM34:AO34"/>
    <mergeCell ref="AP34:AR34"/>
    <mergeCell ref="AS34:AU34"/>
    <mergeCell ref="AV34:AX34"/>
    <mergeCell ref="S34:U34"/>
    <mergeCell ref="V34:X34"/>
    <mergeCell ref="Y34:AA34"/>
    <mergeCell ref="AB34:AD34"/>
    <mergeCell ref="AE34:AG34"/>
    <mergeCell ref="S3:U3"/>
    <mergeCell ref="AE3:AG3"/>
    <mergeCell ref="AB3:AD3"/>
    <mergeCell ref="Y3:AA3"/>
    <mergeCell ref="V3:X3"/>
  </mergeCells>
  <phoneticPr fontId="0" type="noConversion"/>
  <hyperlinks>
    <hyperlink ref="A197" location="' Indice'!A1" display="Indice"/>
    <hyperlink ref="AZ171" r:id="rId1" display="javascript: void 0;"/>
    <hyperlink ref="AZ172" r:id="rId2" display="javascript: void 0;"/>
    <hyperlink ref="AZ173" r:id="rId3" display="javascript: void 0;"/>
    <hyperlink ref="AZ174" r:id="rId4" display="javascript: void 0;"/>
    <hyperlink ref="AZ175" r:id="rId5" display="javascript: void 0;"/>
    <hyperlink ref="AZ176" r:id="rId6" display="javascript: void 0;"/>
    <hyperlink ref="AZ177" r:id="rId7" display="javascript: void 0;"/>
    <hyperlink ref="AZ178" r:id="rId8" display="javascript: void 0;"/>
    <hyperlink ref="AZ179" r:id="rId9" display="javascript: void 0;"/>
    <hyperlink ref="AZ180" r:id="rId10" display="javascript: void 0;"/>
    <hyperlink ref="AZ181" r:id="rId11" display="javascript: void 0;"/>
    <hyperlink ref="AZ182" r:id="rId12" display="javascript: void 0;"/>
    <hyperlink ref="AZ183" r:id="rId13" display="javascript: void 0;"/>
    <hyperlink ref="AZ184" r:id="rId14" display="javascript: void 0;"/>
    <hyperlink ref="AZ186" r:id="rId15" display="javascript: void 0;"/>
    <hyperlink ref="AZ187" r:id="rId16" display="javascript: void 0;"/>
    <hyperlink ref="AZ188" r:id="rId17" display="javascript: void 0;"/>
    <hyperlink ref="AZ189" r:id="rId18" display="javascript: void 0;"/>
    <hyperlink ref="AZ192" r:id="rId19" display="javascript: void 0;"/>
    <hyperlink ref="AZ193" r:id="rId20" display="javascript: void 0;"/>
    <hyperlink ref="AZ185" r:id="rId21" display="javascript: void 0;"/>
    <hyperlink ref="AZ190" r:id="rId22" display="javascript: void 0;"/>
    <hyperlink ref="AZ191" r:id="rId23" display="javascript: void 0;"/>
  </hyperlinks>
  <printOptions horizontalCentered="1"/>
  <pageMargins left="0.19685039370078741" right="0.19685039370078741" top="0.70866141732283472" bottom="0.39370078740157483" header="0.51181102362204722" footer="0.51181102362204722"/>
  <pageSetup paperSize="9" scale="83" orientation="portrait" r:id="rId2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O117"/>
  <sheetViews>
    <sheetView topLeftCell="A76" zoomScaleNormal="100" workbookViewId="0">
      <selection activeCell="G83" sqref="G83:H83"/>
    </sheetView>
  </sheetViews>
  <sheetFormatPr defaultColWidth="8.85546875" defaultRowHeight="12.75"/>
  <cols>
    <col min="1" max="1" width="6.7109375" style="3" customWidth="1"/>
    <col min="2" max="2" width="7.85546875" style="3" customWidth="1"/>
    <col min="3" max="3" width="6.42578125" style="3" customWidth="1"/>
    <col min="4" max="4" width="7.28515625" style="3" customWidth="1"/>
    <col min="5" max="5" width="6.140625" style="3" customWidth="1"/>
    <col min="6" max="6" width="5.85546875" style="3" customWidth="1"/>
    <col min="7" max="7" width="6.42578125" style="3" customWidth="1"/>
    <col min="8" max="8" width="7" style="3" customWidth="1"/>
    <col min="9" max="9" width="5.85546875" style="3" customWidth="1"/>
    <col min="10" max="10" width="5.42578125" style="3" customWidth="1"/>
    <col min="11" max="11" width="5.85546875" customWidth="1"/>
    <col min="12" max="12" width="6.42578125" customWidth="1"/>
    <col min="13" max="13" width="6.5703125" customWidth="1"/>
    <col min="14" max="14" width="6" customWidth="1"/>
    <col min="15" max="15" width="5.42578125" customWidth="1"/>
    <col min="16" max="16" width="5.85546875" customWidth="1"/>
    <col min="17" max="17" width="6.7109375" style="3" customWidth="1"/>
    <col min="18" max="18" width="5.7109375" customWidth="1"/>
  </cols>
  <sheetData>
    <row r="1" spans="1:18" ht="17.45" customHeight="1">
      <c r="A1" s="14" t="s">
        <v>26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</row>
    <row r="2" spans="1:18" ht="12.75" customHeight="1" thickBot="1">
      <c r="A2" s="464"/>
      <c r="B2" s="21"/>
      <c r="D2" s="3759" t="s">
        <v>729</v>
      </c>
      <c r="E2" s="3624"/>
      <c r="F2" s="3624"/>
      <c r="G2" s="3624"/>
      <c r="H2" s="3624"/>
      <c r="I2" s="3624"/>
      <c r="J2" s="3624"/>
      <c r="K2" s="3624"/>
      <c r="L2" s="3624"/>
      <c r="M2" s="3624"/>
      <c r="N2" s="3624"/>
      <c r="O2" s="3624"/>
      <c r="P2" s="3624"/>
      <c r="Q2" s="3625"/>
      <c r="R2" s="20"/>
    </row>
    <row r="3" spans="1:18" s="146" customFormat="1" ht="29.25" customHeight="1" thickBot="1">
      <c r="A3" s="3755" t="s">
        <v>196</v>
      </c>
      <c r="B3" s="3756"/>
      <c r="C3" s="2416" t="s">
        <v>197</v>
      </c>
      <c r="D3" s="1140"/>
      <c r="E3" s="2067"/>
      <c r="F3" s="1132"/>
      <c r="G3" s="1134"/>
      <c r="H3" s="1135"/>
      <c r="I3" s="1140" t="s">
        <v>198</v>
      </c>
      <c r="J3" s="2067"/>
      <c r="K3" s="1136"/>
      <c r="L3" s="1134"/>
      <c r="M3" s="1133" t="s">
        <v>199</v>
      </c>
      <c r="N3" s="1133"/>
      <c r="O3" s="1133"/>
      <c r="P3" s="1136"/>
      <c r="Q3" s="2417"/>
      <c r="R3" s="145"/>
    </row>
    <row r="4" spans="1:18" ht="35.25" customHeight="1" thickBot="1">
      <c r="A4" s="247" t="s">
        <v>107</v>
      </c>
      <c r="B4" s="1841" t="s">
        <v>60</v>
      </c>
      <c r="C4" s="230" t="s">
        <v>394</v>
      </c>
      <c r="D4" s="2460" t="s">
        <v>200</v>
      </c>
      <c r="E4" s="2460" t="s">
        <v>201</v>
      </c>
      <c r="F4" s="2461" t="s">
        <v>202</v>
      </c>
      <c r="G4" s="210" t="s">
        <v>110</v>
      </c>
      <c r="H4" s="230" t="s">
        <v>395</v>
      </c>
      <c r="I4" s="2460" t="s">
        <v>203</v>
      </c>
      <c r="J4" s="2460" t="s">
        <v>201</v>
      </c>
      <c r="K4" s="2461" t="s">
        <v>202</v>
      </c>
      <c r="L4" s="210" t="s">
        <v>110</v>
      </c>
      <c r="M4" s="1152" t="s">
        <v>396</v>
      </c>
      <c r="N4" s="2457" t="s">
        <v>203</v>
      </c>
      <c r="O4" s="2460" t="s">
        <v>201</v>
      </c>
      <c r="P4" s="2461" t="s">
        <v>202</v>
      </c>
      <c r="Q4" s="210" t="s">
        <v>110</v>
      </c>
      <c r="R4" s="151"/>
    </row>
    <row r="5" spans="1:18" ht="12.75" customHeight="1">
      <c r="A5" s="28" t="s">
        <v>131</v>
      </c>
      <c r="B5" s="1842">
        <v>5261</v>
      </c>
      <c r="C5" s="127">
        <v>15701</v>
      </c>
      <c r="D5" s="30">
        <v>5255</v>
      </c>
      <c r="E5" s="2449">
        <v>33.469205783071146</v>
      </c>
      <c r="F5" s="31">
        <v>3735</v>
      </c>
      <c r="G5" s="2467">
        <v>1520</v>
      </c>
      <c r="H5" s="127">
        <v>354</v>
      </c>
      <c r="I5" s="159">
        <v>145</v>
      </c>
      <c r="J5" s="2468">
        <v>40.960451977401128</v>
      </c>
      <c r="K5" s="2466">
        <v>120</v>
      </c>
      <c r="L5" s="129">
        <v>25</v>
      </c>
      <c r="M5" s="2466">
        <v>438</v>
      </c>
      <c r="N5" s="153">
        <v>164</v>
      </c>
      <c r="O5" s="2449">
        <v>37.442922374429223</v>
      </c>
      <c r="P5" s="31">
        <v>131</v>
      </c>
      <c r="Q5" s="2467">
        <v>33</v>
      </c>
      <c r="R5" s="50"/>
    </row>
    <row r="6" spans="1:18" ht="12.75" customHeight="1">
      <c r="A6" s="28" t="s">
        <v>132</v>
      </c>
      <c r="B6" s="29">
        <v>5336</v>
      </c>
      <c r="C6" s="127">
        <v>15840</v>
      </c>
      <c r="D6" s="30">
        <v>5331</v>
      </c>
      <c r="E6" s="2449">
        <v>33.655303030303031</v>
      </c>
      <c r="F6" s="31">
        <v>3796</v>
      </c>
      <c r="G6" s="2467">
        <v>1535</v>
      </c>
      <c r="H6" s="127">
        <v>292</v>
      </c>
      <c r="I6" s="153">
        <v>117</v>
      </c>
      <c r="J6" s="2451">
        <v>40.06849315068493</v>
      </c>
      <c r="K6" s="2466">
        <v>94</v>
      </c>
      <c r="L6" s="129">
        <v>23</v>
      </c>
      <c r="M6" s="2466">
        <v>135</v>
      </c>
      <c r="N6" s="153">
        <v>42</v>
      </c>
      <c r="O6" s="2449">
        <v>31.111111111111111</v>
      </c>
      <c r="P6" s="31">
        <v>33</v>
      </c>
      <c r="Q6" s="2467">
        <v>9</v>
      </c>
      <c r="R6" s="50"/>
    </row>
    <row r="7" spans="1:18" ht="12.75" customHeight="1">
      <c r="A7" s="28" t="s">
        <v>133</v>
      </c>
      <c r="B7" s="29">
        <v>5346</v>
      </c>
      <c r="C7" s="127">
        <v>15864</v>
      </c>
      <c r="D7" s="30">
        <v>5340</v>
      </c>
      <c r="E7" s="2449">
        <v>33.661119515885026</v>
      </c>
      <c r="F7" s="31">
        <v>3807</v>
      </c>
      <c r="G7" s="2467">
        <v>1533</v>
      </c>
      <c r="H7" s="127">
        <v>196</v>
      </c>
      <c r="I7" s="30">
        <v>66</v>
      </c>
      <c r="J7" s="2451">
        <v>33.673469387755098</v>
      </c>
      <c r="K7" s="2466">
        <v>53</v>
      </c>
      <c r="L7" s="129">
        <v>13</v>
      </c>
      <c r="M7" s="2466">
        <v>204</v>
      </c>
      <c r="N7" s="153">
        <v>56</v>
      </c>
      <c r="O7" s="2449">
        <v>27.450980392156865</v>
      </c>
      <c r="P7" s="31">
        <v>42</v>
      </c>
      <c r="Q7" s="2467">
        <v>14</v>
      </c>
      <c r="R7" s="50"/>
    </row>
    <row r="8" spans="1:18" ht="12.75" customHeight="1">
      <c r="A8" s="38" t="s">
        <v>419</v>
      </c>
      <c r="B8" s="39">
        <v>5341</v>
      </c>
      <c r="C8" s="134">
        <v>15871</v>
      </c>
      <c r="D8" s="40">
        <v>5335</v>
      </c>
      <c r="E8" s="2447">
        <v>33.614769075672612</v>
      </c>
      <c r="F8" s="41">
        <v>3803</v>
      </c>
      <c r="G8" s="2464">
        <v>1532</v>
      </c>
      <c r="H8" s="134">
        <v>235</v>
      </c>
      <c r="I8" s="40">
        <v>59</v>
      </c>
      <c r="J8" s="2450">
        <v>25.106382978723403</v>
      </c>
      <c r="K8" s="2463">
        <v>46</v>
      </c>
      <c r="L8" s="136">
        <v>13</v>
      </c>
      <c r="M8" s="2463">
        <v>207</v>
      </c>
      <c r="N8" s="160">
        <v>64</v>
      </c>
      <c r="O8" s="2447">
        <v>30.917874396135264</v>
      </c>
      <c r="P8" s="41">
        <v>49</v>
      </c>
      <c r="Q8" s="2464">
        <v>15</v>
      </c>
      <c r="R8" s="50"/>
    </row>
    <row r="9" spans="1:18" ht="12.75" customHeight="1">
      <c r="A9" s="28" t="s">
        <v>439</v>
      </c>
      <c r="B9" s="29">
        <v>5312</v>
      </c>
      <c r="C9" s="127">
        <v>15798</v>
      </c>
      <c r="D9" s="30">
        <v>5307</v>
      </c>
      <c r="E9" s="2449">
        <f>SUM(D9/C9)*100</f>
        <v>33.592859855677929</v>
      </c>
      <c r="F9" s="31">
        <v>3780</v>
      </c>
      <c r="G9" s="2467">
        <f>D9-F9</f>
        <v>1527</v>
      </c>
      <c r="H9" s="127">
        <v>367</v>
      </c>
      <c r="I9" s="30">
        <v>145</v>
      </c>
      <c r="J9" s="2451">
        <f>SUM(I9/H9)*100</f>
        <v>39.509536784741144</v>
      </c>
      <c r="K9" s="2466">
        <v>123</v>
      </c>
      <c r="L9" s="129">
        <f>I9-K9</f>
        <v>22</v>
      </c>
      <c r="M9" s="2466">
        <v>456</v>
      </c>
      <c r="N9" s="153">
        <v>174</v>
      </c>
      <c r="O9" s="2449">
        <f>SUM(N9/M9)*100</f>
        <v>38.15789473684211</v>
      </c>
      <c r="P9" s="31">
        <v>147</v>
      </c>
      <c r="Q9" s="2467">
        <f>N9-P9</f>
        <v>27</v>
      </c>
      <c r="R9" s="50"/>
    </row>
    <row r="10" spans="1:18" ht="12.75" customHeight="1">
      <c r="A10" s="28" t="s">
        <v>593</v>
      </c>
      <c r="B10" s="29">
        <v>5336</v>
      </c>
      <c r="C10" s="127">
        <v>15858</v>
      </c>
      <c r="D10" s="30">
        <v>5361</v>
      </c>
      <c r="E10" s="2449">
        <f t="shared" ref="E10:E23" si="0">SUM(D10/C10)*100</f>
        <v>33.806280741581531</v>
      </c>
      <c r="F10" s="31"/>
      <c r="G10" s="2467">
        <f>D10-F10</f>
        <v>5361</v>
      </c>
      <c r="H10" s="127">
        <v>262</v>
      </c>
      <c r="I10" s="30">
        <v>112</v>
      </c>
      <c r="J10" s="2451">
        <f t="shared" ref="J10:J23" si="1">SUM(I10/H10)*100</f>
        <v>42.748091603053432</v>
      </c>
      <c r="K10" s="2466">
        <v>94</v>
      </c>
      <c r="L10" s="129">
        <f>I10-K10</f>
        <v>18</v>
      </c>
      <c r="M10" s="2466">
        <v>201</v>
      </c>
      <c r="N10" s="153">
        <v>58</v>
      </c>
      <c r="O10" s="2449">
        <f t="shared" ref="O10:O23" si="2">SUM(N10/M10)*100</f>
        <v>28.855721393034827</v>
      </c>
      <c r="P10" s="31">
        <v>47</v>
      </c>
      <c r="Q10" s="2467">
        <f>N10-P10</f>
        <v>11</v>
      </c>
      <c r="R10" s="50"/>
    </row>
    <row r="11" spans="1:18" ht="12.75" customHeight="1">
      <c r="A11" s="28" t="s">
        <v>440</v>
      </c>
      <c r="B11" s="29">
        <v>5365</v>
      </c>
      <c r="C11" s="124">
        <v>15862</v>
      </c>
      <c r="D11" s="30">
        <v>5361</v>
      </c>
      <c r="E11" s="2449">
        <f t="shared" si="0"/>
        <v>33.797755642415837</v>
      </c>
      <c r="F11" s="31">
        <v>3825</v>
      </c>
      <c r="G11" s="2467">
        <v>1536</v>
      </c>
      <c r="H11" s="124">
        <v>172</v>
      </c>
      <c r="I11" s="30">
        <v>52</v>
      </c>
      <c r="J11" s="2451">
        <f t="shared" si="1"/>
        <v>30.232558139534881</v>
      </c>
      <c r="K11" s="2466">
        <v>41</v>
      </c>
      <c r="L11" s="129">
        <v>11</v>
      </c>
      <c r="M11" s="626">
        <v>172</v>
      </c>
      <c r="N11" s="153">
        <v>53</v>
      </c>
      <c r="O11" s="2449">
        <f t="shared" si="2"/>
        <v>30.813953488372093</v>
      </c>
      <c r="P11" s="31">
        <v>43</v>
      </c>
      <c r="Q11" s="2467">
        <v>10</v>
      </c>
      <c r="R11" s="50"/>
    </row>
    <row r="12" spans="1:18" ht="12.75" customHeight="1">
      <c r="A12" s="38" t="s">
        <v>496</v>
      </c>
      <c r="B12" s="39">
        <v>5309</v>
      </c>
      <c r="C12" s="131">
        <v>15658</v>
      </c>
      <c r="D12" s="40">
        <v>5304</v>
      </c>
      <c r="E12" s="2447">
        <f t="shared" si="0"/>
        <v>33.874057989526122</v>
      </c>
      <c r="F12" s="41">
        <v>3768</v>
      </c>
      <c r="G12" s="2464">
        <v>1536</v>
      </c>
      <c r="H12" s="131">
        <v>188</v>
      </c>
      <c r="I12" s="40">
        <v>50</v>
      </c>
      <c r="J12" s="2450">
        <f t="shared" si="1"/>
        <v>26.595744680851062</v>
      </c>
      <c r="K12" s="2463">
        <v>40</v>
      </c>
      <c r="L12" s="136">
        <v>10</v>
      </c>
      <c r="M12" s="630">
        <v>243</v>
      </c>
      <c r="N12" s="160">
        <v>64</v>
      </c>
      <c r="O12" s="2447">
        <f t="shared" si="2"/>
        <v>26.337448559670783</v>
      </c>
      <c r="P12" s="41">
        <v>55</v>
      </c>
      <c r="Q12" s="2464">
        <v>9</v>
      </c>
      <c r="R12" s="50"/>
    </row>
    <row r="13" spans="1:18" ht="12.75" customHeight="1">
      <c r="A13" s="28" t="s">
        <v>544</v>
      </c>
      <c r="B13" s="29">
        <v>5249</v>
      </c>
      <c r="C13" s="124">
        <v>15594</v>
      </c>
      <c r="D13" s="30">
        <v>5247</v>
      </c>
      <c r="E13" s="2449">
        <f t="shared" si="0"/>
        <v>33.647556752597154</v>
      </c>
      <c r="F13" s="31">
        <v>3710</v>
      </c>
      <c r="G13" s="2467">
        <f t="shared" ref="G13:G23" si="3">SUM(D13-F13)</f>
        <v>1537</v>
      </c>
      <c r="H13" s="124">
        <v>339</v>
      </c>
      <c r="I13" s="30">
        <v>138</v>
      </c>
      <c r="J13" s="2451">
        <f t="shared" si="1"/>
        <v>40.707964601769916</v>
      </c>
      <c r="K13" s="2466">
        <v>112</v>
      </c>
      <c r="L13" s="129">
        <f t="shared" ref="L13:L23" si="4">SUM(I13-K13)</f>
        <v>26</v>
      </c>
      <c r="M13" s="626">
        <v>517</v>
      </c>
      <c r="N13" s="153">
        <v>192</v>
      </c>
      <c r="O13" s="2449">
        <f t="shared" si="2"/>
        <v>37.137330754352035</v>
      </c>
      <c r="P13" s="31">
        <v>166</v>
      </c>
      <c r="Q13" s="2467">
        <v>26</v>
      </c>
      <c r="R13" s="50"/>
    </row>
    <row r="14" spans="1:18" ht="12.75" customHeight="1">
      <c r="A14" s="28" t="s">
        <v>501</v>
      </c>
      <c r="B14" s="29">
        <v>5269</v>
      </c>
      <c r="C14" s="124">
        <v>15494</v>
      </c>
      <c r="D14" s="30">
        <v>5265</v>
      </c>
      <c r="E14" s="2449">
        <f t="shared" si="0"/>
        <v>33.980895830644123</v>
      </c>
      <c r="F14" s="31">
        <v>3729</v>
      </c>
      <c r="G14" s="2467">
        <f t="shared" si="3"/>
        <v>1536</v>
      </c>
      <c r="H14" s="124">
        <v>263</v>
      </c>
      <c r="I14" s="30">
        <v>79</v>
      </c>
      <c r="J14" s="2451">
        <f t="shared" si="1"/>
        <v>30.038022813688215</v>
      </c>
      <c r="K14" s="2466">
        <v>64</v>
      </c>
      <c r="L14" s="129">
        <f t="shared" si="4"/>
        <v>15</v>
      </c>
      <c r="M14" s="626">
        <v>193</v>
      </c>
      <c r="N14" s="153">
        <v>59</v>
      </c>
      <c r="O14" s="2449">
        <f t="shared" si="2"/>
        <v>30.569948186528496</v>
      </c>
      <c r="P14" s="31">
        <v>45</v>
      </c>
      <c r="Q14" s="2467">
        <f>SUM(N14-P14)</f>
        <v>14</v>
      </c>
      <c r="R14" s="50"/>
    </row>
    <row r="15" spans="1:18" ht="12.75" customHeight="1">
      <c r="A15" s="28" t="s">
        <v>516</v>
      </c>
      <c r="B15" s="29">
        <v>5282</v>
      </c>
      <c r="C15" s="124">
        <v>15667</v>
      </c>
      <c r="D15" s="30">
        <v>5280</v>
      </c>
      <c r="E15" s="2449">
        <f t="shared" si="0"/>
        <v>33.701410608284931</v>
      </c>
      <c r="F15" s="31">
        <v>3743</v>
      </c>
      <c r="G15" s="2467">
        <f t="shared" si="3"/>
        <v>1537</v>
      </c>
      <c r="H15" s="124">
        <v>171</v>
      </c>
      <c r="I15" s="30">
        <v>70</v>
      </c>
      <c r="J15" s="2451">
        <f t="shared" si="1"/>
        <v>40.935672514619881</v>
      </c>
      <c r="K15" s="2466">
        <v>56</v>
      </c>
      <c r="L15" s="129">
        <f t="shared" si="4"/>
        <v>14</v>
      </c>
      <c r="M15" s="626">
        <v>154</v>
      </c>
      <c r="N15" s="153">
        <v>57</v>
      </c>
      <c r="O15" s="2449">
        <f t="shared" si="2"/>
        <v>37.012987012987011</v>
      </c>
      <c r="P15" s="31">
        <v>42</v>
      </c>
      <c r="Q15" s="2467">
        <f>SUM(N15-P15)</f>
        <v>15</v>
      </c>
      <c r="R15" s="50"/>
    </row>
    <row r="16" spans="1:18" ht="12.75" customHeight="1">
      <c r="A16" s="38" t="s">
        <v>444</v>
      </c>
      <c r="B16" s="39">
        <v>5254</v>
      </c>
      <c r="C16" s="131">
        <v>15600</v>
      </c>
      <c r="D16" s="40">
        <v>5251</v>
      </c>
      <c r="E16" s="2447">
        <f t="shared" si="0"/>
        <v>33.660256410256409</v>
      </c>
      <c r="F16" s="41">
        <v>3721</v>
      </c>
      <c r="G16" s="2464">
        <f t="shared" si="3"/>
        <v>1530</v>
      </c>
      <c r="H16" s="131">
        <v>187</v>
      </c>
      <c r="I16" s="40">
        <v>42</v>
      </c>
      <c r="J16" s="2450">
        <f t="shared" si="1"/>
        <v>22.459893048128343</v>
      </c>
      <c r="K16" s="2463">
        <v>31</v>
      </c>
      <c r="L16" s="136">
        <f t="shared" si="4"/>
        <v>11</v>
      </c>
      <c r="M16" s="630">
        <v>244</v>
      </c>
      <c r="N16" s="160">
        <v>70</v>
      </c>
      <c r="O16" s="2447">
        <f t="shared" si="2"/>
        <v>28.688524590163933</v>
      </c>
      <c r="P16" s="41">
        <v>53</v>
      </c>
      <c r="Q16" s="2464">
        <f>SUM(N16-P16)</f>
        <v>17</v>
      </c>
      <c r="R16" s="50"/>
    </row>
    <row r="17" spans="1:18" ht="12.75" customHeight="1">
      <c r="A17" s="28" t="s">
        <v>430</v>
      </c>
      <c r="B17" s="29">
        <v>5177</v>
      </c>
      <c r="C17" s="431">
        <v>15446</v>
      </c>
      <c r="D17" s="2469">
        <v>5175</v>
      </c>
      <c r="E17" s="2449">
        <f t="shared" si="0"/>
        <v>33.503819759160947</v>
      </c>
      <c r="F17" s="31">
        <v>3653</v>
      </c>
      <c r="G17" s="2467">
        <f t="shared" si="3"/>
        <v>1522</v>
      </c>
      <c r="H17" s="431">
        <v>319</v>
      </c>
      <c r="I17" s="2469">
        <v>119</v>
      </c>
      <c r="J17" s="2451">
        <f t="shared" si="1"/>
        <v>37.304075235109721</v>
      </c>
      <c r="K17" s="2466">
        <v>94</v>
      </c>
      <c r="L17" s="129">
        <f t="shared" si="4"/>
        <v>25</v>
      </c>
      <c r="M17" s="626">
        <v>527</v>
      </c>
      <c r="N17" s="153">
        <v>196</v>
      </c>
      <c r="O17" s="2449">
        <f t="shared" si="2"/>
        <v>37.191650853889939</v>
      </c>
      <c r="P17" s="31">
        <v>162</v>
      </c>
      <c r="Q17" s="2467">
        <v>34</v>
      </c>
      <c r="R17" s="50"/>
    </row>
    <row r="18" spans="1:18" ht="12.75" customHeight="1">
      <c r="A18" s="28" t="s">
        <v>213</v>
      </c>
      <c r="B18" s="29">
        <v>5179</v>
      </c>
      <c r="C18" s="431">
        <v>15517</v>
      </c>
      <c r="D18" s="153">
        <v>5175</v>
      </c>
      <c r="E18" s="2449">
        <f t="shared" si="0"/>
        <v>33.350518785847783</v>
      </c>
      <c r="F18" s="31">
        <v>3658</v>
      </c>
      <c r="G18" s="2467">
        <f t="shared" si="3"/>
        <v>1517</v>
      </c>
      <c r="H18" s="431">
        <v>226</v>
      </c>
      <c r="I18" s="153">
        <v>76</v>
      </c>
      <c r="J18" s="2451">
        <f t="shared" si="1"/>
        <v>33.628318584070797</v>
      </c>
      <c r="K18" s="2466">
        <v>65</v>
      </c>
      <c r="L18" s="129">
        <f t="shared" si="4"/>
        <v>11</v>
      </c>
      <c r="M18" s="402">
        <v>168</v>
      </c>
      <c r="N18" s="153">
        <v>74</v>
      </c>
      <c r="O18" s="2449">
        <f t="shared" si="2"/>
        <v>44.047619047619044</v>
      </c>
      <c r="P18" s="31">
        <v>60</v>
      </c>
      <c r="Q18" s="2467">
        <f t="shared" ref="Q18:Q23" si="5">SUM(N18-P18)</f>
        <v>14</v>
      </c>
      <c r="R18" s="50"/>
    </row>
    <row r="19" spans="1:18" ht="12.75" customHeight="1">
      <c r="A19" s="51" t="s">
        <v>64</v>
      </c>
      <c r="B19" s="29">
        <v>5178</v>
      </c>
      <c r="C19" s="431">
        <v>15527</v>
      </c>
      <c r="D19" s="153">
        <v>5172</v>
      </c>
      <c r="E19" s="2449">
        <f t="shared" si="0"/>
        <v>33.30971855477555</v>
      </c>
      <c r="F19" s="31">
        <v>3659</v>
      </c>
      <c r="G19" s="2467">
        <f>SUM(D19-F19)</f>
        <v>1513</v>
      </c>
      <c r="H19" s="431">
        <v>178</v>
      </c>
      <c r="I19" s="153">
        <v>50</v>
      </c>
      <c r="J19" s="2451">
        <f t="shared" si="1"/>
        <v>28.08988764044944</v>
      </c>
      <c r="K19" s="2466">
        <v>41</v>
      </c>
      <c r="L19" s="129">
        <f t="shared" si="4"/>
        <v>9</v>
      </c>
      <c r="M19" s="402">
        <v>145</v>
      </c>
      <c r="N19" s="153">
        <v>51</v>
      </c>
      <c r="O19" s="2449">
        <f t="shared" si="2"/>
        <v>35.172413793103445</v>
      </c>
      <c r="P19" s="31">
        <v>39</v>
      </c>
      <c r="Q19" s="2467">
        <f t="shared" si="5"/>
        <v>12</v>
      </c>
      <c r="R19" s="50"/>
    </row>
    <row r="20" spans="1:18" ht="12.75" customHeight="1">
      <c r="A20" s="52" t="s">
        <v>569</v>
      </c>
      <c r="B20" s="39">
        <v>5151</v>
      </c>
      <c r="C20" s="435">
        <v>15487</v>
      </c>
      <c r="D20" s="160">
        <v>5148</v>
      </c>
      <c r="E20" s="2447">
        <f t="shared" si="0"/>
        <v>33.240782591851229</v>
      </c>
      <c r="F20" s="41">
        <v>3649</v>
      </c>
      <c r="G20" s="2464">
        <f t="shared" si="3"/>
        <v>1499</v>
      </c>
      <c r="H20" s="435">
        <v>199</v>
      </c>
      <c r="I20" s="160">
        <v>57</v>
      </c>
      <c r="J20" s="2450">
        <f t="shared" si="1"/>
        <v>28.643216080402013</v>
      </c>
      <c r="K20" s="2463">
        <v>48</v>
      </c>
      <c r="L20" s="136">
        <f t="shared" si="4"/>
        <v>9</v>
      </c>
      <c r="M20" s="958">
        <v>224</v>
      </c>
      <c r="N20" s="160">
        <v>84</v>
      </c>
      <c r="O20" s="2447">
        <f t="shared" si="2"/>
        <v>37.5</v>
      </c>
      <c r="P20" s="41">
        <v>59</v>
      </c>
      <c r="Q20" s="2464">
        <f t="shared" si="5"/>
        <v>25</v>
      </c>
      <c r="R20" s="50"/>
    </row>
    <row r="21" spans="1:18" ht="12.75" customHeight="1">
      <c r="A21" s="2470" t="s">
        <v>623</v>
      </c>
      <c r="B21" s="2471">
        <v>5102</v>
      </c>
      <c r="C21" s="2472">
        <v>15360</v>
      </c>
      <c r="D21" s="2473">
        <v>5097</v>
      </c>
      <c r="E21" s="2474">
        <f t="shared" si="0"/>
        <v>33.18359375</v>
      </c>
      <c r="F21" s="2475">
        <v>3593</v>
      </c>
      <c r="G21" s="2476">
        <f t="shared" si="3"/>
        <v>1504</v>
      </c>
      <c r="H21" s="2472">
        <v>288</v>
      </c>
      <c r="I21" s="2469">
        <v>89</v>
      </c>
      <c r="J21" s="2477">
        <f t="shared" si="1"/>
        <v>30.902777777777779</v>
      </c>
      <c r="K21" s="2478">
        <v>67</v>
      </c>
      <c r="L21" s="2476">
        <f t="shared" si="4"/>
        <v>22</v>
      </c>
      <c r="M21" s="2479">
        <v>426</v>
      </c>
      <c r="N21" s="2469">
        <v>138</v>
      </c>
      <c r="O21" s="2474">
        <f t="shared" si="2"/>
        <v>32.394366197183103</v>
      </c>
      <c r="P21" s="2475">
        <v>123</v>
      </c>
      <c r="Q21" s="2476">
        <f t="shared" si="5"/>
        <v>15</v>
      </c>
      <c r="R21" s="50"/>
    </row>
    <row r="22" spans="1:18" ht="12.75" customHeight="1">
      <c r="A22" s="51" t="s">
        <v>663</v>
      </c>
      <c r="B22" s="29">
        <v>5112</v>
      </c>
      <c r="C22" s="431">
        <v>15395</v>
      </c>
      <c r="D22" s="155">
        <v>5109</v>
      </c>
      <c r="E22" s="2448">
        <f t="shared" si="0"/>
        <v>33.186099382916531</v>
      </c>
      <c r="F22" s="2453">
        <v>3609</v>
      </c>
      <c r="G22" s="129">
        <f t="shared" si="3"/>
        <v>1500</v>
      </c>
      <c r="H22" s="431">
        <v>232</v>
      </c>
      <c r="I22" s="155">
        <v>76</v>
      </c>
      <c r="J22" s="32">
        <f t="shared" si="1"/>
        <v>32.758620689655174</v>
      </c>
      <c r="K22" s="2453">
        <v>62</v>
      </c>
      <c r="L22" s="129">
        <f t="shared" si="4"/>
        <v>14</v>
      </c>
      <c r="M22" s="402">
        <v>158</v>
      </c>
      <c r="N22" s="153">
        <v>66</v>
      </c>
      <c r="O22" s="2448">
        <f t="shared" si="2"/>
        <v>41.77215189873418</v>
      </c>
      <c r="P22" s="31">
        <v>46</v>
      </c>
      <c r="Q22" s="129">
        <f t="shared" si="5"/>
        <v>20</v>
      </c>
      <c r="R22" s="50"/>
    </row>
    <row r="23" spans="1:18" ht="12.75" customHeight="1">
      <c r="A23" s="51" t="s">
        <v>676</v>
      </c>
      <c r="B23" s="29">
        <v>5085</v>
      </c>
      <c r="C23" s="431">
        <v>15430</v>
      </c>
      <c r="D23" s="155">
        <v>5082</v>
      </c>
      <c r="E23" s="32">
        <f t="shared" si="0"/>
        <v>32.93583927414128</v>
      </c>
      <c r="F23" s="2453">
        <v>3585</v>
      </c>
      <c r="G23" s="129">
        <f t="shared" si="3"/>
        <v>1497</v>
      </c>
      <c r="H23" s="431">
        <v>172</v>
      </c>
      <c r="I23" s="155">
        <v>33</v>
      </c>
      <c r="J23" s="32">
        <f t="shared" si="1"/>
        <v>19.186046511627907</v>
      </c>
      <c r="K23" s="2454">
        <v>26</v>
      </c>
      <c r="L23" s="129">
        <f t="shared" si="4"/>
        <v>7</v>
      </c>
      <c r="M23" s="402">
        <v>141</v>
      </c>
      <c r="N23" s="153">
        <v>60</v>
      </c>
      <c r="O23" s="2449">
        <f t="shared" si="2"/>
        <v>42.553191489361701</v>
      </c>
      <c r="P23" s="2453">
        <v>50</v>
      </c>
      <c r="Q23" s="129">
        <f t="shared" si="5"/>
        <v>10</v>
      </c>
      <c r="R23" s="50"/>
    </row>
    <row r="24" spans="1:18" ht="12.75" customHeight="1">
      <c r="A24" s="52" t="s">
        <v>677</v>
      </c>
      <c r="B24" s="1648">
        <v>5079</v>
      </c>
      <c r="C24" s="131">
        <v>15376</v>
      </c>
      <c r="D24" s="40">
        <v>5074</v>
      </c>
      <c r="E24" s="2450">
        <f t="shared" ref="E24:E29" si="6">SUM(D24/C24)*100</f>
        <v>32.999479708636834</v>
      </c>
      <c r="F24" s="41">
        <v>3585</v>
      </c>
      <c r="G24" s="2464">
        <f t="shared" ref="G24:G40" si="7">SUM(D24-F24)</f>
        <v>1489</v>
      </c>
      <c r="H24" s="134">
        <v>183</v>
      </c>
      <c r="I24" s="40">
        <v>55</v>
      </c>
      <c r="J24" s="2450">
        <f t="shared" ref="J24:J40" si="8">SUM(I24/H24)*100</f>
        <v>30.05464480874317</v>
      </c>
      <c r="K24" s="2463">
        <v>48</v>
      </c>
      <c r="L24" s="136">
        <f t="shared" ref="L24:L40" si="9">SUM(I24-K24)</f>
        <v>7</v>
      </c>
      <c r="M24" s="2463">
        <v>228</v>
      </c>
      <c r="N24" s="160">
        <v>61</v>
      </c>
      <c r="O24" s="2447">
        <f t="shared" ref="O24:O30" si="10">SUM(N24/M24)*100</f>
        <v>26.754385964912281</v>
      </c>
      <c r="P24" s="2455">
        <v>47</v>
      </c>
      <c r="Q24" s="136">
        <f t="shared" ref="Q24:Q40" si="11">SUM(N24-P24)</f>
        <v>14</v>
      </c>
      <c r="R24" s="50"/>
    </row>
    <row r="25" spans="1:18" ht="12.75" customHeight="1">
      <c r="A25" s="2470" t="s">
        <v>728</v>
      </c>
      <c r="B25" s="1647">
        <v>5011</v>
      </c>
      <c r="C25" s="2480">
        <v>15213</v>
      </c>
      <c r="D25" s="2469">
        <v>5005</v>
      </c>
      <c r="E25" s="2468">
        <f t="shared" si="6"/>
        <v>32.899493853940712</v>
      </c>
      <c r="F25" s="2481">
        <v>3524</v>
      </c>
      <c r="G25" s="2476">
        <f t="shared" si="7"/>
        <v>1481</v>
      </c>
      <c r="H25" s="2482">
        <v>262</v>
      </c>
      <c r="I25" s="30">
        <v>74</v>
      </c>
      <c r="J25" s="2451">
        <f t="shared" si="8"/>
        <v>28.244274809160309</v>
      </c>
      <c r="K25" s="2466">
        <v>60</v>
      </c>
      <c r="L25" s="129">
        <f t="shared" si="9"/>
        <v>14</v>
      </c>
      <c r="M25" s="2466">
        <v>432</v>
      </c>
      <c r="N25" s="153">
        <v>142</v>
      </c>
      <c r="O25" s="2449">
        <f t="shared" si="10"/>
        <v>32.870370370370374</v>
      </c>
      <c r="P25" s="2453">
        <v>122</v>
      </c>
      <c r="Q25" s="2476">
        <f t="shared" si="11"/>
        <v>20</v>
      </c>
      <c r="R25" s="50"/>
    </row>
    <row r="26" spans="1:18" ht="12.75" customHeight="1">
      <c r="A26" s="51" t="s">
        <v>745</v>
      </c>
      <c r="B26" s="1647">
        <v>5014</v>
      </c>
      <c r="C26" s="127">
        <v>15268</v>
      </c>
      <c r="D26" s="153">
        <v>5009</v>
      </c>
      <c r="E26" s="2451">
        <f t="shared" si="6"/>
        <v>32.807178412365737</v>
      </c>
      <c r="F26" s="31">
        <v>3533</v>
      </c>
      <c r="G26" s="129">
        <f t="shared" si="7"/>
        <v>1476</v>
      </c>
      <c r="H26" s="127">
        <v>231</v>
      </c>
      <c r="I26" s="153">
        <v>70</v>
      </c>
      <c r="J26" s="32">
        <f t="shared" si="8"/>
        <v>30.303030303030305</v>
      </c>
      <c r="K26" s="31">
        <v>61</v>
      </c>
      <c r="L26" s="129">
        <f t="shared" si="9"/>
        <v>9</v>
      </c>
      <c r="M26" s="2466">
        <v>150</v>
      </c>
      <c r="N26" s="153">
        <v>67</v>
      </c>
      <c r="O26" s="32">
        <f t="shared" si="10"/>
        <v>44.666666666666664</v>
      </c>
      <c r="P26" s="31">
        <v>52</v>
      </c>
      <c r="Q26" s="129">
        <f t="shared" si="11"/>
        <v>15</v>
      </c>
      <c r="R26" s="50"/>
    </row>
    <row r="27" spans="1:18" ht="12.75" customHeight="1">
      <c r="A27" s="51" t="s">
        <v>746</v>
      </c>
      <c r="B27" s="1647">
        <v>5016</v>
      </c>
      <c r="C27" s="2465">
        <v>15305</v>
      </c>
      <c r="D27" s="153">
        <v>5012</v>
      </c>
      <c r="E27" s="2449">
        <f t="shared" si="6"/>
        <v>32.747468147664158</v>
      </c>
      <c r="F27" s="2453">
        <v>3538</v>
      </c>
      <c r="G27" s="129">
        <f t="shared" si="7"/>
        <v>1474</v>
      </c>
      <c r="H27" s="2465">
        <v>145</v>
      </c>
      <c r="I27" s="153">
        <v>57</v>
      </c>
      <c r="J27" s="2449">
        <f t="shared" si="8"/>
        <v>39.310344827586206</v>
      </c>
      <c r="K27" s="2453">
        <v>45</v>
      </c>
      <c r="L27" s="129">
        <f t="shared" si="9"/>
        <v>12</v>
      </c>
      <c r="M27" s="2454">
        <v>134</v>
      </c>
      <c r="N27" s="153">
        <v>55</v>
      </c>
      <c r="O27" s="2449">
        <f t="shared" si="10"/>
        <v>41.044776119402989</v>
      </c>
      <c r="P27" s="2453">
        <v>40</v>
      </c>
      <c r="Q27" s="129">
        <f t="shared" si="11"/>
        <v>15</v>
      </c>
      <c r="R27" s="50"/>
    </row>
    <row r="28" spans="1:18" ht="12.75" customHeight="1">
      <c r="A28" s="52" t="s">
        <v>747</v>
      </c>
      <c r="B28" s="1648">
        <v>4999</v>
      </c>
      <c r="C28" s="2462">
        <v>15186</v>
      </c>
      <c r="D28" s="160">
        <v>4992</v>
      </c>
      <c r="E28" s="2447">
        <f t="shared" si="6"/>
        <v>32.872382457526669</v>
      </c>
      <c r="F28" s="2455">
        <v>3522</v>
      </c>
      <c r="G28" s="136">
        <f t="shared" si="7"/>
        <v>1470</v>
      </c>
      <c r="H28" s="2462">
        <v>173</v>
      </c>
      <c r="I28" s="160">
        <v>47</v>
      </c>
      <c r="J28" s="2447">
        <f t="shared" si="8"/>
        <v>27.167630057803464</v>
      </c>
      <c r="K28" s="2455">
        <v>38</v>
      </c>
      <c r="L28" s="136">
        <f t="shared" si="9"/>
        <v>9</v>
      </c>
      <c r="M28" s="2456">
        <v>236</v>
      </c>
      <c r="N28" s="160">
        <v>64</v>
      </c>
      <c r="O28" s="2447">
        <f t="shared" si="10"/>
        <v>27.118644067796609</v>
      </c>
      <c r="P28" s="2455">
        <v>54</v>
      </c>
      <c r="Q28" s="136">
        <f t="shared" si="11"/>
        <v>10</v>
      </c>
      <c r="R28" s="50"/>
    </row>
    <row r="29" spans="1:18" ht="12.75" customHeight="1">
      <c r="A29" s="2470" t="s">
        <v>769</v>
      </c>
      <c r="B29" s="2483">
        <v>4950</v>
      </c>
      <c r="C29" s="2480">
        <v>15018</v>
      </c>
      <c r="D29" s="2469">
        <v>4945</v>
      </c>
      <c r="E29" s="2468">
        <f t="shared" si="6"/>
        <v>32.927154081768542</v>
      </c>
      <c r="F29" s="2481">
        <v>3475</v>
      </c>
      <c r="G29" s="2476">
        <f t="shared" si="7"/>
        <v>1470</v>
      </c>
      <c r="H29" s="2482">
        <v>271</v>
      </c>
      <c r="I29" s="2484">
        <v>112</v>
      </c>
      <c r="J29" s="2477">
        <f t="shared" si="8"/>
        <v>41.328413284132843</v>
      </c>
      <c r="K29" s="2485">
        <v>89</v>
      </c>
      <c r="L29" s="2476">
        <f t="shared" si="9"/>
        <v>23</v>
      </c>
      <c r="M29" s="2485">
        <v>427</v>
      </c>
      <c r="N29" s="2469">
        <v>161</v>
      </c>
      <c r="O29" s="2486">
        <f t="shared" si="10"/>
        <v>37.704918032786885</v>
      </c>
      <c r="P29" s="2475">
        <v>136</v>
      </c>
      <c r="Q29" s="2476">
        <f t="shared" si="11"/>
        <v>25</v>
      </c>
      <c r="R29" s="50"/>
    </row>
    <row r="30" spans="1:18" ht="12.75" customHeight="1">
      <c r="A30" s="51" t="s">
        <v>770</v>
      </c>
      <c r="B30" s="1647">
        <v>4937</v>
      </c>
      <c r="C30" s="127">
        <v>15057</v>
      </c>
      <c r="D30" s="153">
        <v>4930</v>
      </c>
      <c r="E30" s="2451">
        <f t="shared" ref="E30:E40" si="12">SUM(D30/C30)*100</f>
        <v>32.742246131367466</v>
      </c>
      <c r="F30" s="31">
        <v>3463</v>
      </c>
      <c r="G30" s="129">
        <f t="shared" si="7"/>
        <v>1467</v>
      </c>
      <c r="H30" s="127">
        <v>220</v>
      </c>
      <c r="I30" s="153">
        <v>62</v>
      </c>
      <c r="J30" s="32">
        <f t="shared" si="8"/>
        <v>28.18181818181818</v>
      </c>
      <c r="K30" s="31">
        <v>56</v>
      </c>
      <c r="L30" s="129">
        <f t="shared" si="9"/>
        <v>6</v>
      </c>
      <c r="M30" s="2466">
        <v>155</v>
      </c>
      <c r="N30" s="153">
        <v>75</v>
      </c>
      <c r="O30" s="32">
        <f t="shared" si="10"/>
        <v>48.387096774193552</v>
      </c>
      <c r="P30" s="31">
        <v>66</v>
      </c>
      <c r="Q30" s="129">
        <f t="shared" si="11"/>
        <v>9</v>
      </c>
      <c r="R30" s="50"/>
    </row>
    <row r="31" spans="1:18" ht="12.75" customHeight="1">
      <c r="A31" s="51" t="s">
        <v>771</v>
      </c>
      <c r="B31" s="1647">
        <v>4913</v>
      </c>
      <c r="C31" s="2465">
        <v>15028</v>
      </c>
      <c r="D31" s="153">
        <v>4906</v>
      </c>
      <c r="E31" s="2449">
        <f t="shared" si="12"/>
        <v>32.645727974447695</v>
      </c>
      <c r="F31" s="2453">
        <v>3451</v>
      </c>
      <c r="G31" s="129">
        <f t="shared" si="7"/>
        <v>1455</v>
      </c>
      <c r="H31" s="2465">
        <v>139</v>
      </c>
      <c r="I31" s="153">
        <v>37</v>
      </c>
      <c r="J31" s="2449">
        <f t="shared" si="8"/>
        <v>26.618705035971225</v>
      </c>
      <c r="K31" s="2453">
        <v>31</v>
      </c>
      <c r="L31" s="129">
        <f t="shared" si="9"/>
        <v>6</v>
      </c>
      <c r="M31" s="2454">
        <v>145</v>
      </c>
      <c r="N31" s="153">
        <v>59</v>
      </c>
      <c r="O31" s="2449">
        <f t="shared" ref="O31:O40" si="13">SUM(N31/M31)*100</f>
        <v>40.689655172413794</v>
      </c>
      <c r="P31" s="2453">
        <v>41</v>
      </c>
      <c r="Q31" s="129">
        <f t="shared" si="11"/>
        <v>18</v>
      </c>
      <c r="R31" s="50"/>
    </row>
    <row r="32" spans="1:18" ht="12.75" customHeight="1">
      <c r="A32" s="52" t="s">
        <v>772</v>
      </c>
      <c r="B32" s="1648">
        <v>4864</v>
      </c>
      <c r="C32" s="2462">
        <v>14803</v>
      </c>
      <c r="D32" s="160">
        <v>4858</v>
      </c>
      <c r="E32" s="2447">
        <f t="shared" si="12"/>
        <v>32.817672093494558</v>
      </c>
      <c r="F32" s="2455">
        <v>3414</v>
      </c>
      <c r="G32" s="136">
        <f t="shared" si="7"/>
        <v>1444</v>
      </c>
      <c r="H32" s="2462">
        <v>142</v>
      </c>
      <c r="I32" s="160">
        <v>34</v>
      </c>
      <c r="J32" s="2447">
        <f t="shared" si="8"/>
        <v>23.943661971830984</v>
      </c>
      <c r="K32" s="2455">
        <v>24</v>
      </c>
      <c r="L32" s="136">
        <f t="shared" si="9"/>
        <v>10</v>
      </c>
      <c r="M32" s="2456">
        <v>239</v>
      </c>
      <c r="N32" s="160">
        <v>78</v>
      </c>
      <c r="O32" s="2447">
        <f t="shared" si="13"/>
        <v>32.635983263598327</v>
      </c>
      <c r="P32" s="2455">
        <v>58</v>
      </c>
      <c r="Q32" s="136">
        <f t="shared" si="11"/>
        <v>20</v>
      </c>
      <c r="R32" s="50"/>
    </row>
    <row r="33" spans="1:249" ht="13.5" customHeight="1">
      <c r="A33" s="2470" t="s">
        <v>837</v>
      </c>
      <c r="B33" s="1647">
        <v>4791</v>
      </c>
      <c r="C33" s="2465">
        <v>14599</v>
      </c>
      <c r="D33" s="153">
        <v>4787</v>
      </c>
      <c r="E33" s="2449">
        <f t="shared" si="12"/>
        <v>32.789917117610798</v>
      </c>
      <c r="F33" s="2453">
        <v>3353</v>
      </c>
      <c r="G33" s="129">
        <f t="shared" si="7"/>
        <v>1434</v>
      </c>
      <c r="H33" s="2465">
        <v>239</v>
      </c>
      <c r="I33" s="153">
        <v>80</v>
      </c>
      <c r="J33" s="2449">
        <f t="shared" si="8"/>
        <v>33.472803347280333</v>
      </c>
      <c r="K33" s="2453">
        <v>62</v>
      </c>
      <c r="L33" s="129">
        <f t="shared" si="9"/>
        <v>18</v>
      </c>
      <c r="M33" s="2454">
        <v>425</v>
      </c>
      <c r="N33" s="153">
        <v>150</v>
      </c>
      <c r="O33" s="2449">
        <f t="shared" si="13"/>
        <v>35.294117647058826</v>
      </c>
      <c r="P33" s="2453">
        <v>123</v>
      </c>
      <c r="Q33" s="129">
        <f t="shared" si="11"/>
        <v>27</v>
      </c>
      <c r="R33" s="50"/>
    </row>
    <row r="34" spans="1:249" ht="13.5" customHeight="1">
      <c r="A34" s="51" t="s">
        <v>844</v>
      </c>
      <c r="B34" s="1647">
        <v>4782</v>
      </c>
      <c r="C34" s="2465">
        <v>14575</v>
      </c>
      <c r="D34" s="153">
        <v>4776</v>
      </c>
      <c r="E34" s="2449">
        <f t="shared" si="12"/>
        <v>32.768439108061749</v>
      </c>
      <c r="F34" s="2453">
        <v>3346</v>
      </c>
      <c r="G34" s="129">
        <f t="shared" si="7"/>
        <v>1430</v>
      </c>
      <c r="H34" s="2465">
        <v>195</v>
      </c>
      <c r="I34" s="153">
        <v>52</v>
      </c>
      <c r="J34" s="2449">
        <f t="shared" si="8"/>
        <v>26.666666666666668</v>
      </c>
      <c r="K34" s="2453">
        <v>43</v>
      </c>
      <c r="L34" s="129">
        <f t="shared" si="9"/>
        <v>9</v>
      </c>
      <c r="M34" s="2454">
        <v>202</v>
      </c>
      <c r="N34" s="153">
        <v>61</v>
      </c>
      <c r="O34" s="2449">
        <f t="shared" si="13"/>
        <v>30.198019801980198</v>
      </c>
      <c r="P34" s="2453">
        <v>50</v>
      </c>
      <c r="Q34" s="129">
        <f t="shared" si="11"/>
        <v>11</v>
      </c>
      <c r="R34" s="50"/>
    </row>
    <row r="35" spans="1:249" ht="13.5" customHeight="1">
      <c r="A35" s="51" t="s">
        <v>824</v>
      </c>
      <c r="B35" s="1647">
        <v>4774</v>
      </c>
      <c r="C35" s="2465">
        <v>14578</v>
      </c>
      <c r="D35" s="153">
        <v>4769</v>
      </c>
      <c r="E35" s="2449">
        <f t="shared" si="12"/>
        <v>32.713678145150226</v>
      </c>
      <c r="F35" s="2453">
        <v>3337</v>
      </c>
      <c r="G35" s="129">
        <f t="shared" si="7"/>
        <v>1432</v>
      </c>
      <c r="H35" s="2465">
        <v>168</v>
      </c>
      <c r="I35" s="153">
        <v>33</v>
      </c>
      <c r="J35" s="2449">
        <f t="shared" si="8"/>
        <v>19.642857142857142</v>
      </c>
      <c r="K35" s="2453">
        <v>28</v>
      </c>
      <c r="L35" s="129">
        <f t="shared" si="9"/>
        <v>5</v>
      </c>
      <c r="M35" s="2454">
        <v>144</v>
      </c>
      <c r="N35" s="153">
        <v>41</v>
      </c>
      <c r="O35" s="2449">
        <f t="shared" si="13"/>
        <v>28.472222222222221</v>
      </c>
      <c r="P35" s="2453">
        <v>37</v>
      </c>
      <c r="Q35" s="129">
        <f t="shared" si="11"/>
        <v>4</v>
      </c>
      <c r="R35" s="50"/>
    </row>
    <row r="36" spans="1:249" ht="13.5" customHeight="1">
      <c r="A36" s="52" t="s">
        <v>845</v>
      </c>
      <c r="B36" s="1648">
        <v>4744</v>
      </c>
      <c r="C36" s="2579">
        <v>14493</v>
      </c>
      <c r="D36" s="160">
        <v>4740</v>
      </c>
      <c r="E36" s="2564">
        <f t="shared" si="12"/>
        <v>32.705444007451874</v>
      </c>
      <c r="F36" s="2573">
        <v>3320</v>
      </c>
      <c r="G36" s="136">
        <f t="shared" si="7"/>
        <v>1420</v>
      </c>
      <c r="H36" s="2579">
        <v>161</v>
      </c>
      <c r="I36" s="160">
        <v>42</v>
      </c>
      <c r="J36" s="2564">
        <f t="shared" si="8"/>
        <v>26.086956521739129</v>
      </c>
      <c r="K36" s="2573">
        <v>35</v>
      </c>
      <c r="L36" s="136">
        <f t="shared" si="9"/>
        <v>7</v>
      </c>
      <c r="M36" s="2574">
        <v>237</v>
      </c>
      <c r="N36" s="160">
        <v>72</v>
      </c>
      <c r="O36" s="2564">
        <f t="shared" si="13"/>
        <v>30.37974683544304</v>
      </c>
      <c r="P36" s="2573">
        <v>52</v>
      </c>
      <c r="Q36" s="136">
        <f t="shared" si="11"/>
        <v>20</v>
      </c>
      <c r="R36" s="50"/>
    </row>
    <row r="37" spans="1:249" ht="13.5" customHeight="1">
      <c r="A37" s="699" t="s">
        <v>894</v>
      </c>
      <c r="B37" s="1647">
        <v>4679</v>
      </c>
      <c r="C37" s="2582">
        <v>14337</v>
      </c>
      <c r="D37" s="153">
        <v>4674</v>
      </c>
      <c r="E37" s="2563">
        <f t="shared" si="12"/>
        <v>32.600962544465368</v>
      </c>
      <c r="F37" s="2571">
        <v>3269</v>
      </c>
      <c r="G37" s="129">
        <f t="shared" si="7"/>
        <v>1405</v>
      </c>
      <c r="H37" s="2582">
        <v>217</v>
      </c>
      <c r="I37" s="153">
        <v>79</v>
      </c>
      <c r="J37" s="2563">
        <f t="shared" si="8"/>
        <v>36.405529953917046</v>
      </c>
      <c r="K37" s="2571">
        <v>63</v>
      </c>
      <c r="L37" s="129">
        <f t="shared" si="9"/>
        <v>16</v>
      </c>
      <c r="M37" s="2572">
        <v>391</v>
      </c>
      <c r="N37" s="153">
        <v>137</v>
      </c>
      <c r="O37" s="2563">
        <f t="shared" si="13"/>
        <v>35.038363171355499</v>
      </c>
      <c r="P37" s="2571">
        <v>107</v>
      </c>
      <c r="Q37" s="129">
        <f t="shared" si="11"/>
        <v>30</v>
      </c>
      <c r="R37" s="50"/>
    </row>
    <row r="38" spans="1:249" ht="13.5" customHeight="1">
      <c r="A38" s="51" t="s">
        <v>900</v>
      </c>
      <c r="B38" s="1647">
        <v>4680</v>
      </c>
      <c r="C38" s="2610">
        <v>14355</v>
      </c>
      <c r="D38" s="153">
        <v>4674</v>
      </c>
      <c r="E38" s="2604">
        <f t="shared" si="12"/>
        <v>32.56008359456635</v>
      </c>
      <c r="F38" s="2607">
        <v>3273</v>
      </c>
      <c r="G38" s="129">
        <f t="shared" si="7"/>
        <v>1401</v>
      </c>
      <c r="H38" s="2610">
        <v>177</v>
      </c>
      <c r="I38" s="153">
        <v>53</v>
      </c>
      <c r="J38" s="2604">
        <f t="shared" si="8"/>
        <v>29.943502824858758</v>
      </c>
      <c r="K38" s="2607">
        <v>45</v>
      </c>
      <c r="L38" s="129">
        <f t="shared" si="9"/>
        <v>8</v>
      </c>
      <c r="M38" s="2608">
        <v>121</v>
      </c>
      <c r="N38" s="153">
        <v>52</v>
      </c>
      <c r="O38" s="2604">
        <f t="shared" si="13"/>
        <v>42.97520661157025</v>
      </c>
      <c r="P38" s="2607">
        <v>41</v>
      </c>
      <c r="Q38" s="129">
        <f t="shared" si="11"/>
        <v>11</v>
      </c>
      <c r="R38" s="50"/>
      <c r="S38" s="240"/>
      <c r="T38" s="240"/>
    </row>
    <row r="39" spans="1:249" ht="13.5" customHeight="1">
      <c r="A39" s="51" t="s">
        <v>888</v>
      </c>
      <c r="B39" s="1647">
        <v>4678</v>
      </c>
      <c r="C39" s="2671">
        <v>14316</v>
      </c>
      <c r="D39" s="153">
        <v>4673</v>
      </c>
      <c r="E39" s="32">
        <f t="shared" si="12"/>
        <v>32.641799385303152</v>
      </c>
      <c r="F39" s="31">
        <v>3269</v>
      </c>
      <c r="G39" s="129">
        <f t="shared" si="7"/>
        <v>1404</v>
      </c>
      <c r="H39" s="2671">
        <v>127</v>
      </c>
      <c r="I39" s="153">
        <v>40</v>
      </c>
      <c r="J39" s="2667">
        <f t="shared" si="8"/>
        <v>31.496062992125985</v>
      </c>
      <c r="K39" s="2668">
        <v>32</v>
      </c>
      <c r="L39" s="129">
        <f t="shared" si="9"/>
        <v>8</v>
      </c>
      <c r="M39" s="2669">
        <v>144</v>
      </c>
      <c r="N39" s="153">
        <v>38</v>
      </c>
      <c r="O39" s="2667">
        <f t="shared" si="13"/>
        <v>26.388888888888889</v>
      </c>
      <c r="P39" s="2668">
        <v>32</v>
      </c>
      <c r="Q39" s="129">
        <f t="shared" si="11"/>
        <v>6</v>
      </c>
      <c r="R39" s="50"/>
      <c r="S39" s="240"/>
      <c r="T39" s="240"/>
    </row>
    <row r="40" spans="1:249" ht="13.5" customHeight="1">
      <c r="A40" s="52" t="s">
        <v>901</v>
      </c>
      <c r="B40" s="1648">
        <v>4651</v>
      </c>
      <c r="C40" s="2939">
        <v>14193</v>
      </c>
      <c r="D40" s="160">
        <v>4643</v>
      </c>
      <c r="E40" s="2933">
        <f t="shared" si="12"/>
        <v>32.713309377862323</v>
      </c>
      <c r="F40" s="2936">
        <v>3246</v>
      </c>
      <c r="G40" s="136">
        <f t="shared" si="7"/>
        <v>1397</v>
      </c>
      <c r="H40" s="2939">
        <v>159</v>
      </c>
      <c r="I40" s="160">
        <v>44</v>
      </c>
      <c r="J40" s="2933">
        <f t="shared" si="8"/>
        <v>27.672955974842768</v>
      </c>
      <c r="K40" s="2936">
        <v>32</v>
      </c>
      <c r="L40" s="136">
        <f t="shared" si="9"/>
        <v>12</v>
      </c>
      <c r="M40" s="2938">
        <v>316</v>
      </c>
      <c r="N40" s="160">
        <v>66</v>
      </c>
      <c r="O40" s="2933">
        <f t="shared" si="13"/>
        <v>20.88607594936709</v>
      </c>
      <c r="P40" s="2936">
        <v>51</v>
      </c>
      <c r="Q40" s="136">
        <f t="shared" si="11"/>
        <v>15</v>
      </c>
      <c r="R40" s="50"/>
    </row>
    <row r="41" spans="1:249" ht="13.5" customHeight="1" thickBot="1">
      <c r="A41" s="3432" t="s">
        <v>939</v>
      </c>
      <c r="B41" s="2000">
        <v>4605</v>
      </c>
      <c r="C41" s="3435">
        <v>14066</v>
      </c>
      <c r="D41" s="3438">
        <v>4598</v>
      </c>
      <c r="E41" s="3410">
        <f t="shared" ref="E41" si="14">SUM(D41/C41)*100</f>
        <v>32.688753021470212</v>
      </c>
      <c r="F41" s="1740">
        <v>3206</v>
      </c>
      <c r="G41" s="3436">
        <f t="shared" ref="G41" si="15">SUM(D41-F41)</f>
        <v>1392</v>
      </c>
      <c r="H41" s="3435">
        <f>'1.2 Movimprese'!H42</f>
        <v>228</v>
      </c>
      <c r="I41" s="3438">
        <v>69</v>
      </c>
      <c r="J41" s="3410">
        <f t="shared" ref="J41" si="16">SUM(I41/H41)*100</f>
        <v>30.263157894736842</v>
      </c>
      <c r="K41" s="1740">
        <v>53</v>
      </c>
      <c r="L41" s="3436">
        <f t="shared" ref="L41" si="17">SUM(I41-K41)</f>
        <v>16</v>
      </c>
      <c r="M41" s="3411">
        <v>335</v>
      </c>
      <c r="N41" s="3438">
        <v>114</v>
      </c>
      <c r="O41" s="3410">
        <f t="shared" ref="O41" si="18">SUM(N41/M41)*100</f>
        <v>34.029850746268657</v>
      </c>
      <c r="P41" s="1740">
        <v>92</v>
      </c>
      <c r="Q41" s="3436">
        <f t="shared" ref="Q41" si="19">SUM(N41-P41)</f>
        <v>22</v>
      </c>
      <c r="R41" s="50"/>
    </row>
    <row r="42" spans="1:249">
      <c r="A42" s="50" t="s">
        <v>134</v>
      </c>
      <c r="B42" s="56"/>
      <c r="C42" s="23"/>
      <c r="D42" s="23"/>
      <c r="E42" s="23"/>
      <c r="F42" s="23"/>
      <c r="G42" s="23"/>
      <c r="H42" s="23"/>
      <c r="M42" s="20"/>
      <c r="N42" s="531"/>
      <c r="O42" s="20"/>
      <c r="P42" s="402"/>
    </row>
    <row r="43" spans="1:249" ht="12.75" customHeight="1">
      <c r="A43" s="56" t="s">
        <v>902</v>
      </c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</row>
    <row r="44" spans="1:249" ht="15.75" customHeight="1">
      <c r="A44" s="3633" t="s">
        <v>61</v>
      </c>
      <c r="B44" s="3634"/>
      <c r="C44" s="3634"/>
      <c r="D44" s="3634"/>
      <c r="E44" s="3634"/>
      <c r="F44" s="3634"/>
      <c r="G44" s="3634"/>
      <c r="H44" s="3634"/>
      <c r="I44" s="3634"/>
      <c r="J44" s="3634"/>
      <c r="K44" s="3634"/>
      <c r="L44" s="3634"/>
      <c r="M44" s="3634"/>
      <c r="N44" s="3634"/>
      <c r="O44" s="3693"/>
      <c r="P44" s="3693"/>
      <c r="Q44" s="3693"/>
      <c r="R44" s="3693"/>
    </row>
    <row r="45" spans="1:249" ht="16.5" customHeight="1">
      <c r="A45" s="910"/>
      <c r="B45" s="911"/>
      <c r="C45" s="911"/>
      <c r="D45" s="911"/>
      <c r="E45" s="911"/>
      <c r="F45" s="911"/>
      <c r="G45" s="911"/>
      <c r="H45" s="911"/>
      <c r="I45" s="911"/>
      <c r="J45" s="911"/>
      <c r="K45" s="911"/>
      <c r="L45" s="911"/>
      <c r="M45" s="911"/>
      <c r="N45" s="911"/>
      <c r="O45" s="909"/>
      <c r="P45" s="909"/>
      <c r="Q45" s="909"/>
      <c r="R45" s="909"/>
    </row>
    <row r="46" spans="1:249" ht="19.5" customHeight="1">
      <c r="A46" s="14" t="s">
        <v>27</v>
      </c>
      <c r="B46" s="14"/>
      <c r="D46" s="15" t="s">
        <v>204</v>
      </c>
      <c r="E46" s="16"/>
      <c r="F46" s="17"/>
      <c r="G46" s="17"/>
      <c r="H46" s="17"/>
      <c r="I46" s="18"/>
      <c r="J46" s="18"/>
      <c r="K46" s="18"/>
      <c r="L46" s="18"/>
      <c r="M46" s="18"/>
      <c r="N46" s="18"/>
      <c r="O46" s="18"/>
      <c r="P46" s="17"/>
      <c r="Q46" s="163"/>
    </row>
    <row r="47" spans="1:249" ht="13.5" thickBot="1">
      <c r="A47" s="464"/>
      <c r="B47" s="21"/>
      <c r="D47" s="3759" t="s">
        <v>730</v>
      </c>
      <c r="E47" s="3624"/>
      <c r="F47" s="3624"/>
      <c r="G47" s="3624"/>
      <c r="H47" s="3624"/>
      <c r="I47" s="3624"/>
      <c r="J47" s="3624"/>
      <c r="K47" s="3624"/>
      <c r="L47" s="3624"/>
      <c r="M47" s="3624"/>
      <c r="N47" s="3624"/>
      <c r="O47" s="3624"/>
      <c r="P47" s="3624"/>
      <c r="Q47" s="3625"/>
    </row>
    <row r="48" spans="1:249" s="146" customFormat="1" ht="19.5" customHeight="1">
      <c r="A48" s="3747" t="s">
        <v>205</v>
      </c>
      <c r="B48" s="3748"/>
      <c r="C48" s="3749"/>
      <c r="D48" s="3747" t="s">
        <v>206</v>
      </c>
      <c r="E48" s="3748"/>
      <c r="F48" s="3748"/>
      <c r="G48" s="3748"/>
      <c r="H48" s="3749"/>
      <c r="I48" s="3747" t="s">
        <v>198</v>
      </c>
      <c r="J48" s="3748"/>
      <c r="K48" s="3748"/>
      <c r="L48" s="3748"/>
      <c r="M48" s="3749"/>
      <c r="N48" s="3747" t="s">
        <v>106</v>
      </c>
      <c r="O48" s="3748"/>
      <c r="P48" s="3748"/>
      <c r="Q48" s="3749"/>
    </row>
    <row r="49" spans="1:17" s="146" customFormat="1" ht="19.5" customHeight="1" thickBot="1">
      <c r="A49" s="3750"/>
      <c r="B49" s="3751"/>
      <c r="C49" s="3752"/>
      <c r="D49" s="3750"/>
      <c r="E49" s="3751"/>
      <c r="F49" s="3751"/>
      <c r="G49" s="3751"/>
      <c r="H49" s="3752"/>
      <c r="I49" s="3750"/>
      <c r="J49" s="3751"/>
      <c r="K49" s="3751"/>
      <c r="L49" s="3751"/>
      <c r="M49" s="3752"/>
      <c r="N49" s="3750"/>
      <c r="O49" s="3751"/>
      <c r="P49" s="3751"/>
      <c r="Q49" s="3752"/>
    </row>
    <row r="50" spans="1:17" ht="28.5" customHeight="1">
      <c r="A50" s="2418" t="s">
        <v>107</v>
      </c>
      <c r="B50" s="2419" t="s">
        <v>108</v>
      </c>
      <c r="C50" s="2420"/>
      <c r="D50" s="230" t="s">
        <v>108</v>
      </c>
      <c r="E50" s="3710" t="s">
        <v>207</v>
      </c>
      <c r="F50" s="3757"/>
      <c r="G50" s="3710" t="s">
        <v>208</v>
      </c>
      <c r="H50" s="3758"/>
      <c r="I50" s="230" t="s">
        <v>108</v>
      </c>
      <c r="J50" s="3710" t="s">
        <v>209</v>
      </c>
      <c r="K50" s="3757"/>
      <c r="L50" s="3710" t="s">
        <v>210</v>
      </c>
      <c r="M50" s="3758"/>
      <c r="N50" s="230" t="s">
        <v>108</v>
      </c>
      <c r="O50" s="3710" t="s">
        <v>211</v>
      </c>
      <c r="P50" s="3757"/>
      <c r="Q50" s="883" t="s">
        <v>212</v>
      </c>
    </row>
    <row r="51" spans="1:17" ht="12.75" customHeight="1">
      <c r="A51" s="28" t="s">
        <v>131</v>
      </c>
      <c r="B51" s="167">
        <v>2.0958664855424018</v>
      </c>
      <c r="C51" s="1843"/>
      <c r="D51" s="718">
        <v>2.1578538102643847</v>
      </c>
      <c r="E51" s="3728">
        <v>3.091360750759037</v>
      </c>
      <c r="F51" s="3736"/>
      <c r="G51" s="3734">
        <v>-6.5746219592384136E-2</v>
      </c>
      <c r="H51" s="3735"/>
      <c r="I51" s="60">
        <v>52.631578947368439</v>
      </c>
      <c r="J51" s="3617">
        <v>64.383561643835606</v>
      </c>
      <c r="K51" s="3732"/>
      <c r="L51" s="3615">
        <v>13.63636363636364</v>
      </c>
      <c r="M51" s="3744"/>
      <c r="N51" s="60">
        <v>-1.7964071856287518</v>
      </c>
      <c r="O51" s="3617">
        <v>-2.2388059701492438</v>
      </c>
      <c r="P51" s="3732"/>
      <c r="Q51" s="2733">
        <v>0</v>
      </c>
    </row>
    <row r="52" spans="1:17" ht="12.75" customHeight="1">
      <c r="A52" s="28" t="s">
        <v>132</v>
      </c>
      <c r="B52" s="167">
        <v>2.0462803595333838</v>
      </c>
      <c r="C52" s="1843"/>
      <c r="D52" s="165">
        <v>2.0873228648027577</v>
      </c>
      <c r="E52" s="3728">
        <v>2.9005150447275696</v>
      </c>
      <c r="F52" s="3736"/>
      <c r="G52" s="3753">
        <v>0.13046314416178006</v>
      </c>
      <c r="H52" s="3737"/>
      <c r="I52" s="60">
        <v>-13.970588235294116</v>
      </c>
      <c r="J52" s="3589">
        <v>-12.962962962962962</v>
      </c>
      <c r="K52" s="3736"/>
      <c r="L52" s="3587">
        <v>-17.857142857142861</v>
      </c>
      <c r="M52" s="3738"/>
      <c r="N52" s="60">
        <v>-30</v>
      </c>
      <c r="O52" s="3589">
        <v>-21.428571428571431</v>
      </c>
      <c r="P52" s="3736"/>
      <c r="Q52" s="2733">
        <v>-50</v>
      </c>
    </row>
    <row r="53" spans="1:17" ht="12.75" customHeight="1">
      <c r="A53" s="28" t="s">
        <v>133</v>
      </c>
      <c r="B53" s="167">
        <v>1.6543069024529444</v>
      </c>
      <c r="C53" s="1843"/>
      <c r="D53" s="165">
        <v>1.6949152542372872</v>
      </c>
      <c r="E53" s="3728">
        <v>2.2837184309510974</v>
      </c>
      <c r="F53" s="3736"/>
      <c r="G53" s="3753">
        <v>0.26160889470241955</v>
      </c>
      <c r="H53" s="3737"/>
      <c r="I53" s="60">
        <v>-19.512195121951208</v>
      </c>
      <c r="J53" s="3589">
        <v>-23.188405797101453</v>
      </c>
      <c r="K53" s="3736"/>
      <c r="L53" s="3587">
        <v>0</v>
      </c>
      <c r="M53" s="3738"/>
      <c r="N53" s="60">
        <v>7.6923076923076934</v>
      </c>
      <c r="O53" s="3589">
        <v>16.666666666666671</v>
      </c>
      <c r="P53" s="3736"/>
      <c r="Q53" s="2733">
        <v>-12.5</v>
      </c>
    </row>
    <row r="54" spans="1:17" ht="12.75" customHeight="1">
      <c r="A54" s="38" t="s">
        <v>419</v>
      </c>
      <c r="B54" s="168">
        <v>1.155303030303017</v>
      </c>
      <c r="C54" s="1410"/>
      <c r="D54" s="169">
        <v>1.2141908556251053</v>
      </c>
      <c r="E54" s="3724">
        <v>1.5216230646022382</v>
      </c>
      <c r="F54" s="3741"/>
      <c r="G54" s="3742">
        <v>0.45901639344261014</v>
      </c>
      <c r="H54" s="3743"/>
      <c r="I54" s="63">
        <v>-23.376623376623371</v>
      </c>
      <c r="J54" s="3601">
        <v>-25.806451612903231</v>
      </c>
      <c r="K54" s="3741"/>
      <c r="L54" s="3641">
        <v>-13.333333333333329</v>
      </c>
      <c r="M54" s="3746"/>
      <c r="N54" s="63">
        <v>14.285714285714278</v>
      </c>
      <c r="O54" s="3601">
        <v>28.94736842105263</v>
      </c>
      <c r="P54" s="3741"/>
      <c r="Q54" s="2731">
        <v>-16.666666666666657</v>
      </c>
    </row>
    <row r="55" spans="1:17" ht="12.75" customHeight="1">
      <c r="A55" s="28" t="s">
        <v>439</v>
      </c>
      <c r="B55" s="166">
        <f t="shared" ref="B55:B69" si="20">SUM(B9/B5)*100-100</f>
        <v>0.96939745295571811</v>
      </c>
      <c r="C55" s="1843"/>
      <c r="D55" s="165">
        <f t="shared" ref="D55:D69" si="21">SUM(D9/D5)*100-100</f>
        <v>0.98953377735489312</v>
      </c>
      <c r="E55" s="3733">
        <f t="shared" ref="E55:E66" si="22">SUM(F9/F5)*100-100</f>
        <v>1.2048192771084274</v>
      </c>
      <c r="F55" s="3732"/>
      <c r="G55" s="3753">
        <f t="shared" ref="G55:G75" si="23">SUM(G9/G5)*100-100</f>
        <v>0.46052631578947967</v>
      </c>
      <c r="H55" s="3737"/>
      <c r="I55" s="60">
        <f t="shared" ref="I55:I69" si="24">SUM(I9/I5)*100-100</f>
        <v>0</v>
      </c>
      <c r="J55" s="3617">
        <f t="shared" ref="J55:J66" si="25">SUM(K9/K5)*100-100</f>
        <v>2.4999999999999858</v>
      </c>
      <c r="K55" s="3732"/>
      <c r="L55" s="3615">
        <f t="shared" ref="L55:L78" si="26">SUM(L9/L5)*100-100</f>
        <v>-12</v>
      </c>
      <c r="M55" s="3744"/>
      <c r="N55" s="60">
        <f t="shared" ref="N55:N69" si="27">SUM(N9/N5)*100-100</f>
        <v>6.0975609756097668</v>
      </c>
      <c r="O55" s="3617">
        <f t="shared" ref="O55:O66" si="28">SUM(P9/P5)*100-100</f>
        <v>12.213740458015266</v>
      </c>
      <c r="P55" s="3732"/>
      <c r="Q55" s="2739">
        <f t="shared" ref="Q55:Q86" si="29">SUM(Q9/Q5)*100-100</f>
        <v>-18.181818181818173</v>
      </c>
    </row>
    <row r="56" spans="1:17" ht="12.75" customHeight="1">
      <c r="A56" s="28" t="s">
        <v>593</v>
      </c>
      <c r="B56" s="167">
        <f t="shared" si="20"/>
        <v>0</v>
      </c>
      <c r="C56" s="1843"/>
      <c r="D56" s="165">
        <f t="shared" si="21"/>
        <v>0.56274620146314192</v>
      </c>
      <c r="E56" s="3728">
        <f t="shared" si="22"/>
        <v>-100</v>
      </c>
      <c r="F56" s="3736"/>
      <c r="G56" s="3753">
        <f t="shared" si="23"/>
        <v>249.25081433224756</v>
      </c>
      <c r="H56" s="3737"/>
      <c r="I56" s="60">
        <f t="shared" si="24"/>
        <v>-4.2735042735042725</v>
      </c>
      <c r="J56" s="3589">
        <f t="shared" si="25"/>
        <v>0</v>
      </c>
      <c r="K56" s="3736"/>
      <c r="L56" s="3587">
        <f t="shared" si="26"/>
        <v>-21.739130434782609</v>
      </c>
      <c r="M56" s="3738"/>
      <c r="N56" s="60">
        <f t="shared" si="27"/>
        <v>38.095238095238102</v>
      </c>
      <c r="O56" s="3589">
        <f t="shared" si="28"/>
        <v>42.424242424242436</v>
      </c>
      <c r="P56" s="3736"/>
      <c r="Q56" s="2733">
        <f t="shared" si="29"/>
        <v>22.222222222222229</v>
      </c>
    </row>
    <row r="57" spans="1:17" ht="12.75" customHeight="1">
      <c r="A57" s="28" t="s">
        <v>440</v>
      </c>
      <c r="B57" s="167">
        <f t="shared" si="20"/>
        <v>0.35540591096146557</v>
      </c>
      <c r="C57" s="1843"/>
      <c r="D57" s="165">
        <f t="shared" si="21"/>
        <v>0.3932584269662982</v>
      </c>
      <c r="E57" s="3728">
        <f t="shared" si="22"/>
        <v>0.4728132387706836</v>
      </c>
      <c r="F57" s="3736"/>
      <c r="G57" s="3753">
        <f t="shared" si="23"/>
        <v>0.19569471624265589</v>
      </c>
      <c r="H57" s="3737"/>
      <c r="I57" s="60">
        <f t="shared" si="24"/>
        <v>-21.212121212121218</v>
      </c>
      <c r="J57" s="3589">
        <f t="shared" si="25"/>
        <v>-22.641509433962256</v>
      </c>
      <c r="K57" s="3736"/>
      <c r="L57" s="3587">
        <f t="shared" si="26"/>
        <v>-15.384615384615387</v>
      </c>
      <c r="M57" s="3738"/>
      <c r="N57" s="60">
        <f t="shared" si="27"/>
        <v>-5.3571428571428612</v>
      </c>
      <c r="O57" s="3589">
        <f t="shared" si="28"/>
        <v>2.3809523809523796</v>
      </c>
      <c r="P57" s="3736"/>
      <c r="Q57" s="2733">
        <f t="shared" si="29"/>
        <v>-28.571428571428569</v>
      </c>
    </row>
    <row r="58" spans="1:17" ht="12.75" customHeight="1">
      <c r="A58" s="38" t="s">
        <v>496</v>
      </c>
      <c r="B58" s="719">
        <f t="shared" si="20"/>
        <v>-0.59913873806402762</v>
      </c>
      <c r="C58" s="1844"/>
      <c r="D58" s="720">
        <f t="shared" si="21"/>
        <v>-0.58106841611996174</v>
      </c>
      <c r="E58" s="3724">
        <f t="shared" si="22"/>
        <v>-0.92032605837496817</v>
      </c>
      <c r="F58" s="3741"/>
      <c r="G58" s="3742">
        <f t="shared" si="23"/>
        <v>0.26109660574411464</v>
      </c>
      <c r="H58" s="3743"/>
      <c r="I58" s="63">
        <f t="shared" si="24"/>
        <v>-15.254237288135599</v>
      </c>
      <c r="J58" s="3601">
        <f t="shared" si="25"/>
        <v>-13.043478260869563</v>
      </c>
      <c r="K58" s="3741"/>
      <c r="L58" s="3641">
        <f t="shared" si="26"/>
        <v>-23.076923076923066</v>
      </c>
      <c r="M58" s="3746"/>
      <c r="N58" s="63">
        <f t="shared" si="27"/>
        <v>0</v>
      </c>
      <c r="O58" s="3601">
        <f t="shared" si="28"/>
        <v>12.24489795918366</v>
      </c>
      <c r="P58" s="3741"/>
      <c r="Q58" s="46">
        <f t="shared" si="29"/>
        <v>-40</v>
      </c>
    </row>
    <row r="59" spans="1:17" ht="12.75" customHeight="1">
      <c r="A59" s="1154" t="s">
        <v>544</v>
      </c>
      <c r="B59" s="715">
        <f t="shared" si="20"/>
        <v>-1.1859939759036138</v>
      </c>
      <c r="C59" s="1843"/>
      <c r="D59" s="716">
        <f t="shared" si="21"/>
        <v>-1.1305822498586764</v>
      </c>
      <c r="E59" s="3728">
        <f t="shared" si="22"/>
        <v>-1.8518518518518476</v>
      </c>
      <c r="F59" s="3736"/>
      <c r="G59" s="3753">
        <f t="shared" si="23"/>
        <v>0.65487884741321523</v>
      </c>
      <c r="H59" s="3737"/>
      <c r="I59" s="60">
        <f t="shared" si="24"/>
        <v>-4.8275862068965552</v>
      </c>
      <c r="J59" s="3589">
        <f t="shared" si="25"/>
        <v>-8.9430894308943181</v>
      </c>
      <c r="K59" s="3736"/>
      <c r="L59" s="3587">
        <f t="shared" si="26"/>
        <v>18.181818181818187</v>
      </c>
      <c r="M59" s="3738"/>
      <c r="N59" s="60">
        <f t="shared" si="27"/>
        <v>10.34482758620689</v>
      </c>
      <c r="O59" s="3589">
        <f t="shared" si="28"/>
        <v>12.925170068027199</v>
      </c>
      <c r="P59" s="3739"/>
      <c r="Q59" s="197">
        <f t="shared" si="29"/>
        <v>-3.7037037037037095</v>
      </c>
    </row>
    <row r="60" spans="1:17" ht="12.75" customHeight="1">
      <c r="A60" s="28" t="s">
        <v>501</v>
      </c>
      <c r="B60" s="715">
        <f t="shared" si="20"/>
        <v>-1.2556221889055479</v>
      </c>
      <c r="C60" s="1843"/>
      <c r="D60" s="716">
        <f t="shared" si="21"/>
        <v>-1.790710688304415</v>
      </c>
      <c r="E60" s="3728" t="s">
        <v>620</v>
      </c>
      <c r="F60" s="3736"/>
      <c r="G60" s="3753">
        <f t="shared" si="23"/>
        <v>-71.34862898712926</v>
      </c>
      <c r="H60" s="3737"/>
      <c r="I60" s="60">
        <f t="shared" si="24"/>
        <v>-29.464285714285708</v>
      </c>
      <c r="J60" s="3589">
        <f t="shared" si="25"/>
        <v>-31.914893617021278</v>
      </c>
      <c r="K60" s="3736"/>
      <c r="L60" s="3587">
        <f t="shared" si="26"/>
        <v>-16.666666666666657</v>
      </c>
      <c r="M60" s="3738"/>
      <c r="N60" s="60">
        <f t="shared" si="27"/>
        <v>1.7241379310344769</v>
      </c>
      <c r="O60" s="3589">
        <f t="shared" si="28"/>
        <v>-4.2553191489361666</v>
      </c>
      <c r="P60" s="3739"/>
      <c r="Q60" s="49">
        <f t="shared" si="29"/>
        <v>27.272727272727266</v>
      </c>
    </row>
    <row r="61" spans="1:17" ht="12.75" customHeight="1">
      <c r="A61" s="28" t="s">
        <v>516</v>
      </c>
      <c r="B61" s="715">
        <f t="shared" si="20"/>
        <v>-1.547064305684998</v>
      </c>
      <c r="C61" s="1843"/>
      <c r="D61" s="716">
        <f t="shared" si="21"/>
        <v>-1.51091214325686</v>
      </c>
      <c r="E61" s="3728">
        <f t="shared" si="22"/>
        <v>-2.143790849673195</v>
      </c>
      <c r="F61" s="3736"/>
      <c r="G61" s="3753">
        <f t="shared" si="23"/>
        <v>6.5104166666671404E-2</v>
      </c>
      <c r="H61" s="3737"/>
      <c r="I61" s="60">
        <f t="shared" si="24"/>
        <v>34.615384615384613</v>
      </c>
      <c r="J61" s="3589">
        <f t="shared" si="25"/>
        <v>36.585365853658544</v>
      </c>
      <c r="K61" s="3736"/>
      <c r="L61" s="3587">
        <f t="shared" si="26"/>
        <v>27.272727272727266</v>
      </c>
      <c r="M61" s="3738"/>
      <c r="N61" s="60">
        <f t="shared" si="27"/>
        <v>7.5471698113207566</v>
      </c>
      <c r="O61" s="3589">
        <f t="shared" si="28"/>
        <v>-2.3255813953488484</v>
      </c>
      <c r="P61" s="3739"/>
      <c r="Q61" s="49">
        <f t="shared" si="29"/>
        <v>50</v>
      </c>
    </row>
    <row r="62" spans="1:17" ht="12.75" customHeight="1">
      <c r="A62" s="38" t="s">
        <v>444</v>
      </c>
      <c r="B62" s="719">
        <f t="shared" si="20"/>
        <v>-1.0359766434356743</v>
      </c>
      <c r="C62" s="1844"/>
      <c r="D62" s="720">
        <f t="shared" si="21"/>
        <v>-0.99924585218703044</v>
      </c>
      <c r="E62" s="3724">
        <f t="shared" si="22"/>
        <v>-1.2473460721868435</v>
      </c>
      <c r="F62" s="3741"/>
      <c r="G62" s="3742">
        <f t="shared" si="23"/>
        <v>-0.390625</v>
      </c>
      <c r="H62" s="3743"/>
      <c r="I62" s="63">
        <f t="shared" si="24"/>
        <v>-16</v>
      </c>
      <c r="J62" s="3601">
        <f t="shared" si="25"/>
        <v>-22.5</v>
      </c>
      <c r="K62" s="3741"/>
      <c r="L62" s="3641">
        <f t="shared" si="26"/>
        <v>10.000000000000014</v>
      </c>
      <c r="M62" s="3746"/>
      <c r="N62" s="63">
        <f t="shared" si="27"/>
        <v>9.375</v>
      </c>
      <c r="O62" s="3601">
        <f t="shared" si="28"/>
        <v>-3.6363636363636402</v>
      </c>
      <c r="P62" s="3740"/>
      <c r="Q62" s="46">
        <f t="shared" si="29"/>
        <v>88.888888888888886</v>
      </c>
    </row>
    <row r="63" spans="1:17" ht="12.75" customHeight="1">
      <c r="A63" s="1154" t="s">
        <v>430</v>
      </c>
      <c r="B63" s="715">
        <f t="shared" si="20"/>
        <v>-1.3716898456848838</v>
      </c>
      <c r="C63" s="1843"/>
      <c r="D63" s="716">
        <f t="shared" si="21"/>
        <v>-1.372212692967409</v>
      </c>
      <c r="E63" s="3728">
        <f t="shared" si="22"/>
        <v>-1.5363881401617334</v>
      </c>
      <c r="F63" s="3736"/>
      <c r="G63" s="3753">
        <f t="shared" si="23"/>
        <v>-0.97592713077423809</v>
      </c>
      <c r="H63" s="3737"/>
      <c r="I63" s="60">
        <f t="shared" si="24"/>
        <v>-13.768115942028984</v>
      </c>
      <c r="J63" s="3589">
        <f t="shared" si="25"/>
        <v>-16.071428571428569</v>
      </c>
      <c r="K63" s="3736"/>
      <c r="L63" s="3587">
        <f t="shared" si="26"/>
        <v>-3.8461538461538396</v>
      </c>
      <c r="M63" s="3738"/>
      <c r="N63" s="60">
        <f t="shared" si="27"/>
        <v>2.0833333333333286</v>
      </c>
      <c r="O63" s="3589">
        <f t="shared" si="28"/>
        <v>-2.409638554216869</v>
      </c>
      <c r="P63" s="3739"/>
      <c r="Q63" s="197">
        <f t="shared" si="29"/>
        <v>30.769230769230774</v>
      </c>
    </row>
    <row r="64" spans="1:17" ht="12.75" customHeight="1">
      <c r="A64" s="28" t="s">
        <v>213</v>
      </c>
      <c r="B64" s="715">
        <f t="shared" si="20"/>
        <v>-1.70810400455494</v>
      </c>
      <c r="C64" s="1843"/>
      <c r="D64" s="716">
        <f t="shared" si="21"/>
        <v>-1.7094017094017175</v>
      </c>
      <c r="E64" s="3728">
        <f t="shared" si="22"/>
        <v>-1.903995709305434</v>
      </c>
      <c r="F64" s="3736"/>
      <c r="G64" s="3753">
        <f t="shared" si="23"/>
        <v>-1.2369791666666572</v>
      </c>
      <c r="H64" s="3737"/>
      <c r="I64" s="60">
        <f t="shared" si="24"/>
        <v>-3.7974683544303787</v>
      </c>
      <c r="J64" s="3589">
        <f t="shared" si="25"/>
        <v>1.5625</v>
      </c>
      <c r="K64" s="3736"/>
      <c r="L64" s="3587">
        <f t="shared" si="26"/>
        <v>-26.666666666666671</v>
      </c>
      <c r="M64" s="3738"/>
      <c r="N64" s="60">
        <f t="shared" si="27"/>
        <v>25.423728813559322</v>
      </c>
      <c r="O64" s="3589">
        <f t="shared" si="28"/>
        <v>33.333333333333314</v>
      </c>
      <c r="P64" s="3739"/>
      <c r="Q64" s="49">
        <f t="shared" si="29"/>
        <v>0</v>
      </c>
    </row>
    <row r="65" spans="1:17" ht="12.75" customHeight="1">
      <c r="A65" s="28" t="s">
        <v>335</v>
      </c>
      <c r="B65" s="715">
        <f t="shared" si="20"/>
        <v>-1.9689511548655787</v>
      </c>
      <c r="C65" s="1843"/>
      <c r="D65" s="716">
        <f t="shared" si="21"/>
        <v>-2.0454545454545467</v>
      </c>
      <c r="E65" s="3728">
        <f t="shared" si="22"/>
        <v>-2.2441891530857561</v>
      </c>
      <c r="F65" s="3736"/>
      <c r="G65" s="3753">
        <f t="shared" si="23"/>
        <v>-1.5614834092387753</v>
      </c>
      <c r="H65" s="3737"/>
      <c r="I65" s="60">
        <f t="shared" si="24"/>
        <v>-28.571428571428569</v>
      </c>
      <c r="J65" s="3589">
        <f t="shared" si="25"/>
        <v>-26.785714285714292</v>
      </c>
      <c r="K65" s="3736"/>
      <c r="L65" s="3587">
        <f t="shared" si="26"/>
        <v>-35.714285714285708</v>
      </c>
      <c r="M65" s="3738"/>
      <c r="N65" s="60">
        <f t="shared" si="27"/>
        <v>-10.526315789473685</v>
      </c>
      <c r="O65" s="3589">
        <f t="shared" si="28"/>
        <v>-7.1428571428571388</v>
      </c>
      <c r="P65" s="3739"/>
      <c r="Q65" s="49">
        <f t="shared" si="29"/>
        <v>-20</v>
      </c>
    </row>
    <row r="66" spans="1:17" ht="12.75" customHeight="1">
      <c r="A66" s="38" t="s">
        <v>569</v>
      </c>
      <c r="B66" s="719">
        <f t="shared" si="20"/>
        <v>-1.9604111153406905</v>
      </c>
      <c r="C66" s="1844"/>
      <c r="D66" s="720">
        <f t="shared" si="21"/>
        <v>-1.9615311369262969</v>
      </c>
      <c r="E66" s="3724">
        <f t="shared" si="22"/>
        <v>-1.9349637194302574</v>
      </c>
      <c r="F66" s="3741"/>
      <c r="G66" s="3742">
        <f t="shared" si="23"/>
        <v>-2.0261437908496731</v>
      </c>
      <c r="H66" s="3743"/>
      <c r="I66" s="63">
        <f t="shared" si="24"/>
        <v>35.714285714285722</v>
      </c>
      <c r="J66" s="3601">
        <f t="shared" si="25"/>
        <v>54.838709677419359</v>
      </c>
      <c r="K66" s="3741"/>
      <c r="L66" s="3641">
        <f t="shared" si="26"/>
        <v>-18.181818181818173</v>
      </c>
      <c r="M66" s="3746"/>
      <c r="N66" s="63">
        <f t="shared" si="27"/>
        <v>20</v>
      </c>
      <c r="O66" s="3601">
        <f t="shared" si="28"/>
        <v>11.320754716981128</v>
      </c>
      <c r="P66" s="3740"/>
      <c r="Q66" s="46">
        <f t="shared" si="29"/>
        <v>47.058823529411768</v>
      </c>
    </row>
    <row r="67" spans="1:17" ht="12.75" customHeight="1">
      <c r="A67" s="800" t="s">
        <v>623</v>
      </c>
      <c r="B67" s="1155">
        <f t="shared" si="20"/>
        <v>-1.4487154722812505</v>
      </c>
      <c r="C67" s="1845"/>
      <c r="D67" s="1156">
        <f t="shared" si="21"/>
        <v>-1.5072463768115938</v>
      </c>
      <c r="E67" s="3733">
        <f t="shared" ref="E67:E72" si="30">SUM(F21/F17)*100-100</f>
        <v>-1.6424856282507534</v>
      </c>
      <c r="F67" s="3732"/>
      <c r="G67" s="3734">
        <f t="shared" si="23"/>
        <v>-1.1826544021025001</v>
      </c>
      <c r="H67" s="3735"/>
      <c r="I67" s="533">
        <f t="shared" si="24"/>
        <v>-25.210084033613441</v>
      </c>
      <c r="J67" s="3617">
        <f t="shared" ref="J67:J72" si="31">SUM(K21/K17)*100-100</f>
        <v>-28.723404255319153</v>
      </c>
      <c r="K67" s="3732"/>
      <c r="L67" s="3615">
        <f t="shared" si="26"/>
        <v>-12</v>
      </c>
      <c r="M67" s="3744"/>
      <c r="N67" s="533">
        <f t="shared" si="27"/>
        <v>-29.591836734693871</v>
      </c>
      <c r="O67" s="3617">
        <f t="shared" ref="O67:O72" si="32">SUM(P21/P17)*100-100</f>
        <v>-24.074074074074076</v>
      </c>
      <c r="P67" s="3732"/>
      <c r="Q67" s="197">
        <f t="shared" si="29"/>
        <v>-55.882352941176471</v>
      </c>
    </row>
    <row r="68" spans="1:17" ht="12.75" customHeight="1">
      <c r="A68" s="51" t="s">
        <v>663</v>
      </c>
      <c r="B68" s="715">
        <f t="shared" si="20"/>
        <v>-1.2936860397760199</v>
      </c>
      <c r="C68" s="1157"/>
      <c r="D68" s="716">
        <f t="shared" si="21"/>
        <v>-1.2753623188405783</v>
      </c>
      <c r="E68" s="3728">
        <f t="shared" si="30"/>
        <v>-1.339529797703662</v>
      </c>
      <c r="F68" s="3736"/>
      <c r="G68" s="3730">
        <f t="shared" si="23"/>
        <v>-1.1206328279498905</v>
      </c>
      <c r="H68" s="3737"/>
      <c r="I68" s="60">
        <f t="shared" si="24"/>
        <v>0</v>
      </c>
      <c r="J68" s="3589">
        <f t="shared" si="31"/>
        <v>-4.6153846153846132</v>
      </c>
      <c r="K68" s="3736"/>
      <c r="L68" s="3589">
        <f t="shared" si="26"/>
        <v>27.272727272727266</v>
      </c>
      <c r="M68" s="3738"/>
      <c r="N68" s="60">
        <f t="shared" si="27"/>
        <v>-10.810810810810807</v>
      </c>
      <c r="O68" s="3589">
        <f t="shared" si="32"/>
        <v>-23.333333333333329</v>
      </c>
      <c r="P68" s="3739"/>
      <c r="Q68" s="49">
        <f t="shared" si="29"/>
        <v>42.857142857142861</v>
      </c>
    </row>
    <row r="69" spans="1:17" ht="12.75" customHeight="1">
      <c r="A69" s="51" t="s">
        <v>676</v>
      </c>
      <c r="B69" s="715">
        <f t="shared" si="20"/>
        <v>-1.7960602549246829</v>
      </c>
      <c r="C69" s="1157"/>
      <c r="D69" s="716">
        <f t="shared" si="21"/>
        <v>-1.7401392111368921</v>
      </c>
      <c r="E69" s="3728">
        <f t="shared" si="30"/>
        <v>-2.0224104946706802</v>
      </c>
      <c r="F69" s="3736"/>
      <c r="G69" s="3730">
        <f t="shared" si="23"/>
        <v>-1.0575016523463319</v>
      </c>
      <c r="H69" s="3737"/>
      <c r="I69" s="60">
        <f t="shared" si="24"/>
        <v>-34</v>
      </c>
      <c r="J69" s="3589">
        <f t="shared" si="31"/>
        <v>-36.585365853658537</v>
      </c>
      <c r="K69" s="3736"/>
      <c r="L69" s="3589">
        <f t="shared" si="26"/>
        <v>-22.222222222222214</v>
      </c>
      <c r="M69" s="3738"/>
      <c r="N69" s="60">
        <f t="shared" si="27"/>
        <v>17.64705882352942</v>
      </c>
      <c r="O69" s="3589">
        <f t="shared" si="32"/>
        <v>28.205128205128204</v>
      </c>
      <c r="P69" s="3739"/>
      <c r="Q69" s="49">
        <f t="shared" si="29"/>
        <v>-16.666666666666657</v>
      </c>
    </row>
    <row r="70" spans="1:17" ht="12.75" customHeight="1">
      <c r="A70" s="52" t="s">
        <v>677</v>
      </c>
      <c r="B70" s="719">
        <f t="shared" ref="B70:B75" si="33">SUM(B24/B20)*100-100</f>
        <v>-1.3977868375072688</v>
      </c>
      <c r="C70" s="1410"/>
      <c r="D70" s="720">
        <f t="shared" ref="D70:D75" si="34">SUM(D24/D20)*100-100</f>
        <v>-1.4374514374514433</v>
      </c>
      <c r="E70" s="3724">
        <f t="shared" si="30"/>
        <v>-1.7539051795012313</v>
      </c>
      <c r="F70" s="3741"/>
      <c r="G70" s="3726">
        <f t="shared" si="23"/>
        <v>-0.66711140760506282</v>
      </c>
      <c r="H70" s="3743"/>
      <c r="I70" s="63">
        <f t="shared" ref="I70:I76" si="35">SUM(I24/I20)*100-100</f>
        <v>-3.5087719298245617</v>
      </c>
      <c r="J70" s="3601">
        <f t="shared" si="31"/>
        <v>0</v>
      </c>
      <c r="K70" s="3741"/>
      <c r="L70" s="3601">
        <f t="shared" si="26"/>
        <v>-22.222222222222214</v>
      </c>
      <c r="M70" s="3746"/>
      <c r="N70" s="63">
        <f t="shared" ref="N70:N78" si="36">SUM(N24/N20)*100-100</f>
        <v>-27.38095238095238</v>
      </c>
      <c r="O70" s="3601">
        <f t="shared" si="32"/>
        <v>-20.33898305084746</v>
      </c>
      <c r="P70" s="3740"/>
      <c r="Q70" s="46">
        <f t="shared" si="29"/>
        <v>-43.999999999999993</v>
      </c>
    </row>
    <row r="71" spans="1:17" ht="12.75" customHeight="1">
      <c r="A71" s="801" t="s">
        <v>728</v>
      </c>
      <c r="B71" s="1155">
        <f t="shared" si="33"/>
        <v>-1.7836142689141496</v>
      </c>
      <c r="C71" s="1157"/>
      <c r="D71" s="716">
        <f t="shared" si="34"/>
        <v>-1.8049833235236434</v>
      </c>
      <c r="E71" s="3728">
        <f t="shared" si="30"/>
        <v>-1.9204007792930753</v>
      </c>
      <c r="F71" s="3736"/>
      <c r="G71" s="3730">
        <f t="shared" si="23"/>
        <v>-1.5292553191489304</v>
      </c>
      <c r="H71" s="3737"/>
      <c r="I71" s="1744">
        <f t="shared" si="35"/>
        <v>-16.853932584269657</v>
      </c>
      <c r="J71" s="3589">
        <f t="shared" si="31"/>
        <v>-10.447761194029852</v>
      </c>
      <c r="K71" s="3736"/>
      <c r="L71" s="3617">
        <f t="shared" si="26"/>
        <v>-36.363636363636367</v>
      </c>
      <c r="M71" s="3744"/>
      <c r="N71" s="60">
        <f t="shared" si="36"/>
        <v>2.8985507246376727</v>
      </c>
      <c r="O71" s="3589">
        <f t="shared" si="32"/>
        <v>-0.81300813008130035</v>
      </c>
      <c r="P71" s="3739"/>
      <c r="Q71" s="49">
        <f t="shared" si="29"/>
        <v>33.333333333333314</v>
      </c>
    </row>
    <row r="72" spans="1:17" ht="15.75" customHeight="1">
      <c r="A72" s="28" t="s">
        <v>745</v>
      </c>
      <c r="B72" s="1848">
        <f t="shared" si="33"/>
        <v>-1.9170579029733972</v>
      </c>
      <c r="C72" s="1849"/>
      <c r="D72" s="1847">
        <f t="shared" si="34"/>
        <v>-1.9573302016050178</v>
      </c>
      <c r="E72" s="3728">
        <f t="shared" si="30"/>
        <v>-2.1058464948739299</v>
      </c>
      <c r="F72" s="3736"/>
      <c r="G72" s="3730">
        <f t="shared" si="23"/>
        <v>-1.5999999999999943</v>
      </c>
      <c r="H72" s="3737"/>
      <c r="I72" s="1737">
        <f t="shared" si="35"/>
        <v>-7.8947368421052602</v>
      </c>
      <c r="J72" s="3589">
        <f t="shared" si="31"/>
        <v>-1.6129032258064484</v>
      </c>
      <c r="K72" s="3736"/>
      <c r="L72" s="3589">
        <f t="shared" si="26"/>
        <v>-35.714285714285708</v>
      </c>
      <c r="M72" s="3738"/>
      <c r="N72" s="1737">
        <f t="shared" si="36"/>
        <v>1.5151515151515156</v>
      </c>
      <c r="O72" s="3589">
        <f t="shared" si="32"/>
        <v>13.043478260869563</v>
      </c>
      <c r="P72" s="3736"/>
      <c r="Q72" s="49">
        <f t="shared" si="29"/>
        <v>-25</v>
      </c>
    </row>
    <row r="73" spans="1:17" ht="15.75" customHeight="1">
      <c r="A73" s="28" t="s">
        <v>746</v>
      </c>
      <c r="B73" s="1848">
        <f t="shared" si="33"/>
        <v>-1.3569321533923357</v>
      </c>
      <c r="C73" s="1849"/>
      <c r="D73" s="716">
        <f t="shared" si="34"/>
        <v>-1.3774104683195674</v>
      </c>
      <c r="E73" s="3728">
        <f t="shared" ref="E73:E78" si="37">SUM(F27/F23)*100-100</f>
        <v>-1.3110181311018181</v>
      </c>
      <c r="F73" s="3729"/>
      <c r="G73" s="3730">
        <f t="shared" si="23"/>
        <v>-1.5364061456245821</v>
      </c>
      <c r="H73" s="3731"/>
      <c r="I73" s="1737">
        <f t="shared" si="35"/>
        <v>72.72727272727272</v>
      </c>
      <c r="J73" s="3589">
        <f t="shared" ref="J73:J78" si="38">SUM(K27/K23)*100-100</f>
        <v>73.076923076923094</v>
      </c>
      <c r="K73" s="3639"/>
      <c r="L73" s="3589">
        <f t="shared" si="26"/>
        <v>71.428571428571416</v>
      </c>
      <c r="M73" s="3637"/>
      <c r="N73" s="60">
        <f t="shared" si="36"/>
        <v>-8.3333333333333428</v>
      </c>
      <c r="O73" s="3589">
        <f t="shared" ref="O73:O78" si="39">SUM(P27/P23)*100-100</f>
        <v>-20</v>
      </c>
      <c r="P73" s="3639"/>
      <c r="Q73" s="49">
        <f t="shared" si="29"/>
        <v>50</v>
      </c>
    </row>
    <row r="74" spans="1:17" ht="15.75" customHeight="1">
      <c r="A74" s="38" t="s">
        <v>747</v>
      </c>
      <c r="B74" s="1965">
        <f t="shared" si="33"/>
        <v>-1.5751132112620638</v>
      </c>
      <c r="C74" s="1966"/>
      <c r="D74" s="720">
        <f t="shared" si="34"/>
        <v>-1.6160819865983456</v>
      </c>
      <c r="E74" s="3724">
        <f t="shared" si="37"/>
        <v>-1.7573221757322131</v>
      </c>
      <c r="F74" s="3725"/>
      <c r="G74" s="3726">
        <f t="shared" si="23"/>
        <v>-1.2760241773002008</v>
      </c>
      <c r="H74" s="3727"/>
      <c r="I74" s="1964">
        <f t="shared" si="35"/>
        <v>-14.545454545454547</v>
      </c>
      <c r="J74" s="3601">
        <f t="shared" si="38"/>
        <v>-20.833333333333343</v>
      </c>
      <c r="K74" s="3640"/>
      <c r="L74" s="3601">
        <f t="shared" si="26"/>
        <v>28.571428571428584</v>
      </c>
      <c r="M74" s="3638"/>
      <c r="N74" s="63">
        <f t="shared" si="36"/>
        <v>4.9180327868852487</v>
      </c>
      <c r="O74" s="3601">
        <f t="shared" si="39"/>
        <v>14.893617021276611</v>
      </c>
      <c r="P74" s="3640"/>
      <c r="Q74" s="46">
        <f t="shared" si="29"/>
        <v>-28.571428571428569</v>
      </c>
    </row>
    <row r="75" spans="1:17" ht="15.75" customHeight="1">
      <c r="A75" s="801" t="s">
        <v>769</v>
      </c>
      <c r="B75" s="1155">
        <f t="shared" si="33"/>
        <v>-1.2173218918379547</v>
      </c>
      <c r="C75" s="2361"/>
      <c r="D75" s="1156">
        <f t="shared" si="34"/>
        <v>-1.1988011988012062</v>
      </c>
      <c r="E75" s="3733">
        <f t="shared" si="37"/>
        <v>-1.3904653802497222</v>
      </c>
      <c r="F75" s="3732"/>
      <c r="G75" s="3754">
        <f t="shared" si="23"/>
        <v>-0.74274139095206237</v>
      </c>
      <c r="H75" s="3735"/>
      <c r="I75" s="1744">
        <f t="shared" si="35"/>
        <v>51.351351351351354</v>
      </c>
      <c r="J75" s="3617">
        <f t="shared" si="38"/>
        <v>48.333333333333343</v>
      </c>
      <c r="K75" s="3732"/>
      <c r="L75" s="3617">
        <f t="shared" si="26"/>
        <v>64.285714285714278</v>
      </c>
      <c r="M75" s="3744"/>
      <c r="N75" s="533">
        <f t="shared" si="36"/>
        <v>13.380281690140848</v>
      </c>
      <c r="O75" s="3617">
        <f t="shared" si="39"/>
        <v>11.475409836065566</v>
      </c>
      <c r="P75" s="3745"/>
      <c r="Q75" s="197">
        <f t="shared" si="29"/>
        <v>25</v>
      </c>
    </row>
    <row r="76" spans="1:17" ht="15.75" customHeight="1">
      <c r="A76" s="28" t="s">
        <v>770</v>
      </c>
      <c r="B76" s="1848">
        <f t="shared" ref="B76:B86" si="40">SUM(B30/B26)*100-100</f>
        <v>-1.5357000398883116</v>
      </c>
      <c r="C76" s="1849"/>
      <c r="D76" s="1847">
        <f t="shared" ref="D76:D86" si="41">SUM(D30/D26)*100-100</f>
        <v>-1.5771611100019953</v>
      </c>
      <c r="E76" s="3728">
        <f t="shared" si="37"/>
        <v>-1.981318992357771</v>
      </c>
      <c r="F76" s="3736"/>
      <c r="G76" s="3730">
        <f t="shared" ref="G76:G86" si="42">SUM(G30/G26)*100-100</f>
        <v>-0.60975609756097526</v>
      </c>
      <c r="H76" s="3737"/>
      <c r="I76" s="1737">
        <f t="shared" si="35"/>
        <v>-11.428571428571431</v>
      </c>
      <c r="J76" s="3589">
        <f t="shared" si="38"/>
        <v>-8.1967213114754145</v>
      </c>
      <c r="K76" s="3736"/>
      <c r="L76" s="3589">
        <f t="shared" si="26"/>
        <v>-33.333333333333343</v>
      </c>
      <c r="M76" s="3738"/>
      <c r="N76" s="1737">
        <f t="shared" si="36"/>
        <v>11.940298507462671</v>
      </c>
      <c r="O76" s="3589">
        <f t="shared" si="39"/>
        <v>26.92307692307692</v>
      </c>
      <c r="P76" s="3736"/>
      <c r="Q76" s="49">
        <f t="shared" si="29"/>
        <v>-40</v>
      </c>
    </row>
    <row r="77" spans="1:17" ht="15.75" customHeight="1">
      <c r="A77" s="28" t="s">
        <v>771</v>
      </c>
      <c r="B77" s="1848">
        <f t="shared" si="40"/>
        <v>-2.0534290271132392</v>
      </c>
      <c r="C77" s="1849"/>
      <c r="D77" s="716">
        <f t="shared" si="41"/>
        <v>-2.1149241819632891</v>
      </c>
      <c r="E77" s="3728">
        <f t="shared" si="37"/>
        <v>-2.4590163934426243</v>
      </c>
      <c r="F77" s="3729"/>
      <c r="G77" s="3730">
        <f t="shared" si="42"/>
        <v>-1.2890094979647273</v>
      </c>
      <c r="H77" s="3731"/>
      <c r="I77" s="1737">
        <f t="shared" ref="I77:I84" si="43">SUM(I31/I27)*100-100</f>
        <v>-35.087719298245617</v>
      </c>
      <c r="J77" s="3589">
        <f t="shared" si="38"/>
        <v>-31.111111111111114</v>
      </c>
      <c r="K77" s="3639"/>
      <c r="L77" s="3589">
        <f t="shared" si="26"/>
        <v>-50</v>
      </c>
      <c r="M77" s="3637"/>
      <c r="N77" s="60">
        <f t="shared" si="36"/>
        <v>7.2727272727272805</v>
      </c>
      <c r="O77" s="3589">
        <f t="shared" si="39"/>
        <v>2.4999999999999858</v>
      </c>
      <c r="P77" s="3639"/>
      <c r="Q77" s="49">
        <f t="shared" si="29"/>
        <v>20</v>
      </c>
    </row>
    <row r="78" spans="1:17" ht="15.75" customHeight="1">
      <c r="A78" s="38" t="s">
        <v>772</v>
      </c>
      <c r="B78" s="1965">
        <f t="shared" si="40"/>
        <v>-2.7005401080216132</v>
      </c>
      <c r="C78" s="1966"/>
      <c r="D78" s="720">
        <f t="shared" si="41"/>
        <v>-2.6842948717948616</v>
      </c>
      <c r="E78" s="3724">
        <f t="shared" si="37"/>
        <v>-3.0664395229982944</v>
      </c>
      <c r="F78" s="3725"/>
      <c r="G78" s="3726">
        <f t="shared" si="42"/>
        <v>-1.768707482993193</v>
      </c>
      <c r="H78" s="3727"/>
      <c r="I78" s="1964">
        <f t="shared" si="43"/>
        <v>-27.659574468085097</v>
      </c>
      <c r="J78" s="3601">
        <f t="shared" si="38"/>
        <v>-36.842105263157897</v>
      </c>
      <c r="K78" s="3640"/>
      <c r="L78" s="3601">
        <f t="shared" si="26"/>
        <v>11.111111111111114</v>
      </c>
      <c r="M78" s="3638"/>
      <c r="N78" s="63">
        <f t="shared" si="36"/>
        <v>21.875</v>
      </c>
      <c r="O78" s="3601">
        <f t="shared" si="39"/>
        <v>7.407407407407419</v>
      </c>
      <c r="P78" s="3640"/>
      <c r="Q78" s="46">
        <f t="shared" si="29"/>
        <v>100</v>
      </c>
    </row>
    <row r="79" spans="1:17" ht="15.75" customHeight="1">
      <c r="A79" s="801" t="s">
        <v>837</v>
      </c>
      <c r="B79" s="1848">
        <f t="shared" si="40"/>
        <v>-3.2121212121212039</v>
      </c>
      <c r="C79" s="1849"/>
      <c r="D79" s="716">
        <f t="shared" si="41"/>
        <v>-3.195146612740146</v>
      </c>
      <c r="E79" s="3728">
        <f t="shared" ref="E79:E84" si="44">SUM(F33/F29)*100-100</f>
        <v>-3.5107913669064743</v>
      </c>
      <c r="F79" s="3729"/>
      <c r="G79" s="3730">
        <f t="shared" si="42"/>
        <v>-2.4489795918367321</v>
      </c>
      <c r="H79" s="3731"/>
      <c r="I79" s="1737">
        <f t="shared" si="43"/>
        <v>-28.571428571428569</v>
      </c>
      <c r="J79" s="3589">
        <f t="shared" ref="J79:J84" si="45">SUM(K33/K29)*100-100</f>
        <v>-30.337078651685388</v>
      </c>
      <c r="K79" s="3639"/>
      <c r="L79" s="3589">
        <f t="shared" ref="L79:L86" si="46">SUM(L33/L29)*100-100</f>
        <v>-21.739130434782609</v>
      </c>
      <c r="M79" s="3637"/>
      <c r="N79" s="60">
        <f t="shared" ref="N79:N86" si="47">SUM(N33/N29)*100-100</f>
        <v>-6.8322981366459601</v>
      </c>
      <c r="O79" s="3589">
        <f t="shared" ref="O79" si="48">SUM(P33/P29)*100-100</f>
        <v>-9.558823529411768</v>
      </c>
      <c r="P79" s="3639"/>
      <c r="Q79" s="49">
        <f t="shared" si="29"/>
        <v>8</v>
      </c>
    </row>
    <row r="80" spans="1:17" ht="15.75" customHeight="1">
      <c r="A80" s="28" t="s">
        <v>844</v>
      </c>
      <c r="B80" s="1848">
        <f t="shared" si="40"/>
        <v>-3.1395584362973494</v>
      </c>
      <c r="C80" s="1849"/>
      <c r="D80" s="716">
        <f t="shared" si="41"/>
        <v>-3.1237322515212895</v>
      </c>
      <c r="E80" s="3728">
        <f t="shared" si="44"/>
        <v>-3.3785734911926113</v>
      </c>
      <c r="F80" s="3729"/>
      <c r="G80" s="3730">
        <f t="shared" si="42"/>
        <v>-2.5221540558963795</v>
      </c>
      <c r="H80" s="3731"/>
      <c r="I80" s="1737">
        <f t="shared" si="43"/>
        <v>-16.129032258064512</v>
      </c>
      <c r="J80" s="3589">
        <f t="shared" si="45"/>
        <v>-23.214285714285708</v>
      </c>
      <c r="K80" s="3639"/>
      <c r="L80" s="3589">
        <f t="shared" si="46"/>
        <v>50</v>
      </c>
      <c r="M80" s="3637"/>
      <c r="N80" s="60">
        <f t="shared" si="47"/>
        <v>-18.666666666666671</v>
      </c>
      <c r="O80" s="3589">
        <f t="shared" ref="O80" si="49">SUM(P34/P30)*100-100</f>
        <v>-24.242424242424249</v>
      </c>
      <c r="P80" s="3639"/>
      <c r="Q80" s="49">
        <f t="shared" si="29"/>
        <v>22.222222222222229</v>
      </c>
    </row>
    <row r="81" spans="1:17" ht="15.75" customHeight="1">
      <c r="A81" s="28" t="s">
        <v>824</v>
      </c>
      <c r="B81" s="1848">
        <f t="shared" si="40"/>
        <v>-2.8292285772440522</v>
      </c>
      <c r="C81" s="1849"/>
      <c r="D81" s="716">
        <f t="shared" si="41"/>
        <v>-2.7924989808397811</v>
      </c>
      <c r="E81" s="3728">
        <f t="shared" si="44"/>
        <v>-3.3033903216459066</v>
      </c>
      <c r="F81" s="3729"/>
      <c r="G81" s="3730">
        <f t="shared" si="42"/>
        <v>-1.5807560137457131</v>
      </c>
      <c r="H81" s="3731"/>
      <c r="I81" s="1737">
        <f t="shared" si="43"/>
        <v>-10.810810810810807</v>
      </c>
      <c r="J81" s="3589">
        <f t="shared" si="45"/>
        <v>-9.6774193548387188</v>
      </c>
      <c r="K81" s="3639"/>
      <c r="L81" s="3589">
        <f t="shared" si="46"/>
        <v>-16.666666666666657</v>
      </c>
      <c r="M81" s="3637"/>
      <c r="N81" s="60">
        <f t="shared" si="47"/>
        <v>-30.508474576271183</v>
      </c>
      <c r="O81" s="3589">
        <f t="shared" ref="O81" si="50">SUM(P35/P31)*100-100</f>
        <v>-9.7560975609756042</v>
      </c>
      <c r="P81" s="3639"/>
      <c r="Q81" s="49">
        <f t="shared" si="29"/>
        <v>-77.777777777777771</v>
      </c>
    </row>
    <row r="82" spans="1:17" ht="15.75" customHeight="1">
      <c r="A82" s="38" t="s">
        <v>845</v>
      </c>
      <c r="B82" s="1965">
        <f t="shared" si="40"/>
        <v>-2.4671052631579045</v>
      </c>
      <c r="C82" s="1966"/>
      <c r="D82" s="720">
        <f t="shared" si="41"/>
        <v>-2.428983120625773</v>
      </c>
      <c r="E82" s="3724">
        <f t="shared" si="44"/>
        <v>-2.7533684827182157</v>
      </c>
      <c r="F82" s="3725"/>
      <c r="G82" s="3726">
        <f t="shared" si="42"/>
        <v>-1.662049861495845</v>
      </c>
      <c r="H82" s="3727"/>
      <c r="I82" s="1964">
        <f t="shared" si="43"/>
        <v>23.529411764705884</v>
      </c>
      <c r="J82" s="3601">
        <f t="shared" si="45"/>
        <v>45.833333333333314</v>
      </c>
      <c r="K82" s="3640"/>
      <c r="L82" s="3601">
        <f t="shared" si="46"/>
        <v>-30</v>
      </c>
      <c r="M82" s="3638"/>
      <c r="N82" s="63">
        <f t="shared" si="47"/>
        <v>-7.6923076923076934</v>
      </c>
      <c r="O82" s="3601">
        <f t="shared" ref="O82" si="51">SUM(P36/P32)*100-100</f>
        <v>-10.34482758620689</v>
      </c>
      <c r="P82" s="3640"/>
      <c r="Q82" s="46">
        <f t="shared" si="29"/>
        <v>0</v>
      </c>
    </row>
    <row r="83" spans="1:17" ht="15.75" customHeight="1">
      <c r="A83" s="801" t="s">
        <v>894</v>
      </c>
      <c r="B83" s="2585">
        <f>SUM(B37/B33)*100-100</f>
        <v>-2.337716551868084</v>
      </c>
      <c r="C83" s="1849"/>
      <c r="D83" s="716">
        <f t="shared" si="41"/>
        <v>-2.3605598495926472</v>
      </c>
      <c r="E83" s="3728">
        <f t="shared" si="44"/>
        <v>-2.5052192066805929</v>
      </c>
      <c r="F83" s="3729"/>
      <c r="G83" s="3730">
        <f t="shared" si="42"/>
        <v>-2.0223152022315105</v>
      </c>
      <c r="H83" s="3731"/>
      <c r="I83" s="1737">
        <f>SUM(I37/I33)*100-100</f>
        <v>-1.25</v>
      </c>
      <c r="J83" s="3589">
        <f t="shared" si="45"/>
        <v>1.6129032258064484</v>
      </c>
      <c r="K83" s="3639"/>
      <c r="L83" s="3589">
        <f t="shared" si="46"/>
        <v>-11.111111111111114</v>
      </c>
      <c r="M83" s="3637"/>
      <c r="N83" s="60">
        <f t="shared" si="47"/>
        <v>-8.6666666666666714</v>
      </c>
      <c r="O83" s="3589">
        <f t="shared" ref="O83" si="52">SUM(P37/P33)*100-100</f>
        <v>-13.00813008130082</v>
      </c>
      <c r="P83" s="3639"/>
      <c r="Q83" s="49">
        <f t="shared" si="29"/>
        <v>11.111111111111114</v>
      </c>
    </row>
    <row r="84" spans="1:17" ht="15.75" customHeight="1">
      <c r="A84" s="92" t="s">
        <v>900</v>
      </c>
      <c r="B84" s="715">
        <f t="shared" si="40"/>
        <v>-2.1329987452948558</v>
      </c>
      <c r="C84" s="1849"/>
      <c r="D84" s="716">
        <f t="shared" si="41"/>
        <v>-2.1356783919598001</v>
      </c>
      <c r="E84" s="3728">
        <f t="shared" si="44"/>
        <v>-2.1817095038852301</v>
      </c>
      <c r="F84" s="3729"/>
      <c r="G84" s="3730">
        <f t="shared" si="42"/>
        <v>-2.0279720279720266</v>
      </c>
      <c r="H84" s="3731"/>
      <c r="I84" s="1737">
        <f t="shared" si="43"/>
        <v>1.9230769230769198</v>
      </c>
      <c r="J84" s="3589">
        <f t="shared" si="45"/>
        <v>4.6511627906976827</v>
      </c>
      <c r="K84" s="3639"/>
      <c r="L84" s="3589">
        <f t="shared" si="46"/>
        <v>-11.111111111111114</v>
      </c>
      <c r="M84" s="3637"/>
      <c r="N84" s="60">
        <f t="shared" si="47"/>
        <v>-14.754098360655746</v>
      </c>
      <c r="O84" s="3589">
        <f t="shared" ref="O84:O86" si="53">SUM(P38/P34)*100-100</f>
        <v>-18</v>
      </c>
      <c r="P84" s="3639"/>
      <c r="Q84" s="49">
        <f t="shared" si="29"/>
        <v>0</v>
      </c>
    </row>
    <row r="85" spans="1:17" ht="15.75" customHeight="1">
      <c r="A85" s="92" t="s">
        <v>888</v>
      </c>
      <c r="B85" s="715">
        <f t="shared" si="40"/>
        <v>-2.0108923334729809</v>
      </c>
      <c r="C85" s="1849"/>
      <c r="D85" s="1847">
        <f t="shared" si="41"/>
        <v>-2.0130006290627023</v>
      </c>
      <c r="E85" s="3728">
        <f t="shared" ref="E85:E86" si="54">SUM(F39/F35)*100-100</f>
        <v>-2.0377584656877445</v>
      </c>
      <c r="F85" s="3729"/>
      <c r="G85" s="3730">
        <f t="shared" si="42"/>
        <v>-1.955307262569832</v>
      </c>
      <c r="H85" s="3731"/>
      <c r="I85" s="1737">
        <f>SUM(I39/I35)*100-100</f>
        <v>21.212121212121218</v>
      </c>
      <c r="J85" s="3589">
        <f t="shared" ref="J85:J86" si="55">SUM(K39/K35)*100-100</f>
        <v>14.285714285714278</v>
      </c>
      <c r="K85" s="3639"/>
      <c r="L85" s="3589">
        <f t="shared" si="46"/>
        <v>60</v>
      </c>
      <c r="M85" s="3637"/>
      <c r="N85" s="60">
        <f t="shared" si="47"/>
        <v>-7.3170731707317032</v>
      </c>
      <c r="O85" s="3589">
        <f t="shared" si="53"/>
        <v>-13.513513513513516</v>
      </c>
      <c r="P85" s="3639"/>
      <c r="Q85" s="49">
        <f t="shared" si="29"/>
        <v>50</v>
      </c>
    </row>
    <row r="86" spans="1:17" ht="15.75" customHeight="1">
      <c r="A86" s="38" t="s">
        <v>901</v>
      </c>
      <c r="B86" s="1965">
        <f t="shared" si="40"/>
        <v>-1.9603709949409733</v>
      </c>
      <c r="C86" s="1966"/>
      <c r="D86" s="720">
        <f t="shared" si="41"/>
        <v>-2.0464135021097007</v>
      </c>
      <c r="E86" s="3724">
        <f t="shared" si="54"/>
        <v>-2.2289156626505928</v>
      </c>
      <c r="F86" s="3725"/>
      <c r="G86" s="3726">
        <f t="shared" si="42"/>
        <v>-1.6197183098591523</v>
      </c>
      <c r="H86" s="3727"/>
      <c r="I86" s="1964">
        <f>SUM(I40/I36)*100-100</f>
        <v>4.7619047619047734</v>
      </c>
      <c r="J86" s="3601">
        <f t="shared" si="55"/>
        <v>-8.5714285714285694</v>
      </c>
      <c r="K86" s="3640"/>
      <c r="L86" s="3601">
        <f t="shared" si="46"/>
        <v>71.428571428571416</v>
      </c>
      <c r="M86" s="3638"/>
      <c r="N86" s="63">
        <f t="shared" si="47"/>
        <v>-8.3333333333333428</v>
      </c>
      <c r="O86" s="3601">
        <f t="shared" si="53"/>
        <v>-1.923076923076934</v>
      </c>
      <c r="P86" s="3640"/>
      <c r="Q86" s="46">
        <f t="shared" si="29"/>
        <v>-25</v>
      </c>
    </row>
    <row r="87" spans="1:17" ht="15.75" customHeight="1" thickBot="1">
      <c r="A87" s="3439" t="s">
        <v>939</v>
      </c>
      <c r="B87" s="3440">
        <f>SUM(B41/B37)*100-100</f>
        <v>-1.5815345159222005</v>
      </c>
      <c r="C87" s="3441"/>
      <c r="D87" s="3442">
        <f>SUM(D41/D37)*100-100</f>
        <v>-1.6260162601626007</v>
      </c>
      <c r="E87" s="3720">
        <f>SUM(F41/F37)*100-100</f>
        <v>-1.9271948608137137</v>
      </c>
      <c r="F87" s="3721"/>
      <c r="G87" s="3722">
        <f>SUM(G41/G37)*100-100</f>
        <v>-0.92526690391458999</v>
      </c>
      <c r="H87" s="3723"/>
      <c r="I87" s="3418">
        <f>SUM(I41/I37)*100-100</f>
        <v>-12.658227848101262</v>
      </c>
      <c r="J87" s="3595">
        <f>SUM(K41/K37)*100-100</f>
        <v>-15.873015873015873</v>
      </c>
      <c r="K87" s="3661"/>
      <c r="L87" s="3595">
        <f>SUM(L41/L37)*100-100</f>
        <v>0</v>
      </c>
      <c r="M87" s="3675"/>
      <c r="N87" s="3443">
        <f>SUM(N41/N37)*100-100</f>
        <v>-16.788321167883211</v>
      </c>
      <c r="O87" s="3595">
        <f>SUM(P41/P37)*100-100</f>
        <v>-14.018691588785046</v>
      </c>
      <c r="P87" s="3661"/>
      <c r="Q87" s="1865">
        <f>SUM(Q41/Q37)*100-100</f>
        <v>-26.666666666666671</v>
      </c>
    </row>
    <row r="88" spans="1:17">
      <c r="A88" s="56" t="s">
        <v>134</v>
      </c>
      <c r="B88" s="56"/>
    </row>
    <row r="94" spans="1:17">
      <c r="B94" s="23"/>
      <c r="C94" s="23"/>
    </row>
    <row r="95" spans="1:17">
      <c r="A95" s="23"/>
    </row>
    <row r="96" spans="1:17">
      <c r="C96" s="23"/>
      <c r="D96" s="23"/>
    </row>
    <row r="97" spans="3:3">
      <c r="C97" s="23"/>
    </row>
    <row r="117" spans="5:5">
      <c r="E117" s="3">
        <v>748108</v>
      </c>
    </row>
  </sheetData>
  <mergeCells count="198">
    <mergeCell ref="E84:F84"/>
    <mergeCell ref="G84:H84"/>
    <mergeCell ref="J84:K84"/>
    <mergeCell ref="L84:M84"/>
    <mergeCell ref="O84:P84"/>
    <mergeCell ref="E86:F86"/>
    <mergeCell ref="G86:H86"/>
    <mergeCell ref="J86:K86"/>
    <mergeCell ref="L86:M86"/>
    <mergeCell ref="O86:P86"/>
    <mergeCell ref="E85:F85"/>
    <mergeCell ref="G85:H85"/>
    <mergeCell ref="J85:K85"/>
    <mergeCell ref="L85:M85"/>
    <mergeCell ref="O85:P85"/>
    <mergeCell ref="J51:K51"/>
    <mergeCell ref="O53:P53"/>
    <mergeCell ref="G53:H53"/>
    <mergeCell ref="L51:M51"/>
    <mergeCell ref="L52:M52"/>
    <mergeCell ref="J57:K57"/>
    <mergeCell ref="G57:H57"/>
    <mergeCell ref="D2:Q2"/>
    <mergeCell ref="D47:Q47"/>
    <mergeCell ref="L50:M50"/>
    <mergeCell ref="O50:P50"/>
    <mergeCell ref="A44:R44"/>
    <mergeCell ref="E55:F55"/>
    <mergeCell ref="G55:H55"/>
    <mergeCell ref="O52:P52"/>
    <mergeCell ref="E52:F52"/>
    <mergeCell ref="J52:K52"/>
    <mergeCell ref="G56:H56"/>
    <mergeCell ref="J53:K53"/>
    <mergeCell ref="O56:P56"/>
    <mergeCell ref="L53:M53"/>
    <mergeCell ref="O51:P51"/>
    <mergeCell ref="E51:F51"/>
    <mergeCell ref="G51:H51"/>
    <mergeCell ref="A3:B3"/>
    <mergeCell ref="L56:M56"/>
    <mergeCell ref="E62:F62"/>
    <mergeCell ref="E63:F63"/>
    <mergeCell ref="O62:P62"/>
    <mergeCell ref="L62:M62"/>
    <mergeCell ref="O65:P65"/>
    <mergeCell ref="G64:H64"/>
    <mergeCell ref="J64:K64"/>
    <mergeCell ref="A48:C49"/>
    <mergeCell ref="D48:H49"/>
    <mergeCell ref="I48:M49"/>
    <mergeCell ref="E64:F64"/>
    <mergeCell ref="L64:M64"/>
    <mergeCell ref="J65:K65"/>
    <mergeCell ref="L65:M65"/>
    <mergeCell ref="E56:F56"/>
    <mergeCell ref="E50:F50"/>
    <mergeCell ref="G50:H50"/>
    <mergeCell ref="G52:H52"/>
    <mergeCell ref="J50:K50"/>
    <mergeCell ref="E54:F54"/>
    <mergeCell ref="G54:H54"/>
    <mergeCell ref="J54:K54"/>
    <mergeCell ref="J56:K56"/>
    <mergeCell ref="E53:F53"/>
    <mergeCell ref="E61:F61"/>
    <mergeCell ref="G61:H61"/>
    <mergeCell ref="J61:K61"/>
    <mergeCell ref="L61:M61"/>
    <mergeCell ref="O58:P58"/>
    <mergeCell ref="O59:P59"/>
    <mergeCell ref="E59:F59"/>
    <mergeCell ref="O60:P60"/>
    <mergeCell ref="E60:F60"/>
    <mergeCell ref="G60:H60"/>
    <mergeCell ref="E58:F58"/>
    <mergeCell ref="G59:H59"/>
    <mergeCell ref="J59:K59"/>
    <mergeCell ref="L59:M59"/>
    <mergeCell ref="E57:F57"/>
    <mergeCell ref="E65:F65"/>
    <mergeCell ref="E77:F77"/>
    <mergeCell ref="G77:H77"/>
    <mergeCell ref="J77:K77"/>
    <mergeCell ref="L77:M77"/>
    <mergeCell ref="O77:P77"/>
    <mergeCell ref="L71:M71"/>
    <mergeCell ref="O71:P71"/>
    <mergeCell ref="E72:F72"/>
    <mergeCell ref="G72:H72"/>
    <mergeCell ref="J72:K72"/>
    <mergeCell ref="L72:M72"/>
    <mergeCell ref="E71:F71"/>
    <mergeCell ref="G71:H71"/>
    <mergeCell ref="J71:K71"/>
    <mergeCell ref="E75:F75"/>
    <mergeCell ref="G75:H75"/>
    <mergeCell ref="J75:K75"/>
    <mergeCell ref="E73:F73"/>
    <mergeCell ref="E74:F74"/>
    <mergeCell ref="G65:H65"/>
    <mergeCell ref="J68:K68"/>
    <mergeCell ref="L68:M68"/>
    <mergeCell ref="O66:P66"/>
    <mergeCell ref="N48:Q49"/>
    <mergeCell ref="J67:K67"/>
    <mergeCell ref="L67:M67"/>
    <mergeCell ref="J60:K60"/>
    <mergeCell ref="L60:M60"/>
    <mergeCell ref="O64:P64"/>
    <mergeCell ref="J66:K66"/>
    <mergeCell ref="G58:H58"/>
    <mergeCell ref="J58:K58"/>
    <mergeCell ref="G62:H62"/>
    <mergeCell ref="J62:K62"/>
    <mergeCell ref="L57:M57"/>
    <mergeCell ref="O55:P55"/>
    <mergeCell ref="O57:P57"/>
    <mergeCell ref="O63:P63"/>
    <mergeCell ref="G63:H63"/>
    <mergeCell ref="J63:K63"/>
    <mergeCell ref="L63:M63"/>
    <mergeCell ref="L58:M58"/>
    <mergeCell ref="O54:P54"/>
    <mergeCell ref="L54:M54"/>
    <mergeCell ref="J55:K55"/>
    <mergeCell ref="L55:M55"/>
    <mergeCell ref="O61:P61"/>
    <mergeCell ref="E66:F66"/>
    <mergeCell ref="G66:H66"/>
    <mergeCell ref="L69:M69"/>
    <mergeCell ref="O69:P69"/>
    <mergeCell ref="L75:M75"/>
    <mergeCell ref="O75:P75"/>
    <mergeCell ref="O72:P72"/>
    <mergeCell ref="L74:M74"/>
    <mergeCell ref="L73:M73"/>
    <mergeCell ref="O73:P73"/>
    <mergeCell ref="L66:M66"/>
    <mergeCell ref="G74:H74"/>
    <mergeCell ref="G73:H73"/>
    <mergeCell ref="J73:K73"/>
    <mergeCell ref="J74:K74"/>
    <mergeCell ref="O74:P74"/>
    <mergeCell ref="E68:F68"/>
    <mergeCell ref="G68:H68"/>
    <mergeCell ref="E70:F70"/>
    <mergeCell ref="G70:H70"/>
    <mergeCell ref="J70:K70"/>
    <mergeCell ref="L70:M70"/>
    <mergeCell ref="E69:F69"/>
    <mergeCell ref="G69:H69"/>
    <mergeCell ref="J83:K83"/>
    <mergeCell ref="L83:M83"/>
    <mergeCell ref="O67:P67"/>
    <mergeCell ref="E67:F67"/>
    <mergeCell ref="G67:H67"/>
    <mergeCell ref="E76:F76"/>
    <mergeCell ref="G76:H76"/>
    <mergeCell ref="J76:K76"/>
    <mergeCell ref="L76:M76"/>
    <mergeCell ref="O76:P76"/>
    <mergeCell ref="O68:P68"/>
    <mergeCell ref="O70:P70"/>
    <mergeCell ref="J69:K69"/>
    <mergeCell ref="O83:P83"/>
    <mergeCell ref="E79:F79"/>
    <mergeCell ref="G79:H79"/>
    <mergeCell ref="J79:K79"/>
    <mergeCell ref="L79:M79"/>
    <mergeCell ref="O79:P79"/>
    <mergeCell ref="E80:F80"/>
    <mergeCell ref="G80:H80"/>
    <mergeCell ref="J80:K80"/>
    <mergeCell ref="E87:F87"/>
    <mergeCell ref="G87:H87"/>
    <mergeCell ref="J87:K87"/>
    <mergeCell ref="L87:M87"/>
    <mergeCell ref="O87:P87"/>
    <mergeCell ref="E78:F78"/>
    <mergeCell ref="G78:H78"/>
    <mergeCell ref="J78:K78"/>
    <mergeCell ref="L78:M78"/>
    <mergeCell ref="O78:P78"/>
    <mergeCell ref="L82:M82"/>
    <mergeCell ref="O82:P82"/>
    <mergeCell ref="E81:F81"/>
    <mergeCell ref="G81:H81"/>
    <mergeCell ref="J81:K81"/>
    <mergeCell ref="L81:M81"/>
    <mergeCell ref="O81:P81"/>
    <mergeCell ref="E82:F82"/>
    <mergeCell ref="G82:H82"/>
    <mergeCell ref="J82:K82"/>
    <mergeCell ref="L80:M80"/>
    <mergeCell ref="O80:P80"/>
    <mergeCell ref="E83:F83"/>
    <mergeCell ref="G83:H83"/>
  </mergeCells>
  <phoneticPr fontId="0" type="noConversion"/>
  <pageMargins left="0.59055118110236227" right="0.19685039370078741" top="0.9055118110236221" bottom="0.78740157480314965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A261"/>
  <sheetViews>
    <sheetView topLeftCell="A250" zoomScaleNormal="100" workbookViewId="0">
      <selection activeCell="K266" sqref="K266"/>
    </sheetView>
  </sheetViews>
  <sheetFormatPr defaultColWidth="8.85546875" defaultRowHeight="12.75"/>
  <cols>
    <col min="1" max="1" width="6.85546875" style="3" customWidth="1"/>
    <col min="2" max="2" width="6.28515625" style="3" customWidth="1"/>
    <col min="3" max="3" width="5.42578125" style="3" customWidth="1"/>
    <col min="4" max="4" width="3.85546875" style="3" customWidth="1"/>
    <col min="5" max="5" width="5.7109375" style="3" customWidth="1"/>
    <col min="6" max="6" width="7.140625" style="3" bestFit="1" customWidth="1"/>
    <col min="7" max="8" width="3.7109375" style="3" customWidth="1"/>
    <col min="9" max="9" width="5.28515625" style="3" bestFit="1" customWidth="1"/>
    <col min="10" max="10" width="3.7109375" style="3" customWidth="1"/>
    <col min="11" max="11" width="6.42578125" style="3" customWidth="1"/>
    <col min="12" max="12" width="5.28515625" style="3" bestFit="1" customWidth="1"/>
    <col min="13" max="13" width="6.5703125" customWidth="1"/>
    <col min="14" max="14" width="4.5703125" bestFit="1" customWidth="1"/>
    <col min="15" max="15" width="7" customWidth="1"/>
    <col min="16" max="16" width="4.85546875" bestFit="1" customWidth="1"/>
    <col min="17" max="17" width="5.7109375" customWidth="1"/>
    <col min="18" max="18" width="5.5703125" bestFit="1" customWidth="1"/>
    <col min="19" max="19" width="5.42578125" customWidth="1"/>
    <col min="20" max="20" width="4.85546875" bestFit="1" customWidth="1"/>
  </cols>
  <sheetData>
    <row r="1" spans="1:25" ht="22.7" customHeight="1">
      <c r="A1" s="14" t="s">
        <v>28</v>
      </c>
      <c r="B1" s="3762" t="s">
        <v>141</v>
      </c>
      <c r="C1" s="3763"/>
      <c r="D1" s="3763"/>
      <c r="E1" s="3763"/>
      <c r="F1" s="3763"/>
      <c r="G1" s="3763"/>
      <c r="H1" s="3763"/>
      <c r="I1" s="3763"/>
      <c r="J1" s="3763"/>
      <c r="K1" s="3763"/>
      <c r="L1" s="3763"/>
      <c r="M1" s="3763"/>
      <c r="N1" s="3763"/>
      <c r="O1" s="3763"/>
      <c r="P1" s="3763"/>
      <c r="Q1" s="3763"/>
      <c r="R1" s="3763"/>
      <c r="S1" s="3763"/>
      <c r="T1" s="3764"/>
    </row>
    <row r="2" spans="1:25" ht="18" customHeight="1" thickBot="1">
      <c r="B2" s="3648" t="s">
        <v>214</v>
      </c>
      <c r="C2" s="3624"/>
      <c r="D2" s="3624"/>
      <c r="E2" s="3624"/>
      <c r="F2" s="3624"/>
      <c r="G2" s="3624"/>
      <c r="H2" s="3624"/>
      <c r="I2" s="3624"/>
      <c r="J2" s="3624"/>
      <c r="K2" s="3624"/>
      <c r="L2" s="3624"/>
      <c r="M2" s="3624"/>
      <c r="N2" s="3624"/>
      <c r="O2" s="3624"/>
      <c r="P2" s="3624"/>
      <c r="Q2" s="3624"/>
      <c r="R2" s="3624"/>
      <c r="S2" s="3624"/>
      <c r="T2" s="3625"/>
    </row>
    <row r="3" spans="1:25" ht="24.75" customHeight="1" thickBot="1">
      <c r="A3" s="1131" t="s">
        <v>102</v>
      </c>
      <c r="B3" s="1158"/>
      <c r="C3" s="3765" t="s">
        <v>157</v>
      </c>
      <c r="D3" s="3766"/>
      <c r="E3" s="3766"/>
      <c r="F3" s="3766"/>
      <c r="G3" s="3766"/>
      <c r="H3" s="3766"/>
      <c r="I3" s="3766"/>
      <c r="J3" s="3766"/>
      <c r="K3" s="3766"/>
      <c r="L3" s="3766"/>
      <c r="M3" s="3766"/>
      <c r="N3" s="3766"/>
      <c r="O3" s="3766"/>
      <c r="P3" s="3766"/>
      <c r="Q3" s="3766"/>
      <c r="R3" s="3766"/>
      <c r="S3" s="3766"/>
      <c r="T3" s="3767"/>
    </row>
    <row r="4" spans="1:25" ht="39.200000000000003" customHeight="1">
      <c r="A4" s="696" t="s">
        <v>107</v>
      </c>
      <c r="B4" s="1159" t="s">
        <v>108</v>
      </c>
      <c r="C4" s="1012" t="s">
        <v>143</v>
      </c>
      <c r="D4" s="1013" t="s">
        <v>109</v>
      </c>
      <c r="E4" s="182" t="s">
        <v>144</v>
      </c>
      <c r="F4" s="1011" t="s">
        <v>109</v>
      </c>
      <c r="G4" s="1160" t="s">
        <v>624</v>
      </c>
      <c r="H4" s="1014" t="s">
        <v>109</v>
      </c>
      <c r="I4" s="1148" t="s">
        <v>625</v>
      </c>
      <c r="J4" s="1014" t="s">
        <v>109</v>
      </c>
      <c r="K4" s="1015" t="s">
        <v>145</v>
      </c>
      <c r="L4" s="1013" t="s">
        <v>109</v>
      </c>
      <c r="M4" s="1015" t="s">
        <v>146</v>
      </c>
      <c r="N4" s="1013" t="s">
        <v>109</v>
      </c>
      <c r="O4" s="182" t="s">
        <v>62</v>
      </c>
      <c r="P4" s="1011" t="s">
        <v>109</v>
      </c>
      <c r="Q4" s="182" t="s">
        <v>147</v>
      </c>
      <c r="R4" s="1011" t="s">
        <v>109</v>
      </c>
      <c r="S4" s="182" t="s">
        <v>148</v>
      </c>
      <c r="T4" s="183" t="s">
        <v>109</v>
      </c>
    </row>
    <row r="5" spans="1:25">
      <c r="A5" s="699" t="s">
        <v>131</v>
      </c>
      <c r="B5" s="33">
        <v>5255</v>
      </c>
      <c r="C5" s="34">
        <v>55</v>
      </c>
      <c r="D5" s="175">
        <v>1.0466222645099905</v>
      </c>
      <c r="E5" s="35">
        <v>1378</v>
      </c>
      <c r="F5" s="162">
        <f>(E5/B5)*100</f>
        <v>26.222645099904852</v>
      </c>
      <c r="G5" s="3681">
        <v>0</v>
      </c>
      <c r="H5" s="3682"/>
      <c r="I5" s="3682"/>
      <c r="J5" s="162">
        <f>(G5/B5)*100</f>
        <v>0</v>
      </c>
      <c r="K5" s="35">
        <v>2327</v>
      </c>
      <c r="L5" s="109">
        <v>44.28163653663178</v>
      </c>
      <c r="M5" s="31">
        <v>432</v>
      </c>
      <c r="N5" s="32">
        <v>8.2207421503330167</v>
      </c>
      <c r="O5" s="114">
        <v>3</v>
      </c>
      <c r="P5" s="32">
        <v>5.7088487155090392E-2</v>
      </c>
      <c r="Q5" s="31">
        <v>1056</v>
      </c>
      <c r="R5" s="64">
        <v>20.095147478591819</v>
      </c>
      <c r="S5" s="85">
        <v>4</v>
      </c>
      <c r="T5" s="37">
        <v>7.6117982873453852E-2</v>
      </c>
    </row>
    <row r="6" spans="1:25">
      <c r="A6" s="699" t="s">
        <v>132</v>
      </c>
      <c r="B6" s="33">
        <v>5331</v>
      </c>
      <c r="C6" s="34">
        <v>57</v>
      </c>
      <c r="D6" s="175">
        <v>1.0692177827799663</v>
      </c>
      <c r="E6" s="35">
        <v>1391</v>
      </c>
      <c r="F6" s="32">
        <f>(E6/B6)*100</f>
        <v>26.092665541174263</v>
      </c>
      <c r="G6" s="3685">
        <v>0</v>
      </c>
      <c r="H6" s="3686"/>
      <c r="I6" s="3686"/>
      <c r="J6" s="32">
        <f t="shared" ref="J6:J18" si="0">(G6/B6)*100</f>
        <v>0</v>
      </c>
      <c r="K6" s="35">
        <v>2383</v>
      </c>
      <c r="L6" s="109">
        <v>44.700806602888768</v>
      </c>
      <c r="M6" s="31">
        <v>430</v>
      </c>
      <c r="N6" s="32">
        <v>8.0660288876383426</v>
      </c>
      <c r="O6" s="114">
        <v>3</v>
      </c>
      <c r="P6" s="32">
        <v>5.6274620146314014E-2</v>
      </c>
      <c r="Q6" s="31">
        <v>1063</v>
      </c>
      <c r="R6" s="64">
        <v>19.939973738510599</v>
      </c>
      <c r="S6" s="85">
        <v>4</v>
      </c>
      <c r="T6" s="37">
        <v>7.5032826861752014E-2</v>
      </c>
    </row>
    <row r="7" spans="1:25">
      <c r="A7" s="699" t="s">
        <v>133</v>
      </c>
      <c r="B7" s="33">
        <v>5340</v>
      </c>
      <c r="C7" s="34">
        <v>55</v>
      </c>
      <c r="D7" s="175">
        <v>1.0299625468164793</v>
      </c>
      <c r="E7" s="35">
        <v>1391</v>
      </c>
      <c r="F7" s="32">
        <f>(E7/B7)*100</f>
        <v>26.04868913857678</v>
      </c>
      <c r="G7" s="3685">
        <v>0</v>
      </c>
      <c r="H7" s="3686"/>
      <c r="I7" s="3686"/>
      <c r="J7" s="32">
        <f t="shared" si="0"/>
        <v>0</v>
      </c>
      <c r="K7" s="35">
        <v>2395</v>
      </c>
      <c r="L7" s="109">
        <v>44.850187265917604</v>
      </c>
      <c r="M7" s="31">
        <v>428</v>
      </c>
      <c r="N7" s="32">
        <v>8.0149812734082388</v>
      </c>
      <c r="O7" s="114">
        <v>3</v>
      </c>
      <c r="P7" s="32">
        <v>5.6179775280898882E-2</v>
      </c>
      <c r="Q7" s="31">
        <v>1065</v>
      </c>
      <c r="R7" s="64">
        <v>19.943820224719101</v>
      </c>
      <c r="S7" s="85">
        <v>3</v>
      </c>
      <c r="T7" s="37">
        <v>5.6179775280898882E-2</v>
      </c>
    </row>
    <row r="8" spans="1:25">
      <c r="A8" s="698" t="s">
        <v>419</v>
      </c>
      <c r="B8" s="43">
        <v>5335</v>
      </c>
      <c r="C8" s="44">
        <v>56</v>
      </c>
      <c r="D8" s="174">
        <v>1.0496719775070291</v>
      </c>
      <c r="E8" s="45">
        <v>1382</v>
      </c>
      <c r="F8" s="42">
        <f>(E8/B8)*100</f>
        <v>25.904404873477038</v>
      </c>
      <c r="G8" s="3689">
        <v>0</v>
      </c>
      <c r="H8" s="3793"/>
      <c r="I8" s="3793"/>
      <c r="J8" s="42">
        <f t="shared" si="0"/>
        <v>0</v>
      </c>
      <c r="K8" s="45">
        <v>2405</v>
      </c>
      <c r="L8" s="110">
        <v>45.0796626054358</v>
      </c>
      <c r="M8" s="41">
        <v>428</v>
      </c>
      <c r="N8" s="42">
        <v>8.0224929709465798</v>
      </c>
      <c r="O8" s="113">
        <v>3</v>
      </c>
      <c r="P8" s="42">
        <v>5.6232427366447985E-2</v>
      </c>
      <c r="Q8" s="41">
        <v>1057</v>
      </c>
      <c r="R8" s="65">
        <v>19.812558575445173</v>
      </c>
      <c r="S8" s="87">
        <v>4</v>
      </c>
      <c r="T8" s="88">
        <v>7.4976569821930655E-2</v>
      </c>
    </row>
    <row r="9" spans="1:25">
      <c r="A9" s="799" t="s">
        <v>439</v>
      </c>
      <c r="B9" s="33">
        <v>5307</v>
      </c>
      <c r="C9" s="34">
        <v>54</v>
      </c>
      <c r="D9" s="175">
        <f>SUM(C9/B9)*100</f>
        <v>1.0175240248728095</v>
      </c>
      <c r="E9" s="35">
        <v>1371</v>
      </c>
      <c r="F9" s="64">
        <f>SUM(E9/B9)*100</f>
        <v>25.833804409270773</v>
      </c>
      <c r="G9" s="3681">
        <v>0</v>
      </c>
      <c r="H9" s="3682"/>
      <c r="I9" s="3682"/>
      <c r="J9" s="162">
        <f t="shared" si="0"/>
        <v>0</v>
      </c>
      <c r="K9" s="35">
        <v>2414</v>
      </c>
      <c r="L9" s="109">
        <f>SUM(K9/B9)*100</f>
        <v>45.487092519314118</v>
      </c>
      <c r="M9" s="31">
        <v>422</v>
      </c>
      <c r="N9" s="32">
        <f t="shared" ref="N9:N23" si="1">SUM(M9/B9)*100</f>
        <v>7.9517618240060299</v>
      </c>
      <c r="O9" s="114">
        <v>3</v>
      </c>
      <c r="P9" s="32">
        <f>SUM(O9/B9)*100</f>
        <v>5.652911249293386E-2</v>
      </c>
      <c r="Q9" s="31">
        <v>1039</v>
      </c>
      <c r="R9" s="64">
        <f>SUM(Q9/B9)*100</f>
        <v>19.57791596005276</v>
      </c>
      <c r="S9" s="85">
        <v>4</v>
      </c>
      <c r="T9" s="37">
        <f>SUM(S9/B9)*100</f>
        <v>7.537214999057848E-2</v>
      </c>
      <c r="U9" s="240"/>
      <c r="V9" s="240"/>
      <c r="W9" s="240"/>
      <c r="X9" s="240"/>
      <c r="Y9" s="240"/>
    </row>
    <row r="10" spans="1:25">
      <c r="A10" s="699" t="s">
        <v>593</v>
      </c>
      <c r="B10" s="33">
        <v>5361</v>
      </c>
      <c r="C10" s="34">
        <v>54</v>
      </c>
      <c r="D10" s="175">
        <f t="shared" ref="D10:D23" si="2">SUM(C10/B10)*100</f>
        <v>1.0072747621712368</v>
      </c>
      <c r="E10" s="35">
        <v>1382</v>
      </c>
      <c r="F10" s="64"/>
      <c r="G10" s="3685">
        <v>0</v>
      </c>
      <c r="H10" s="3686"/>
      <c r="I10" s="3686"/>
      <c r="J10" s="32">
        <f t="shared" si="0"/>
        <v>0</v>
      </c>
      <c r="K10" s="35">
        <v>2448</v>
      </c>
      <c r="L10" s="109">
        <f t="shared" ref="L10:L23" si="3">SUM(K10/B10)*100</f>
        <v>45.663122551762733</v>
      </c>
      <c r="M10" s="31">
        <v>420</v>
      </c>
      <c r="N10" s="32">
        <f t="shared" si="1"/>
        <v>7.8343592613318416</v>
      </c>
      <c r="O10" s="114">
        <v>3</v>
      </c>
      <c r="P10" s="32">
        <f t="shared" ref="P10:P23" si="4">SUM(O10/B10)*100</f>
        <v>5.5959709009513157E-2</v>
      </c>
      <c r="Q10" s="31">
        <v>1045</v>
      </c>
      <c r="R10" s="64">
        <f t="shared" ref="R10:R23" si="5">SUM(Q10/B10)*100</f>
        <v>19.492631971647082</v>
      </c>
      <c r="S10" s="85">
        <v>9</v>
      </c>
      <c r="T10" s="37">
        <f t="shared" ref="T10:T23" si="6">SUM(S10/B10)*100</f>
        <v>0.16787912702853947</v>
      </c>
      <c r="U10" s="240"/>
      <c r="V10" s="240"/>
      <c r="W10" s="240"/>
      <c r="X10" s="240"/>
      <c r="Y10" s="240"/>
    </row>
    <row r="11" spans="1:25">
      <c r="A11" s="699" t="s">
        <v>440</v>
      </c>
      <c r="B11" s="33">
        <v>5361</v>
      </c>
      <c r="C11" s="34">
        <v>53</v>
      </c>
      <c r="D11" s="175">
        <f t="shared" si="2"/>
        <v>0.98862152583473228</v>
      </c>
      <c r="E11" s="35">
        <v>1383</v>
      </c>
      <c r="F11" s="64">
        <f t="shared" ref="F11:F16" si="7">SUM(E11/B11)*100</f>
        <v>25.797425853385565</v>
      </c>
      <c r="G11" s="3685">
        <v>0</v>
      </c>
      <c r="H11" s="3686"/>
      <c r="I11" s="3686"/>
      <c r="J11" s="32">
        <f t="shared" si="0"/>
        <v>0</v>
      </c>
      <c r="K11" s="35">
        <v>2448</v>
      </c>
      <c r="L11" s="109">
        <f t="shared" si="3"/>
        <v>45.663122551762733</v>
      </c>
      <c r="M11" s="31">
        <v>421</v>
      </c>
      <c r="N11" s="32">
        <f t="shared" si="1"/>
        <v>7.8530124976683453</v>
      </c>
      <c r="O11" s="114">
        <v>4</v>
      </c>
      <c r="P11" s="32">
        <f t="shared" si="4"/>
        <v>7.4612945346017534E-2</v>
      </c>
      <c r="Q11" s="31">
        <v>1047</v>
      </c>
      <c r="R11" s="64">
        <f t="shared" si="5"/>
        <v>19.529938444320088</v>
      </c>
      <c r="S11" s="85">
        <v>5</v>
      </c>
      <c r="T11" s="37">
        <f t="shared" si="6"/>
        <v>9.3266181682521918E-2</v>
      </c>
      <c r="U11" s="240"/>
      <c r="V11" s="240"/>
      <c r="W11" s="240"/>
      <c r="X11" s="241"/>
      <c r="Y11" s="240"/>
    </row>
    <row r="12" spans="1:25">
      <c r="A12" s="698" t="s">
        <v>496</v>
      </c>
      <c r="B12" s="43">
        <v>5304</v>
      </c>
      <c r="C12" s="44">
        <v>51</v>
      </c>
      <c r="D12" s="174">
        <f t="shared" si="2"/>
        <v>0.96153846153846156</v>
      </c>
      <c r="E12" s="45">
        <v>1364</v>
      </c>
      <c r="F12" s="65">
        <f t="shared" si="7"/>
        <v>25.716440422322773</v>
      </c>
      <c r="G12" s="3689">
        <v>0</v>
      </c>
      <c r="H12" s="3793"/>
      <c r="I12" s="3793"/>
      <c r="J12" s="42">
        <f t="shared" si="0"/>
        <v>0</v>
      </c>
      <c r="K12" s="45">
        <v>2420</v>
      </c>
      <c r="L12" s="110">
        <f t="shared" si="3"/>
        <v>45.625942684766216</v>
      </c>
      <c r="M12" s="41">
        <v>416</v>
      </c>
      <c r="N12" s="42">
        <f t="shared" si="1"/>
        <v>7.8431372549019605</v>
      </c>
      <c r="O12" s="113">
        <v>4</v>
      </c>
      <c r="P12" s="42">
        <f t="shared" si="4"/>
        <v>7.5414781297134248E-2</v>
      </c>
      <c r="Q12" s="41">
        <v>1045</v>
      </c>
      <c r="R12" s="65">
        <f t="shared" si="5"/>
        <v>19.702111613876319</v>
      </c>
      <c r="S12" s="87">
        <v>4</v>
      </c>
      <c r="T12" s="88">
        <f t="shared" si="6"/>
        <v>7.5414781297134248E-2</v>
      </c>
      <c r="U12" s="240"/>
      <c r="V12" s="240"/>
      <c r="W12" s="240"/>
      <c r="X12" s="240"/>
      <c r="Y12" s="240"/>
    </row>
    <row r="13" spans="1:25">
      <c r="A13" s="699" t="s">
        <v>544</v>
      </c>
      <c r="B13" s="36">
        <v>5247</v>
      </c>
      <c r="C13" s="108">
        <v>52</v>
      </c>
      <c r="D13" s="722">
        <f t="shared" si="2"/>
        <v>0.9910425004764627</v>
      </c>
      <c r="E13" s="108">
        <v>1353</v>
      </c>
      <c r="F13" s="797">
        <f t="shared" si="7"/>
        <v>25.786163522012579</v>
      </c>
      <c r="G13" s="3681">
        <v>0</v>
      </c>
      <c r="H13" s="3682"/>
      <c r="I13" s="3682"/>
      <c r="J13" s="32">
        <f t="shared" si="0"/>
        <v>0</v>
      </c>
      <c r="K13" s="186">
        <v>2392</v>
      </c>
      <c r="L13" s="111">
        <f t="shared" si="3"/>
        <v>45.587955021917288</v>
      </c>
      <c r="M13" s="108">
        <v>410</v>
      </c>
      <c r="N13" s="111">
        <f t="shared" si="1"/>
        <v>7.8139889460644181</v>
      </c>
      <c r="O13" s="184">
        <v>4</v>
      </c>
      <c r="P13" s="162">
        <f t="shared" si="4"/>
        <v>7.6234038498189438E-2</v>
      </c>
      <c r="Q13" s="108">
        <v>1029</v>
      </c>
      <c r="R13" s="797">
        <f t="shared" si="5"/>
        <v>19.611206403659235</v>
      </c>
      <c r="S13" s="122">
        <v>7</v>
      </c>
      <c r="T13" s="798">
        <f t="shared" si="6"/>
        <v>0.13340956737183152</v>
      </c>
      <c r="U13" s="240"/>
      <c r="V13" s="240"/>
      <c r="W13" s="240"/>
      <c r="X13" s="240"/>
      <c r="Y13" s="240"/>
    </row>
    <row r="14" spans="1:25">
      <c r="A14" s="699" t="s">
        <v>501</v>
      </c>
      <c r="B14" s="36">
        <v>5265</v>
      </c>
      <c r="C14" s="31">
        <v>51</v>
      </c>
      <c r="D14" s="721">
        <f t="shared" si="2"/>
        <v>0.96866096866096862</v>
      </c>
      <c r="E14" s="31">
        <v>1355</v>
      </c>
      <c r="F14" s="64">
        <f t="shared" si="7"/>
        <v>25.735992402659068</v>
      </c>
      <c r="G14" s="3685">
        <v>0</v>
      </c>
      <c r="H14" s="3686"/>
      <c r="I14" s="3686"/>
      <c r="J14" s="32">
        <f t="shared" si="0"/>
        <v>0</v>
      </c>
      <c r="K14" s="34">
        <v>2406</v>
      </c>
      <c r="L14" s="109">
        <f t="shared" si="3"/>
        <v>45.698005698005701</v>
      </c>
      <c r="M14" s="31">
        <v>413</v>
      </c>
      <c r="N14" s="109">
        <f t="shared" si="1"/>
        <v>7.8442545109211785</v>
      </c>
      <c r="O14" s="114">
        <v>4</v>
      </c>
      <c r="P14" s="32">
        <f t="shared" si="4"/>
        <v>7.5973409306742637E-2</v>
      </c>
      <c r="Q14" s="31">
        <v>1032</v>
      </c>
      <c r="R14" s="64">
        <f t="shared" si="5"/>
        <v>19.6011396011396</v>
      </c>
      <c r="S14" s="85">
        <v>4</v>
      </c>
      <c r="T14" s="37">
        <f t="shared" si="6"/>
        <v>7.5973409306742637E-2</v>
      </c>
      <c r="U14" s="240"/>
      <c r="V14" s="240"/>
      <c r="W14" s="240"/>
      <c r="X14" s="240"/>
      <c r="Y14" s="240"/>
    </row>
    <row r="15" spans="1:25">
      <c r="A15" s="699" t="s">
        <v>516</v>
      </c>
      <c r="B15" s="33">
        <v>5280</v>
      </c>
      <c r="C15" s="31">
        <v>51</v>
      </c>
      <c r="D15" s="721">
        <f t="shared" si="2"/>
        <v>0.96590909090909083</v>
      </c>
      <c r="E15" s="31">
        <v>1345</v>
      </c>
      <c r="F15" s="64">
        <f t="shared" si="7"/>
        <v>25.473484848484851</v>
      </c>
      <c r="G15" s="3685">
        <v>0</v>
      </c>
      <c r="H15" s="3686"/>
      <c r="I15" s="3686"/>
      <c r="J15" s="32">
        <f t="shared" si="0"/>
        <v>0</v>
      </c>
      <c r="K15" s="34">
        <v>2414</v>
      </c>
      <c r="L15" s="109">
        <f t="shared" si="3"/>
        <v>45.719696969696969</v>
      </c>
      <c r="M15" s="31">
        <v>410</v>
      </c>
      <c r="N15" s="109">
        <f t="shared" si="1"/>
        <v>7.7651515151515156</v>
      </c>
      <c r="O15" s="114">
        <v>4</v>
      </c>
      <c r="P15" s="32">
        <f t="shared" si="4"/>
        <v>7.575757575757576E-2</v>
      </c>
      <c r="Q15" s="31">
        <v>1052</v>
      </c>
      <c r="R15" s="64">
        <f t="shared" si="5"/>
        <v>19.924242424242426</v>
      </c>
      <c r="S15" s="85">
        <v>4</v>
      </c>
      <c r="T15" s="37">
        <f t="shared" si="6"/>
        <v>7.575757575757576E-2</v>
      </c>
      <c r="U15" s="240"/>
      <c r="V15" s="240"/>
      <c r="W15" s="240"/>
      <c r="X15" s="240"/>
      <c r="Y15" s="240"/>
    </row>
    <row r="16" spans="1:25">
      <c r="A16" s="698" t="s">
        <v>444</v>
      </c>
      <c r="B16" s="47">
        <v>5251</v>
      </c>
      <c r="C16" s="41">
        <v>51</v>
      </c>
      <c r="D16" s="811">
        <f t="shared" si="2"/>
        <v>0.97124357265282801</v>
      </c>
      <c r="E16" s="41">
        <v>1353</v>
      </c>
      <c r="F16" s="65">
        <f t="shared" si="7"/>
        <v>25.766520662730908</v>
      </c>
      <c r="G16" s="3689">
        <v>0</v>
      </c>
      <c r="H16" s="3793"/>
      <c r="I16" s="3793"/>
      <c r="J16" s="42">
        <f t="shared" si="0"/>
        <v>0</v>
      </c>
      <c r="K16" s="44">
        <v>2400</v>
      </c>
      <c r="L16" s="110">
        <f t="shared" si="3"/>
        <v>45.70557988954485</v>
      </c>
      <c r="M16" s="41">
        <v>409</v>
      </c>
      <c r="N16" s="110">
        <f t="shared" si="1"/>
        <v>7.7889925728432674</v>
      </c>
      <c r="O16" s="113">
        <v>4</v>
      </c>
      <c r="P16" s="42">
        <f t="shared" si="4"/>
        <v>7.6175966482574756E-2</v>
      </c>
      <c r="Q16" s="41">
        <v>1030</v>
      </c>
      <c r="R16" s="65">
        <f t="shared" si="5"/>
        <v>19.615311369262997</v>
      </c>
      <c r="S16" s="87">
        <v>4</v>
      </c>
      <c r="T16" s="88">
        <f t="shared" si="6"/>
        <v>7.6175966482574756E-2</v>
      </c>
      <c r="U16" s="240"/>
      <c r="V16" s="240"/>
      <c r="W16" s="240"/>
      <c r="X16" s="240"/>
      <c r="Y16" s="240"/>
    </row>
    <row r="17" spans="1:27">
      <c r="A17" s="699" t="s">
        <v>430</v>
      </c>
      <c r="B17" s="36">
        <v>5175</v>
      </c>
      <c r="C17" s="31">
        <v>52</v>
      </c>
      <c r="D17" s="721">
        <f t="shared" si="2"/>
        <v>1.0048309178743962</v>
      </c>
      <c r="E17" s="31">
        <v>1331</v>
      </c>
      <c r="F17" s="64">
        <f t="shared" ref="F17:F23" si="8">SUM(E17/B17)*100</f>
        <v>25.719806763285025</v>
      </c>
      <c r="G17" s="3685">
        <v>0</v>
      </c>
      <c r="H17" s="3686"/>
      <c r="I17" s="3686"/>
      <c r="J17" s="32">
        <f t="shared" si="0"/>
        <v>0</v>
      </c>
      <c r="K17" s="34">
        <v>2359</v>
      </c>
      <c r="L17" s="109">
        <f t="shared" si="3"/>
        <v>45.584541062801932</v>
      </c>
      <c r="M17" s="31">
        <v>401</v>
      </c>
      <c r="N17" s="109">
        <f t="shared" si="1"/>
        <v>7.7487922705314016</v>
      </c>
      <c r="O17" s="114">
        <v>4</v>
      </c>
      <c r="P17" s="32">
        <f t="shared" si="4"/>
        <v>7.7294685990338161E-2</v>
      </c>
      <c r="Q17" s="31">
        <v>1024</v>
      </c>
      <c r="R17" s="64">
        <f t="shared" si="5"/>
        <v>19.787439613526569</v>
      </c>
      <c r="S17" s="85">
        <v>4</v>
      </c>
      <c r="T17" s="37">
        <f t="shared" si="6"/>
        <v>7.7294685990338161E-2</v>
      </c>
      <c r="U17" s="240"/>
      <c r="V17" s="240"/>
      <c r="W17" s="240"/>
      <c r="X17" s="240"/>
      <c r="Y17" s="240"/>
    </row>
    <row r="18" spans="1:27">
      <c r="A18" s="699" t="s">
        <v>213</v>
      </c>
      <c r="B18" s="36">
        <v>5175</v>
      </c>
      <c r="C18" s="31">
        <v>50</v>
      </c>
      <c r="D18" s="721">
        <f t="shared" si="2"/>
        <v>0.96618357487922701</v>
      </c>
      <c r="E18" s="31">
        <v>1336</v>
      </c>
      <c r="F18" s="64">
        <f t="shared" si="8"/>
        <v>25.816425120772944</v>
      </c>
      <c r="G18" s="3685">
        <v>0</v>
      </c>
      <c r="H18" s="3686"/>
      <c r="I18" s="3686"/>
      <c r="J18" s="32">
        <f t="shared" si="0"/>
        <v>0</v>
      </c>
      <c r="K18" s="34">
        <v>2360</v>
      </c>
      <c r="L18" s="109">
        <f t="shared" si="3"/>
        <v>45.603864734299513</v>
      </c>
      <c r="M18" s="31">
        <v>397</v>
      </c>
      <c r="N18" s="109">
        <f t="shared" si="1"/>
        <v>7.6714975845410622</v>
      </c>
      <c r="O18" s="114">
        <v>4</v>
      </c>
      <c r="P18" s="32">
        <f t="shared" si="4"/>
        <v>7.7294685990338161E-2</v>
      </c>
      <c r="Q18" s="31">
        <v>1023</v>
      </c>
      <c r="R18" s="64">
        <f t="shared" si="5"/>
        <v>19.768115942028984</v>
      </c>
      <c r="S18" s="85">
        <v>5</v>
      </c>
      <c r="T18" s="37">
        <f t="shared" si="6"/>
        <v>9.6618357487922704E-2</v>
      </c>
      <c r="U18" s="240"/>
      <c r="V18" s="240"/>
      <c r="W18" s="240"/>
      <c r="X18" s="240"/>
      <c r="Y18" s="240"/>
    </row>
    <row r="19" spans="1:27">
      <c r="A19" s="699" t="s">
        <v>64</v>
      </c>
      <c r="B19" s="36">
        <v>5172</v>
      </c>
      <c r="C19" s="31">
        <v>36</v>
      </c>
      <c r="D19" s="721">
        <f t="shared" si="2"/>
        <v>0.6960556844547563</v>
      </c>
      <c r="E19" s="31">
        <v>1173</v>
      </c>
      <c r="F19" s="64">
        <f t="shared" si="8"/>
        <v>22.679814385150813</v>
      </c>
      <c r="G19" s="114">
        <v>0</v>
      </c>
      <c r="H19" s="32">
        <f t="shared" ref="H19:H35" si="9">(G19/B19)*100</f>
        <v>0</v>
      </c>
      <c r="I19" s="34">
        <v>16</v>
      </c>
      <c r="J19" s="32">
        <f t="shared" ref="J19:J35" si="10">(I19/B19)*100</f>
        <v>0.30935808197989173</v>
      </c>
      <c r="K19" s="34">
        <v>2363</v>
      </c>
      <c r="L19" s="109">
        <f t="shared" si="3"/>
        <v>45.688321732405257</v>
      </c>
      <c r="M19" s="31">
        <v>323</v>
      </c>
      <c r="N19" s="109">
        <f t="shared" si="1"/>
        <v>6.2451662799690641</v>
      </c>
      <c r="O19" s="114">
        <v>112</v>
      </c>
      <c r="P19" s="32">
        <f t="shared" si="4"/>
        <v>2.1655065738592421</v>
      </c>
      <c r="Q19" s="31">
        <v>1144</v>
      </c>
      <c r="R19" s="64">
        <f t="shared" si="5"/>
        <v>22.119102861562258</v>
      </c>
      <c r="S19" s="85">
        <v>5</v>
      </c>
      <c r="T19" s="37">
        <f t="shared" si="6"/>
        <v>9.6674400618716169E-2</v>
      </c>
      <c r="U19" s="240"/>
      <c r="V19" s="240"/>
      <c r="W19" s="240"/>
      <c r="X19" s="240"/>
      <c r="Y19" s="240"/>
      <c r="Z19" s="240"/>
      <c r="AA19" s="537"/>
    </row>
    <row r="20" spans="1:27">
      <c r="A20" s="698" t="s">
        <v>569</v>
      </c>
      <c r="B20" s="47">
        <v>5148</v>
      </c>
      <c r="C20" s="41">
        <v>37</v>
      </c>
      <c r="D20" s="811">
        <f t="shared" si="2"/>
        <v>0.71872571872571867</v>
      </c>
      <c r="E20" s="41">
        <v>1159</v>
      </c>
      <c r="F20" s="65">
        <f t="shared" si="8"/>
        <v>22.513597513597514</v>
      </c>
      <c r="G20" s="113">
        <v>0</v>
      </c>
      <c r="H20" s="42">
        <f t="shared" si="9"/>
        <v>0</v>
      </c>
      <c r="I20" s="44">
        <v>16</v>
      </c>
      <c r="J20" s="42">
        <f t="shared" si="10"/>
        <v>0.31080031080031079</v>
      </c>
      <c r="K20" s="44">
        <v>2351</v>
      </c>
      <c r="L20" s="110">
        <f t="shared" si="3"/>
        <v>45.668220668220663</v>
      </c>
      <c r="M20" s="41">
        <v>322</v>
      </c>
      <c r="N20" s="110">
        <f t="shared" si="1"/>
        <v>6.2548562548562545</v>
      </c>
      <c r="O20" s="113">
        <v>110</v>
      </c>
      <c r="P20" s="42">
        <f t="shared" si="4"/>
        <v>2.1367521367521367</v>
      </c>
      <c r="Q20" s="41">
        <v>1148</v>
      </c>
      <c r="R20" s="65">
        <f t="shared" si="5"/>
        <v>22.299922299922301</v>
      </c>
      <c r="S20" s="87">
        <v>5</v>
      </c>
      <c r="T20" s="88">
        <f t="shared" si="6"/>
        <v>9.7125097125097121E-2</v>
      </c>
      <c r="U20" s="240"/>
      <c r="V20" s="240"/>
      <c r="W20" s="240"/>
      <c r="X20" s="240"/>
      <c r="Y20" s="240"/>
      <c r="Z20" s="240"/>
      <c r="AA20" s="537"/>
    </row>
    <row r="21" spans="1:27">
      <c r="A21" s="699" t="s">
        <v>623</v>
      </c>
      <c r="B21" s="36">
        <v>5097</v>
      </c>
      <c r="C21" s="31">
        <v>33</v>
      </c>
      <c r="D21" s="721">
        <f t="shared" si="2"/>
        <v>0.64743967039434958</v>
      </c>
      <c r="E21" s="31">
        <v>1142</v>
      </c>
      <c r="F21" s="64">
        <f t="shared" si="8"/>
        <v>22.405336472434765</v>
      </c>
      <c r="G21" s="114">
        <v>0</v>
      </c>
      <c r="H21" s="109">
        <f t="shared" si="9"/>
        <v>0</v>
      </c>
      <c r="I21" s="114">
        <v>16</v>
      </c>
      <c r="J21" s="32">
        <f t="shared" si="10"/>
        <v>0.31391014322150285</v>
      </c>
      <c r="K21" s="114">
        <v>2320</v>
      </c>
      <c r="L21" s="109">
        <f t="shared" si="3"/>
        <v>45.516970767117911</v>
      </c>
      <c r="M21" s="31">
        <v>318</v>
      </c>
      <c r="N21" s="109">
        <f t="shared" si="1"/>
        <v>6.2389640965273694</v>
      </c>
      <c r="O21" s="114">
        <v>113</v>
      </c>
      <c r="P21" s="32">
        <f t="shared" si="4"/>
        <v>2.2169903865018639</v>
      </c>
      <c r="Q21" s="31">
        <v>1150</v>
      </c>
      <c r="R21" s="64">
        <f t="shared" si="5"/>
        <v>22.562291544045518</v>
      </c>
      <c r="S21" s="85">
        <v>5</v>
      </c>
      <c r="T21" s="37">
        <f t="shared" si="6"/>
        <v>9.809691975671965E-2</v>
      </c>
      <c r="U21" s="240"/>
      <c r="V21" s="240"/>
      <c r="W21" s="240"/>
      <c r="X21" s="240"/>
      <c r="Y21" s="240"/>
      <c r="Z21" s="240"/>
      <c r="AA21" s="537"/>
    </row>
    <row r="22" spans="1:27">
      <c r="A22" s="699" t="s">
        <v>663</v>
      </c>
      <c r="B22" s="36">
        <v>5109</v>
      </c>
      <c r="C22" s="114">
        <v>33</v>
      </c>
      <c r="D22" s="175">
        <f t="shared" si="2"/>
        <v>0.64591896652965353</v>
      </c>
      <c r="E22" s="114">
        <v>1142</v>
      </c>
      <c r="F22" s="32">
        <f t="shared" si="8"/>
        <v>22.352710902329225</v>
      </c>
      <c r="G22" s="114">
        <v>0</v>
      </c>
      <c r="H22" s="32">
        <f t="shared" si="9"/>
        <v>0</v>
      </c>
      <c r="I22" s="114">
        <v>15</v>
      </c>
      <c r="J22" s="32">
        <f t="shared" si="10"/>
        <v>0.29359953024075158</v>
      </c>
      <c r="K22" s="114">
        <v>2329</v>
      </c>
      <c r="L22" s="109">
        <f t="shared" si="3"/>
        <v>45.5862203953807</v>
      </c>
      <c r="M22" s="31">
        <v>316</v>
      </c>
      <c r="N22" s="109">
        <f t="shared" si="1"/>
        <v>6.185163437071834</v>
      </c>
      <c r="O22" s="31">
        <v>110</v>
      </c>
      <c r="P22" s="109">
        <f t="shared" si="4"/>
        <v>2.1530632217655117</v>
      </c>
      <c r="Q22" s="114">
        <v>1158</v>
      </c>
      <c r="R22" s="32">
        <f t="shared" si="5"/>
        <v>22.665883734586025</v>
      </c>
      <c r="S22" s="673">
        <v>6</v>
      </c>
      <c r="T22" s="106">
        <f t="shared" si="6"/>
        <v>0.11743981209630064</v>
      </c>
      <c r="U22" s="240"/>
      <c r="V22" s="240"/>
      <c r="W22" s="240"/>
      <c r="X22" s="240"/>
      <c r="Y22" s="240"/>
      <c r="Z22" s="976"/>
      <c r="AA22" s="537"/>
    </row>
    <row r="23" spans="1:27">
      <c r="A23" s="699" t="s">
        <v>676</v>
      </c>
      <c r="B23" s="36">
        <v>5082</v>
      </c>
      <c r="C23" s="114">
        <v>33</v>
      </c>
      <c r="D23" s="721">
        <f t="shared" si="2"/>
        <v>0.64935064935064934</v>
      </c>
      <c r="E23" s="114">
        <v>1134</v>
      </c>
      <c r="F23" s="32">
        <f t="shared" si="8"/>
        <v>22.314049586776861</v>
      </c>
      <c r="G23" s="34">
        <v>0</v>
      </c>
      <c r="H23" s="32">
        <f t="shared" si="9"/>
        <v>0</v>
      </c>
      <c r="I23" s="34">
        <v>15</v>
      </c>
      <c r="J23" s="32">
        <f t="shared" si="10"/>
        <v>0.29515938606847697</v>
      </c>
      <c r="K23" s="114">
        <v>2316</v>
      </c>
      <c r="L23" s="109">
        <f t="shared" si="3"/>
        <v>45.57260920897285</v>
      </c>
      <c r="M23" s="31">
        <v>314</v>
      </c>
      <c r="N23" s="109">
        <f t="shared" si="1"/>
        <v>6.1786698150334516</v>
      </c>
      <c r="O23" s="31">
        <v>110</v>
      </c>
      <c r="P23" s="109">
        <f t="shared" si="4"/>
        <v>2.1645021645021645</v>
      </c>
      <c r="Q23" s="114">
        <v>1155</v>
      </c>
      <c r="R23" s="32">
        <f t="shared" si="5"/>
        <v>22.727272727272727</v>
      </c>
      <c r="S23" s="673">
        <v>5</v>
      </c>
      <c r="T23" s="106">
        <f t="shared" si="6"/>
        <v>9.8386462022825666E-2</v>
      </c>
      <c r="U23" s="240"/>
      <c r="V23" s="240"/>
      <c r="W23" s="240"/>
      <c r="X23" s="240"/>
      <c r="Y23" s="240"/>
      <c r="Z23" s="976"/>
      <c r="AA23" s="537"/>
    </row>
    <row r="24" spans="1:27">
      <c r="A24" s="698" t="s">
        <v>677</v>
      </c>
      <c r="B24" s="47">
        <v>5074</v>
      </c>
      <c r="C24" s="113">
        <v>33</v>
      </c>
      <c r="D24" s="811">
        <f t="shared" ref="D24:D35" si="11">SUM(C24/B24)*100</f>
        <v>0.65037445802128502</v>
      </c>
      <c r="E24" s="41">
        <v>1137</v>
      </c>
      <c r="F24" s="90">
        <f t="shared" ref="F24:F35" si="12">SUM(E24/B24)*100</f>
        <v>22.408356326369727</v>
      </c>
      <c r="G24" s="44">
        <v>0</v>
      </c>
      <c r="H24" s="42">
        <f t="shared" si="9"/>
        <v>0</v>
      </c>
      <c r="I24" s="44">
        <v>15</v>
      </c>
      <c r="J24" s="42">
        <f t="shared" si="10"/>
        <v>0.29562475364603863</v>
      </c>
      <c r="K24" s="113">
        <v>2315</v>
      </c>
      <c r="L24" s="110">
        <f t="shared" ref="L24:L35" si="13">SUM(K24/B24)*100</f>
        <v>45.624753646038627</v>
      </c>
      <c r="M24" s="41">
        <v>310</v>
      </c>
      <c r="N24" s="110">
        <f t="shared" ref="N24:N35" si="14">SUM(M24/B24)*100</f>
        <v>6.1095782420181317</v>
      </c>
      <c r="O24" s="41">
        <v>111</v>
      </c>
      <c r="P24" s="110">
        <f t="shared" ref="P24:P35" si="15">SUM(O24/B24)*100</f>
        <v>2.187623176980686</v>
      </c>
      <c r="Q24" s="41">
        <v>1152</v>
      </c>
      <c r="R24" s="65">
        <f t="shared" ref="R24:R35" si="16">SUM(Q24/B24)*100</f>
        <v>22.703981080015765</v>
      </c>
      <c r="S24" s="41">
        <v>1</v>
      </c>
      <c r="T24" s="88">
        <f t="shared" ref="T24:T35" si="17">SUM(S24/B24)*100</f>
        <v>1.9708316909735908E-2</v>
      </c>
      <c r="U24" s="240"/>
      <c r="V24" s="240"/>
      <c r="W24" s="240"/>
      <c r="X24" s="240"/>
      <c r="Y24" s="240"/>
      <c r="Z24" s="976"/>
      <c r="AA24" s="537"/>
    </row>
    <row r="25" spans="1:27">
      <c r="A25" s="799" t="s">
        <v>728</v>
      </c>
      <c r="B25" s="1735">
        <v>5005</v>
      </c>
      <c r="C25" s="184">
        <v>32</v>
      </c>
      <c r="D25" s="722">
        <f t="shared" si="11"/>
        <v>0.63936063936063936</v>
      </c>
      <c r="E25" s="108">
        <v>1133</v>
      </c>
      <c r="F25" s="781">
        <f t="shared" si="12"/>
        <v>22.637362637362639</v>
      </c>
      <c r="G25" s="186">
        <v>0</v>
      </c>
      <c r="H25" s="162">
        <f t="shared" si="9"/>
        <v>0</v>
      </c>
      <c r="I25" s="186">
        <v>15</v>
      </c>
      <c r="J25" s="162">
        <f t="shared" si="10"/>
        <v>0.29970029970029971</v>
      </c>
      <c r="K25" s="184">
        <v>2258</v>
      </c>
      <c r="L25" s="162">
        <f t="shared" si="13"/>
        <v>45.114885114885119</v>
      </c>
      <c r="M25" s="108">
        <v>308</v>
      </c>
      <c r="N25" s="162">
        <f t="shared" si="14"/>
        <v>6.1538461538461542</v>
      </c>
      <c r="O25" s="108">
        <v>113</v>
      </c>
      <c r="P25" s="111">
        <f t="shared" si="15"/>
        <v>2.2577422577422577</v>
      </c>
      <c r="Q25" s="108">
        <v>1146</v>
      </c>
      <c r="R25" s="797">
        <f t="shared" si="16"/>
        <v>22.897102897102897</v>
      </c>
      <c r="S25" s="108">
        <v>0</v>
      </c>
      <c r="T25" s="173">
        <f t="shared" si="17"/>
        <v>0</v>
      </c>
      <c r="U25" s="240"/>
      <c r="V25" s="240"/>
      <c r="W25" s="240"/>
      <c r="X25" s="240"/>
      <c r="Y25" s="240"/>
      <c r="Z25" s="976"/>
      <c r="AA25" s="537"/>
    </row>
    <row r="26" spans="1:27">
      <c r="A26" s="486" t="s">
        <v>745</v>
      </c>
      <c r="B26" s="36">
        <v>5009</v>
      </c>
      <c r="C26" s="114">
        <v>33</v>
      </c>
      <c r="D26" s="721">
        <f t="shared" si="11"/>
        <v>0.65881413455779603</v>
      </c>
      <c r="E26" s="31">
        <v>1132</v>
      </c>
      <c r="F26" s="84">
        <f t="shared" si="12"/>
        <v>22.599321221800757</v>
      </c>
      <c r="G26" s="34">
        <v>0</v>
      </c>
      <c r="H26" s="32">
        <f>(G26/B26)*100</f>
        <v>0</v>
      </c>
      <c r="I26" s="34">
        <v>15</v>
      </c>
      <c r="J26" s="32">
        <f>(I26/B26)*100</f>
        <v>0.29946097025354362</v>
      </c>
      <c r="K26" s="114">
        <v>2259</v>
      </c>
      <c r="L26" s="32">
        <f t="shared" si="13"/>
        <v>45.098822120183669</v>
      </c>
      <c r="M26" s="31">
        <v>309</v>
      </c>
      <c r="N26" s="32">
        <f t="shared" si="14"/>
        <v>6.1688959872229985</v>
      </c>
      <c r="O26" s="31">
        <v>114</v>
      </c>
      <c r="P26" s="109">
        <f t="shared" si="15"/>
        <v>2.2759033739269312</v>
      </c>
      <c r="Q26" s="31">
        <v>1147</v>
      </c>
      <c r="R26" s="64">
        <f t="shared" si="16"/>
        <v>22.898782192054302</v>
      </c>
      <c r="S26" s="85">
        <v>0</v>
      </c>
      <c r="T26" s="37">
        <f t="shared" si="17"/>
        <v>0</v>
      </c>
      <c r="U26" s="240"/>
      <c r="V26" s="240"/>
      <c r="W26" s="240"/>
      <c r="X26" s="240"/>
      <c r="Y26" s="240"/>
      <c r="Z26" s="976"/>
      <c r="AA26" s="537"/>
    </row>
    <row r="27" spans="1:27">
      <c r="A27" s="486" t="s">
        <v>746</v>
      </c>
      <c r="B27" s="36">
        <v>5012</v>
      </c>
      <c r="C27" s="114">
        <v>33</v>
      </c>
      <c r="D27" s="721">
        <f t="shared" si="11"/>
        <v>0.65841979249800486</v>
      </c>
      <c r="E27" s="31">
        <v>1111</v>
      </c>
      <c r="F27" s="84">
        <f t="shared" si="12"/>
        <v>22.166799680766161</v>
      </c>
      <c r="G27" s="34">
        <v>0</v>
      </c>
      <c r="H27" s="32">
        <f>(G27/B27)*100</f>
        <v>0</v>
      </c>
      <c r="I27" s="34">
        <v>15</v>
      </c>
      <c r="J27" s="32">
        <f>(I27/B27)*100</f>
        <v>0.29928172386272944</v>
      </c>
      <c r="K27" s="114">
        <v>2269</v>
      </c>
      <c r="L27" s="32">
        <f t="shared" si="13"/>
        <v>45.271348762968877</v>
      </c>
      <c r="M27" s="31">
        <v>308</v>
      </c>
      <c r="N27" s="32">
        <f t="shared" si="14"/>
        <v>6.1452513966480442</v>
      </c>
      <c r="O27" s="31">
        <v>112</v>
      </c>
      <c r="P27" s="109">
        <f t="shared" si="15"/>
        <v>2.2346368715083798</v>
      </c>
      <c r="Q27" s="31">
        <v>1163</v>
      </c>
      <c r="R27" s="64">
        <f t="shared" si="16"/>
        <v>23.204309656823625</v>
      </c>
      <c r="S27" s="85">
        <v>1</v>
      </c>
      <c r="T27" s="37">
        <f t="shared" si="17"/>
        <v>1.9952114924181964E-2</v>
      </c>
      <c r="U27" s="240"/>
      <c r="V27" s="241"/>
      <c r="W27" s="240"/>
      <c r="X27" s="240"/>
      <c r="Y27" s="240"/>
      <c r="Z27" s="976"/>
      <c r="AA27" s="537"/>
    </row>
    <row r="28" spans="1:27" s="141" customFormat="1" ht="12.2" customHeight="1">
      <c r="A28" s="1967" t="s">
        <v>747</v>
      </c>
      <c r="B28" s="43">
        <v>4992</v>
      </c>
      <c r="C28" s="41">
        <v>33</v>
      </c>
      <c r="D28" s="86">
        <f t="shared" si="11"/>
        <v>0.66105769230769229</v>
      </c>
      <c r="E28" s="41">
        <v>1102</v>
      </c>
      <c r="F28" s="42">
        <f t="shared" si="12"/>
        <v>22.075320512820511</v>
      </c>
      <c r="G28" s="41">
        <v>0</v>
      </c>
      <c r="H28" s="42">
        <f t="shared" si="9"/>
        <v>0</v>
      </c>
      <c r="I28" s="41">
        <v>15</v>
      </c>
      <c r="J28" s="42">
        <f t="shared" si="10"/>
        <v>0.30048076923076927</v>
      </c>
      <c r="K28" s="41">
        <v>2254</v>
      </c>
      <c r="L28" s="42">
        <f t="shared" si="13"/>
        <v>45.152243589743591</v>
      </c>
      <c r="M28" s="41">
        <v>308</v>
      </c>
      <c r="N28" s="42">
        <f t="shared" si="14"/>
        <v>6.1698717948717956</v>
      </c>
      <c r="O28" s="41">
        <v>112</v>
      </c>
      <c r="P28" s="42">
        <f t="shared" si="15"/>
        <v>2.2435897435897436</v>
      </c>
      <c r="Q28" s="41">
        <v>1168</v>
      </c>
      <c r="R28" s="42">
        <f t="shared" si="16"/>
        <v>23.397435897435898</v>
      </c>
      <c r="S28" s="87">
        <v>0</v>
      </c>
      <c r="T28" s="2134">
        <f t="shared" si="17"/>
        <v>0</v>
      </c>
    </row>
    <row r="29" spans="1:27" s="141" customFormat="1" ht="12.2" customHeight="1">
      <c r="A29" s="799" t="s">
        <v>769</v>
      </c>
      <c r="B29" s="1735">
        <v>4945</v>
      </c>
      <c r="C29" s="2256">
        <v>33</v>
      </c>
      <c r="D29" s="722">
        <f t="shared" si="11"/>
        <v>0.66734074823053591</v>
      </c>
      <c r="E29" s="108">
        <v>1093</v>
      </c>
      <c r="F29" s="2252">
        <f t="shared" si="12"/>
        <v>22.10313447927199</v>
      </c>
      <c r="G29" s="2257">
        <v>0</v>
      </c>
      <c r="H29" s="162">
        <f t="shared" si="9"/>
        <v>0</v>
      </c>
      <c r="I29" s="2257">
        <v>15</v>
      </c>
      <c r="J29" s="162">
        <f t="shared" si="10"/>
        <v>0.30333670374115268</v>
      </c>
      <c r="K29" s="2256">
        <v>2216</v>
      </c>
      <c r="L29" s="162">
        <f t="shared" si="13"/>
        <v>44.812942366026284</v>
      </c>
      <c r="M29" s="108">
        <v>309</v>
      </c>
      <c r="N29" s="162">
        <f t="shared" si="14"/>
        <v>6.248736097067745</v>
      </c>
      <c r="O29" s="108">
        <v>111</v>
      </c>
      <c r="P29" s="2248">
        <f t="shared" si="15"/>
        <v>2.2446916076845298</v>
      </c>
      <c r="Q29" s="108">
        <v>1165</v>
      </c>
      <c r="R29" s="2249">
        <f t="shared" si="16"/>
        <v>23.559150657229523</v>
      </c>
      <c r="S29" s="108">
        <v>3</v>
      </c>
      <c r="T29" s="173">
        <f t="shared" si="17"/>
        <v>6.0667340748230533E-2</v>
      </c>
    </row>
    <row r="30" spans="1:27" s="141" customFormat="1" ht="12.2" customHeight="1">
      <c r="A30" s="486" t="s">
        <v>770</v>
      </c>
      <c r="B30" s="36">
        <v>4930</v>
      </c>
      <c r="C30" s="2259">
        <v>34</v>
      </c>
      <c r="D30" s="721">
        <f t="shared" si="11"/>
        <v>0.68965517241379315</v>
      </c>
      <c r="E30" s="31">
        <v>1081</v>
      </c>
      <c r="F30" s="2251">
        <f t="shared" si="12"/>
        <v>21.926977687626774</v>
      </c>
      <c r="G30" s="2260">
        <v>0</v>
      </c>
      <c r="H30" s="32">
        <f t="shared" si="9"/>
        <v>0</v>
      </c>
      <c r="I30" s="2260">
        <v>15</v>
      </c>
      <c r="J30" s="32">
        <f t="shared" si="10"/>
        <v>0.3042596348884381</v>
      </c>
      <c r="K30" s="2259">
        <v>2212</v>
      </c>
      <c r="L30" s="32">
        <f t="shared" si="13"/>
        <v>44.868154158215013</v>
      </c>
      <c r="M30" s="31">
        <v>307</v>
      </c>
      <c r="N30" s="32">
        <f t="shared" si="14"/>
        <v>6.2271805273833669</v>
      </c>
      <c r="O30" s="31">
        <v>112</v>
      </c>
      <c r="P30" s="2246">
        <f t="shared" si="15"/>
        <v>2.2718052738336714</v>
      </c>
      <c r="Q30" s="31">
        <v>1169</v>
      </c>
      <c r="R30" s="2247">
        <f t="shared" si="16"/>
        <v>23.711967545638945</v>
      </c>
      <c r="S30" s="85">
        <v>0</v>
      </c>
      <c r="T30" s="2263">
        <f t="shared" si="17"/>
        <v>0</v>
      </c>
      <c r="V30" s="976"/>
    </row>
    <row r="31" spans="1:27" s="141" customFormat="1" ht="13.5" customHeight="1">
      <c r="A31" s="486" t="s">
        <v>771</v>
      </c>
      <c r="B31" s="36">
        <v>4906</v>
      </c>
      <c r="C31" s="2259">
        <v>34</v>
      </c>
      <c r="D31" s="721">
        <f t="shared" si="11"/>
        <v>0.69302894415002037</v>
      </c>
      <c r="E31" s="31">
        <v>1073</v>
      </c>
      <c r="F31" s="2251">
        <f t="shared" si="12"/>
        <v>21.871178149205058</v>
      </c>
      <c r="G31" s="2260">
        <v>0</v>
      </c>
      <c r="H31" s="32">
        <f t="shared" si="9"/>
        <v>0</v>
      </c>
      <c r="I31" s="2260">
        <v>15</v>
      </c>
      <c r="J31" s="32">
        <f t="shared" si="10"/>
        <v>0.30574806359559725</v>
      </c>
      <c r="K31" s="2259">
        <v>2200</v>
      </c>
      <c r="L31" s="32">
        <f t="shared" si="13"/>
        <v>44.843049327354265</v>
      </c>
      <c r="M31" s="31">
        <v>307</v>
      </c>
      <c r="N31" s="32">
        <f t="shared" si="14"/>
        <v>6.2576437015898909</v>
      </c>
      <c r="O31" s="31">
        <v>109</v>
      </c>
      <c r="P31" s="2246">
        <f t="shared" si="15"/>
        <v>2.2217692621280065</v>
      </c>
      <c r="Q31" s="31">
        <v>1166</v>
      </c>
      <c r="R31" s="2247">
        <f t="shared" si="16"/>
        <v>23.766816143497756</v>
      </c>
      <c r="S31" s="85">
        <v>2</v>
      </c>
      <c r="T31" s="2263">
        <f t="shared" si="17"/>
        <v>4.0766408479412965E-2</v>
      </c>
      <c r="V31" s="976"/>
    </row>
    <row r="32" spans="1:27" s="141" customFormat="1" ht="13.5" customHeight="1">
      <c r="A32" s="1967" t="s">
        <v>772</v>
      </c>
      <c r="B32" s="43">
        <v>4858</v>
      </c>
      <c r="C32" s="41">
        <v>33</v>
      </c>
      <c r="D32" s="86">
        <f t="shared" si="11"/>
        <v>0.67929188966652942</v>
      </c>
      <c r="E32" s="41">
        <v>1057</v>
      </c>
      <c r="F32" s="42">
        <f t="shared" si="12"/>
        <v>21.75792507204611</v>
      </c>
      <c r="G32" s="41">
        <v>0</v>
      </c>
      <c r="H32" s="42">
        <f t="shared" si="9"/>
        <v>0</v>
      </c>
      <c r="I32" s="41">
        <v>15</v>
      </c>
      <c r="J32" s="42">
        <f t="shared" si="10"/>
        <v>0.30876904075751338</v>
      </c>
      <c r="K32" s="41">
        <v>2174</v>
      </c>
      <c r="L32" s="42">
        <f t="shared" si="13"/>
        <v>44.75092630712227</v>
      </c>
      <c r="M32" s="41">
        <v>305</v>
      </c>
      <c r="N32" s="42">
        <f t="shared" si="14"/>
        <v>6.2783038287361048</v>
      </c>
      <c r="O32" s="41">
        <v>109</v>
      </c>
      <c r="P32" s="42">
        <f t="shared" si="15"/>
        <v>2.243721696171264</v>
      </c>
      <c r="Q32" s="41">
        <v>1165</v>
      </c>
      <c r="R32" s="42">
        <f t="shared" si="16"/>
        <v>23.981062165500205</v>
      </c>
      <c r="S32" s="87">
        <v>0</v>
      </c>
      <c r="T32" s="2340">
        <f t="shared" si="17"/>
        <v>0</v>
      </c>
      <c r="V32" s="976"/>
    </row>
    <row r="33" spans="1:26" s="141" customFormat="1" ht="13.5" customHeight="1">
      <c r="A33" s="799" t="s">
        <v>837</v>
      </c>
      <c r="B33" s="1735">
        <v>4787</v>
      </c>
      <c r="C33" s="2408">
        <v>32</v>
      </c>
      <c r="D33" s="722">
        <f t="shared" si="11"/>
        <v>0.66847712554836014</v>
      </c>
      <c r="E33" s="108">
        <v>1045</v>
      </c>
      <c r="F33" s="2406">
        <f t="shared" si="12"/>
        <v>21.829956131188634</v>
      </c>
      <c r="G33" s="2409">
        <v>0</v>
      </c>
      <c r="H33" s="162">
        <f t="shared" si="9"/>
        <v>0</v>
      </c>
      <c r="I33" s="2409">
        <v>15</v>
      </c>
      <c r="J33" s="162">
        <f t="shared" si="10"/>
        <v>0.31334865260079381</v>
      </c>
      <c r="K33" s="2408">
        <v>2130</v>
      </c>
      <c r="L33" s="162">
        <f t="shared" si="13"/>
        <v>44.49550866931272</v>
      </c>
      <c r="M33" s="108">
        <v>300</v>
      </c>
      <c r="N33" s="162">
        <f t="shared" si="14"/>
        <v>6.2669730520158771</v>
      </c>
      <c r="O33" s="108">
        <v>106</v>
      </c>
      <c r="P33" s="2403">
        <f t="shared" si="15"/>
        <v>2.214330478378943</v>
      </c>
      <c r="Q33" s="108">
        <v>1158</v>
      </c>
      <c r="R33" s="2404">
        <f t="shared" si="16"/>
        <v>24.190515980781282</v>
      </c>
      <c r="S33" s="108">
        <v>1</v>
      </c>
      <c r="T33" s="173">
        <f t="shared" si="17"/>
        <v>2.0889910173386254E-2</v>
      </c>
      <c r="V33" s="976"/>
    </row>
    <row r="34" spans="1:26" s="141" customFormat="1" ht="13.5" customHeight="1">
      <c r="A34" s="486" t="s">
        <v>844</v>
      </c>
      <c r="B34" s="36">
        <v>4776</v>
      </c>
      <c r="C34" s="2410">
        <v>33</v>
      </c>
      <c r="D34" s="721">
        <f t="shared" si="11"/>
        <v>0.69095477386934678</v>
      </c>
      <c r="E34" s="31">
        <v>1045</v>
      </c>
      <c r="F34" s="2405">
        <f t="shared" si="12"/>
        <v>21.880234505862646</v>
      </c>
      <c r="G34" s="2411">
        <v>0</v>
      </c>
      <c r="H34" s="32">
        <f t="shared" si="9"/>
        <v>0</v>
      </c>
      <c r="I34" s="2411">
        <v>15</v>
      </c>
      <c r="J34" s="32">
        <f t="shared" si="10"/>
        <v>0.314070351758794</v>
      </c>
      <c r="K34" s="2410">
        <v>2119</v>
      </c>
      <c r="L34" s="32">
        <f t="shared" si="13"/>
        <v>44.367671691792296</v>
      </c>
      <c r="M34" s="31">
        <v>301</v>
      </c>
      <c r="N34" s="32">
        <f t="shared" si="14"/>
        <v>6.3023450586264653</v>
      </c>
      <c r="O34" s="31">
        <v>104</v>
      </c>
      <c r="P34" s="2401">
        <f t="shared" si="15"/>
        <v>2.1775544388609713</v>
      </c>
      <c r="Q34" s="31">
        <v>1159</v>
      </c>
      <c r="R34" s="2402">
        <f t="shared" si="16"/>
        <v>24.26716917922948</v>
      </c>
      <c r="S34" s="85">
        <v>0</v>
      </c>
      <c r="T34" s="2412">
        <f t="shared" si="17"/>
        <v>0</v>
      </c>
      <c r="V34" s="976"/>
    </row>
    <row r="35" spans="1:26" s="141" customFormat="1" ht="13.5" customHeight="1">
      <c r="A35" s="486" t="s">
        <v>824</v>
      </c>
      <c r="B35" s="36">
        <v>4769</v>
      </c>
      <c r="C35" s="2453">
        <v>34</v>
      </c>
      <c r="D35" s="721">
        <f t="shared" si="11"/>
        <v>0.71293772279303835</v>
      </c>
      <c r="E35" s="31">
        <v>1045</v>
      </c>
      <c r="F35" s="2451">
        <f t="shared" si="12"/>
        <v>21.91235059760956</v>
      </c>
      <c r="G35" s="2454">
        <v>0</v>
      </c>
      <c r="H35" s="32">
        <f t="shared" si="9"/>
        <v>0</v>
      </c>
      <c r="I35" s="2454">
        <v>16</v>
      </c>
      <c r="J35" s="32">
        <f t="shared" si="10"/>
        <v>0.33550010484378279</v>
      </c>
      <c r="K35" s="2453">
        <v>2108</v>
      </c>
      <c r="L35" s="32">
        <f t="shared" si="13"/>
        <v>44.202138813168382</v>
      </c>
      <c r="M35" s="31">
        <v>302</v>
      </c>
      <c r="N35" s="32">
        <f t="shared" si="14"/>
        <v>6.3325644789264004</v>
      </c>
      <c r="O35" s="31">
        <v>102</v>
      </c>
      <c r="P35" s="2448">
        <f t="shared" si="15"/>
        <v>2.1388131683791149</v>
      </c>
      <c r="Q35" s="31">
        <v>1161</v>
      </c>
      <c r="R35" s="2449">
        <f t="shared" si="16"/>
        <v>24.344726357726987</v>
      </c>
      <c r="S35" s="85">
        <v>1</v>
      </c>
      <c r="T35" s="2458">
        <f t="shared" si="17"/>
        <v>2.0968756552736424E-2</v>
      </c>
      <c r="V35" s="976"/>
    </row>
    <row r="36" spans="1:26" s="141" customFormat="1" ht="13.5" customHeight="1">
      <c r="A36" s="1967" t="s">
        <v>845</v>
      </c>
      <c r="B36" s="47">
        <v>4740</v>
      </c>
      <c r="C36" s="2573">
        <v>33</v>
      </c>
      <c r="D36" s="811">
        <f t="shared" ref="D36:D40" si="18">SUM(C36/B36)*100</f>
        <v>0.69620253164556956</v>
      </c>
      <c r="E36" s="41">
        <v>1036</v>
      </c>
      <c r="F36" s="2568">
        <f t="shared" ref="F36:F40" si="19">SUM(E36/B36)*100</f>
        <v>21.856540084388186</v>
      </c>
      <c r="G36" s="2574">
        <v>0</v>
      </c>
      <c r="H36" s="42">
        <f t="shared" ref="H36:H40" si="20">(G36/B36)*100</f>
        <v>0</v>
      </c>
      <c r="I36" s="2574">
        <v>15</v>
      </c>
      <c r="J36" s="42">
        <f t="shared" ref="J36:J40" si="21">(I36/B36)*100</f>
        <v>0.31645569620253167</v>
      </c>
      <c r="K36" s="2573">
        <v>2085</v>
      </c>
      <c r="L36" s="42">
        <f t="shared" ref="L36:L40" si="22">SUM(K36/B36)*100</f>
        <v>43.9873417721519</v>
      </c>
      <c r="M36" s="41">
        <v>303</v>
      </c>
      <c r="N36" s="42">
        <f t="shared" ref="N36:N40" si="23">SUM(M36/B36)*100</f>
        <v>6.3924050632911387</v>
      </c>
      <c r="O36" s="41">
        <v>100</v>
      </c>
      <c r="P36" s="2566">
        <f t="shared" ref="P36:P40" si="24">SUM(O36/B36)*100</f>
        <v>2.109704641350211</v>
      </c>
      <c r="Q36" s="41">
        <v>1168</v>
      </c>
      <c r="R36" s="2564">
        <f t="shared" ref="R36:R40" si="25">SUM(Q36/B36)*100</f>
        <v>24.641350210970465</v>
      </c>
      <c r="S36" s="87">
        <v>0</v>
      </c>
      <c r="T36" s="2575">
        <f t="shared" ref="T36:T40" si="26">SUM(S36/B36)*100</f>
        <v>0</v>
      </c>
      <c r="V36" s="976"/>
    </row>
    <row r="37" spans="1:26" s="141" customFormat="1" ht="13.5" customHeight="1">
      <c r="A37" s="486" t="s">
        <v>894</v>
      </c>
      <c r="B37" s="36">
        <v>4674</v>
      </c>
      <c r="C37" s="2571">
        <v>34</v>
      </c>
      <c r="D37" s="721">
        <f t="shared" si="18"/>
        <v>0.72742832691484804</v>
      </c>
      <c r="E37" s="31">
        <v>1019</v>
      </c>
      <c r="F37" s="2567">
        <f t="shared" si="19"/>
        <v>21.80145485665383</v>
      </c>
      <c r="G37" s="2572">
        <v>0</v>
      </c>
      <c r="H37" s="32">
        <f t="shared" si="20"/>
        <v>0</v>
      </c>
      <c r="I37" s="2572">
        <v>15</v>
      </c>
      <c r="J37" s="32">
        <f t="shared" si="21"/>
        <v>0.3209242618741977</v>
      </c>
      <c r="K37" s="2571">
        <v>2055</v>
      </c>
      <c r="L37" s="32">
        <f t="shared" si="22"/>
        <v>43.966623876765084</v>
      </c>
      <c r="M37" s="31">
        <v>301</v>
      </c>
      <c r="N37" s="32">
        <f t="shared" si="23"/>
        <v>6.4398801882755663</v>
      </c>
      <c r="O37" s="31">
        <v>100</v>
      </c>
      <c r="P37" s="2565">
        <f t="shared" si="24"/>
        <v>2.1394950791613181</v>
      </c>
      <c r="Q37" s="31">
        <v>1150</v>
      </c>
      <c r="R37" s="2563">
        <f t="shared" si="25"/>
        <v>24.604193410355158</v>
      </c>
      <c r="S37" s="85">
        <v>0</v>
      </c>
      <c r="T37" s="2577">
        <f t="shared" si="26"/>
        <v>0</v>
      </c>
      <c r="V37" s="976"/>
    </row>
    <row r="38" spans="1:26" s="141" customFormat="1" ht="13.5" customHeight="1">
      <c r="A38" s="486" t="s">
        <v>900</v>
      </c>
      <c r="B38" s="36">
        <v>4674</v>
      </c>
      <c r="C38" s="2607">
        <v>35</v>
      </c>
      <c r="D38" s="721">
        <f t="shared" si="18"/>
        <v>0.74882327770646129</v>
      </c>
      <c r="E38" s="31">
        <v>1020</v>
      </c>
      <c r="F38" s="2605">
        <f t="shared" si="19"/>
        <v>21.822849807445444</v>
      </c>
      <c r="G38" s="2608">
        <v>0</v>
      </c>
      <c r="H38" s="32">
        <f t="shared" si="20"/>
        <v>0</v>
      </c>
      <c r="I38" s="2608">
        <v>15</v>
      </c>
      <c r="J38" s="32">
        <f t="shared" si="21"/>
        <v>0.3209242618741977</v>
      </c>
      <c r="K38" s="2607">
        <v>2045</v>
      </c>
      <c r="L38" s="32">
        <f t="shared" si="22"/>
        <v>43.752674368848957</v>
      </c>
      <c r="M38" s="31">
        <v>304</v>
      </c>
      <c r="N38" s="32">
        <f t="shared" si="23"/>
        <v>6.5040650406504072</v>
      </c>
      <c r="O38" s="31">
        <v>103</v>
      </c>
      <c r="P38" s="2603">
        <f t="shared" si="24"/>
        <v>2.2036799315361573</v>
      </c>
      <c r="Q38" s="31">
        <v>1152</v>
      </c>
      <c r="R38" s="2604">
        <f t="shared" si="25"/>
        <v>24.646983311938385</v>
      </c>
      <c r="S38" s="85">
        <v>0</v>
      </c>
      <c r="T38" s="2609">
        <f t="shared" si="26"/>
        <v>0</v>
      </c>
      <c r="V38" s="976"/>
    </row>
    <row r="39" spans="1:26" s="141" customFormat="1" ht="13.5" customHeight="1">
      <c r="A39" s="486" t="s">
        <v>888</v>
      </c>
      <c r="B39" s="36">
        <v>4673</v>
      </c>
      <c r="C39" s="31">
        <v>35</v>
      </c>
      <c r="D39" s="175">
        <f t="shared" si="18"/>
        <v>0.74898352236250809</v>
      </c>
      <c r="E39" s="31">
        <v>1017</v>
      </c>
      <c r="F39" s="32">
        <f t="shared" si="19"/>
        <v>21.763321206933448</v>
      </c>
      <c r="G39" s="2669">
        <v>0</v>
      </c>
      <c r="H39" s="32">
        <f t="shared" si="20"/>
        <v>0</v>
      </c>
      <c r="I39" s="31">
        <v>15</v>
      </c>
      <c r="J39" s="32">
        <f t="shared" si="21"/>
        <v>0.32099293815536056</v>
      </c>
      <c r="K39" s="31">
        <v>2037</v>
      </c>
      <c r="L39" s="32">
        <f t="shared" si="22"/>
        <v>43.590841001497964</v>
      </c>
      <c r="M39" s="31">
        <v>305</v>
      </c>
      <c r="N39" s="32">
        <f t="shared" si="23"/>
        <v>6.5268564091589987</v>
      </c>
      <c r="O39" s="31">
        <v>106</v>
      </c>
      <c r="P39" s="2666">
        <f t="shared" si="24"/>
        <v>2.2683500962978815</v>
      </c>
      <c r="Q39" s="31">
        <v>1158</v>
      </c>
      <c r="R39" s="2667">
        <f t="shared" si="25"/>
        <v>24.780654825593835</v>
      </c>
      <c r="S39" s="85">
        <v>0</v>
      </c>
      <c r="T39" s="2670">
        <f t="shared" si="26"/>
        <v>0</v>
      </c>
      <c r="V39" s="976"/>
    </row>
    <row r="40" spans="1:26" s="141" customFormat="1" ht="13.5" customHeight="1">
      <c r="A40" s="1967" t="s">
        <v>901</v>
      </c>
      <c r="B40" s="47">
        <v>4643</v>
      </c>
      <c r="C40" s="2936">
        <v>33</v>
      </c>
      <c r="D40" s="811">
        <f t="shared" si="18"/>
        <v>0.71074736161964247</v>
      </c>
      <c r="E40" s="41">
        <v>1013</v>
      </c>
      <c r="F40" s="2934">
        <f t="shared" si="19"/>
        <v>21.817790221839328</v>
      </c>
      <c r="G40" s="2938">
        <v>0</v>
      </c>
      <c r="H40" s="42">
        <f t="shared" si="20"/>
        <v>0</v>
      </c>
      <c r="I40" s="2938">
        <v>16</v>
      </c>
      <c r="J40" s="42">
        <f t="shared" si="21"/>
        <v>0.34460478139134182</v>
      </c>
      <c r="K40" s="2936">
        <v>2011</v>
      </c>
      <c r="L40" s="42">
        <f t="shared" si="22"/>
        <v>43.312513461124276</v>
      </c>
      <c r="M40" s="41">
        <v>305</v>
      </c>
      <c r="N40" s="42">
        <f t="shared" si="23"/>
        <v>6.5690286452724527</v>
      </c>
      <c r="O40" s="41">
        <v>104</v>
      </c>
      <c r="P40" s="2932">
        <f t="shared" si="24"/>
        <v>2.2399310790437217</v>
      </c>
      <c r="Q40" s="41">
        <v>1158</v>
      </c>
      <c r="R40" s="2933">
        <f t="shared" si="25"/>
        <v>24.940771053198361</v>
      </c>
      <c r="S40" s="87">
        <v>3</v>
      </c>
      <c r="T40" s="2937">
        <f t="shared" si="26"/>
        <v>6.4613396510876595E-2</v>
      </c>
      <c r="V40" s="976"/>
    </row>
    <row r="41" spans="1:26" s="141" customFormat="1" ht="13.5" customHeight="1" thickBot="1">
      <c r="A41" s="3444" t="s">
        <v>939</v>
      </c>
      <c r="B41" s="3445">
        <v>4598</v>
      </c>
      <c r="C41" s="1740">
        <v>32</v>
      </c>
      <c r="D41" s="3446">
        <f t="shared" ref="D41" si="27">SUM(C41/B41)*100</f>
        <v>0.69595476294040892</v>
      </c>
      <c r="E41" s="1839">
        <v>1007</v>
      </c>
      <c r="F41" s="3423">
        <f t="shared" ref="F41" si="28">SUM(E41/B41)*100</f>
        <v>21.900826446280991</v>
      </c>
      <c r="G41" s="3411">
        <v>0</v>
      </c>
      <c r="H41" s="1838">
        <f t="shared" ref="H41" si="29">(G41/B41)*100</f>
        <v>0</v>
      </c>
      <c r="I41" s="3411">
        <v>16</v>
      </c>
      <c r="J41" s="1838">
        <f t="shared" ref="J41" si="30">(I41/B41)*100</f>
        <v>0.34797738147020446</v>
      </c>
      <c r="K41" s="1740">
        <v>1977</v>
      </c>
      <c r="L41" s="1838">
        <f t="shared" ref="L41" si="31">SUM(K41/B41)*100</f>
        <v>42.996955197912136</v>
      </c>
      <c r="M41" s="1839">
        <v>304</v>
      </c>
      <c r="N41" s="1838">
        <f t="shared" ref="N41" si="32">SUM(M41/B41)*100</f>
        <v>6.6115702479338845</v>
      </c>
      <c r="O41" s="1839">
        <v>104</v>
      </c>
      <c r="P41" s="3413">
        <f t="shared" ref="P41" si="33">SUM(O41/B41)*100</f>
        <v>2.2618529795563287</v>
      </c>
      <c r="Q41" s="1839">
        <v>1158</v>
      </c>
      <c r="R41" s="3410">
        <f t="shared" ref="R41" si="34">SUM(Q41/B41)*100</f>
        <v>25.184862983906047</v>
      </c>
      <c r="S41" s="3425">
        <v>0</v>
      </c>
      <c r="T41" s="3426">
        <f t="shared" ref="T41" si="35">SUM(S41/B41)*100</f>
        <v>0</v>
      </c>
      <c r="V41" s="976"/>
    </row>
    <row r="42" spans="1:26">
      <c r="A42" s="50" t="s">
        <v>149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</row>
    <row r="43" spans="1:26" ht="24.75" customHeight="1">
      <c r="A43" s="3633" t="s">
        <v>65</v>
      </c>
      <c r="B43" s="3634"/>
      <c r="C43" s="3634"/>
      <c r="D43" s="3634"/>
      <c r="E43" s="3634"/>
      <c r="F43" s="3634"/>
      <c r="G43" s="3634"/>
      <c r="H43" s="3634"/>
      <c r="I43" s="3634"/>
      <c r="J43" s="3634"/>
      <c r="K43" s="3634"/>
      <c r="L43" s="3634"/>
      <c r="M43" s="3634"/>
      <c r="N43" s="3634"/>
      <c r="O43" s="3634"/>
      <c r="P43" s="3634"/>
      <c r="Q43" s="3634"/>
      <c r="R43" s="3634"/>
      <c r="S43" s="3635"/>
      <c r="T43" s="3635"/>
      <c r="U43" s="909"/>
      <c r="V43" s="909"/>
      <c r="W43" s="909"/>
      <c r="X43" s="909"/>
      <c r="Y43" s="909"/>
      <c r="Z43" s="909"/>
    </row>
    <row r="44" spans="1:26">
      <c r="A44" s="910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1"/>
      <c r="T44" s="1"/>
      <c r="U44" s="909"/>
      <c r="V44" s="909"/>
      <c r="W44" s="909"/>
      <c r="X44" s="909"/>
      <c r="Y44" s="909"/>
      <c r="Z44" s="909"/>
    </row>
    <row r="45" spans="1:26" ht="18" customHeight="1">
      <c r="A45" s="14" t="s">
        <v>29</v>
      </c>
      <c r="B45" s="3762" t="s">
        <v>141</v>
      </c>
      <c r="C45" s="3763"/>
      <c r="D45" s="3763"/>
      <c r="E45" s="3763"/>
      <c r="F45" s="3763"/>
      <c r="G45" s="3763"/>
      <c r="H45" s="3763"/>
      <c r="I45" s="3763"/>
      <c r="J45" s="3763"/>
      <c r="K45" s="3763"/>
      <c r="L45" s="3763"/>
      <c r="M45" s="3763"/>
      <c r="N45" s="3763"/>
      <c r="O45" s="3763"/>
      <c r="P45" s="3763"/>
      <c r="Q45" s="3763"/>
      <c r="R45" s="3763"/>
      <c r="S45" s="3763"/>
      <c r="T45" s="3764"/>
    </row>
    <row r="46" spans="1:26" ht="20.25" customHeight="1" thickBot="1">
      <c r="B46" s="3648" t="s">
        <v>215</v>
      </c>
      <c r="C46" s="3624"/>
      <c r="D46" s="3624"/>
      <c r="E46" s="3624"/>
      <c r="F46" s="3624"/>
      <c r="G46" s="3624"/>
      <c r="H46" s="3624"/>
      <c r="I46" s="3624"/>
      <c r="J46" s="3624"/>
      <c r="K46" s="3624"/>
      <c r="L46" s="3624"/>
      <c r="M46" s="3624"/>
      <c r="N46" s="3624"/>
      <c r="O46" s="3624"/>
      <c r="P46" s="3624"/>
      <c r="Q46" s="3624"/>
      <c r="R46" s="3624"/>
      <c r="S46" s="3624"/>
      <c r="T46" s="3625"/>
    </row>
    <row r="47" spans="1:26" ht="13.5" thickBot="1">
      <c r="A47" s="695" t="s">
        <v>102</v>
      </c>
      <c r="B47" s="2368"/>
      <c r="C47" s="3774" t="s">
        <v>157</v>
      </c>
      <c r="D47" s="3775"/>
      <c r="E47" s="3775"/>
      <c r="F47" s="3775"/>
      <c r="G47" s="3775"/>
      <c r="H47" s="3775"/>
      <c r="I47" s="3775"/>
      <c r="J47" s="3775"/>
      <c r="K47" s="3775"/>
      <c r="L47" s="3775"/>
      <c r="M47" s="3775"/>
      <c r="N47" s="3775"/>
      <c r="O47" s="3775"/>
      <c r="P47" s="3775"/>
      <c r="Q47" s="3775"/>
      <c r="R47" s="3775"/>
      <c r="S47" s="3775"/>
      <c r="T47" s="3776"/>
    </row>
    <row r="48" spans="1:26" ht="28.5" customHeight="1">
      <c r="A48" s="180" t="s">
        <v>107</v>
      </c>
      <c r="B48" s="181" t="s">
        <v>108</v>
      </c>
      <c r="C48" s="3772" t="s">
        <v>143</v>
      </c>
      <c r="D48" s="3773"/>
      <c r="E48" s="3770" t="s">
        <v>144</v>
      </c>
      <c r="F48" s="3771"/>
      <c r="G48" s="3768" t="s">
        <v>624</v>
      </c>
      <c r="H48" s="3769"/>
      <c r="I48" s="3768" t="s">
        <v>625</v>
      </c>
      <c r="J48" s="3769"/>
      <c r="K48" s="3770" t="s">
        <v>145</v>
      </c>
      <c r="L48" s="3771"/>
      <c r="M48" s="3770" t="s">
        <v>146</v>
      </c>
      <c r="N48" s="3771"/>
      <c r="O48" s="3770" t="s">
        <v>62</v>
      </c>
      <c r="P48" s="3771"/>
      <c r="Q48" s="3770" t="s">
        <v>147</v>
      </c>
      <c r="R48" s="3771"/>
      <c r="S48" s="3770" t="s">
        <v>148</v>
      </c>
      <c r="T48" s="3777"/>
      <c r="V48" s="20"/>
    </row>
    <row r="49" spans="1:23" ht="12.75" customHeight="1">
      <c r="A49" s="51" t="s">
        <v>131</v>
      </c>
      <c r="B49" s="176">
        <v>2.1578538102643847</v>
      </c>
      <c r="C49" s="3587">
        <v>5.7692307692307736</v>
      </c>
      <c r="D49" s="3608"/>
      <c r="E49" s="3617">
        <v>-1.0768126346015805</v>
      </c>
      <c r="F49" s="3621"/>
      <c r="G49" s="3643" t="s">
        <v>620</v>
      </c>
      <c r="H49" s="3621"/>
      <c r="I49" s="3621"/>
      <c r="J49" s="3636"/>
      <c r="K49" s="3587">
        <v>5.6766575840145208</v>
      </c>
      <c r="L49" s="3608"/>
      <c r="M49" s="3617">
        <v>-1.594533029612748</v>
      </c>
      <c r="N49" s="3636"/>
      <c r="O49" s="3587">
        <v>0</v>
      </c>
      <c r="P49" s="3608"/>
      <c r="Q49" s="3617">
        <v>0.38022813688212409</v>
      </c>
      <c r="R49" s="3636"/>
      <c r="S49" s="3587">
        <v>33.333333333333314</v>
      </c>
      <c r="T49" s="3591"/>
    </row>
    <row r="50" spans="1:23" ht="12.75" customHeight="1">
      <c r="A50" s="51" t="s">
        <v>155</v>
      </c>
      <c r="B50" s="94">
        <v>2.0873228648027577</v>
      </c>
      <c r="C50" s="3587">
        <v>9.6153846153846274</v>
      </c>
      <c r="D50" s="3608"/>
      <c r="E50" s="3589">
        <v>-0.42949176807444189</v>
      </c>
      <c r="F50" s="3608"/>
      <c r="G50" s="3647" t="s">
        <v>620</v>
      </c>
      <c r="H50" s="3608"/>
      <c r="I50" s="3608"/>
      <c r="J50" s="3590"/>
      <c r="K50" s="3587">
        <v>4.9779735682819393</v>
      </c>
      <c r="L50" s="3608"/>
      <c r="M50" s="3589">
        <v>-0.92165898617511743</v>
      </c>
      <c r="N50" s="3590"/>
      <c r="O50" s="3587">
        <v>0</v>
      </c>
      <c r="P50" s="3608"/>
      <c r="Q50" s="3589">
        <v>0</v>
      </c>
      <c r="R50" s="3590"/>
      <c r="S50" s="3587">
        <v>33.333333333333314</v>
      </c>
      <c r="T50" s="3591"/>
    </row>
    <row r="51" spans="1:23" ht="12.75" customHeight="1">
      <c r="A51" s="51" t="s">
        <v>133</v>
      </c>
      <c r="B51" s="94">
        <v>1.6949152542372872</v>
      </c>
      <c r="C51" s="3587">
        <v>3.7735849056603712</v>
      </c>
      <c r="D51" s="3608"/>
      <c r="E51" s="3589">
        <v>-0.57183702644746859</v>
      </c>
      <c r="F51" s="3608"/>
      <c r="G51" s="3647" t="s">
        <v>620</v>
      </c>
      <c r="H51" s="3608"/>
      <c r="I51" s="3608"/>
      <c r="J51" s="3590"/>
      <c r="K51" s="3587">
        <v>4.4027898866608552</v>
      </c>
      <c r="L51" s="3608"/>
      <c r="M51" s="3589">
        <v>-1.6091954022988517</v>
      </c>
      <c r="N51" s="3590"/>
      <c r="O51" s="3587">
        <v>0</v>
      </c>
      <c r="P51" s="3608"/>
      <c r="Q51" s="3589">
        <v>0</v>
      </c>
      <c r="R51" s="3590"/>
      <c r="S51" s="3587">
        <v>50</v>
      </c>
      <c r="T51" s="3591"/>
      <c r="W51" s="1745"/>
    </row>
    <row r="52" spans="1:23" ht="12.75" customHeight="1">
      <c r="A52" s="52" t="s">
        <v>419</v>
      </c>
      <c r="B52" s="95">
        <v>1.2141908556251053</v>
      </c>
      <c r="C52" s="3641">
        <v>3.7037037037036953</v>
      </c>
      <c r="D52" s="3669"/>
      <c r="E52" s="3601">
        <v>-1.3561741613133478</v>
      </c>
      <c r="F52" s="3669"/>
      <c r="G52" s="3668" t="s">
        <v>620</v>
      </c>
      <c r="H52" s="3669"/>
      <c r="I52" s="3669"/>
      <c r="J52" s="3622"/>
      <c r="K52" s="3641">
        <v>4.0224913494809584</v>
      </c>
      <c r="L52" s="3669"/>
      <c r="M52" s="3601">
        <v>-1.3824884792626762</v>
      </c>
      <c r="N52" s="3622"/>
      <c r="O52" s="3641">
        <v>0</v>
      </c>
      <c r="P52" s="3669"/>
      <c r="Q52" s="3601">
        <v>-0.75117370892017732</v>
      </c>
      <c r="R52" s="3622"/>
      <c r="S52" s="3641">
        <v>100</v>
      </c>
      <c r="T52" s="3603"/>
    </row>
    <row r="53" spans="1:23" ht="12.75" customHeight="1">
      <c r="A53" s="51" t="s">
        <v>439</v>
      </c>
      <c r="B53" s="94">
        <f t="shared" ref="B53:C67" si="36">SUM(B9/B5)*100-100</f>
        <v>0.98953377735489312</v>
      </c>
      <c r="C53" s="3587">
        <f t="shared" si="36"/>
        <v>-1.818181818181813</v>
      </c>
      <c r="D53" s="3608"/>
      <c r="E53" s="3589">
        <f>SUM(E9/E5)*100-100</f>
        <v>-0.50798258345427882</v>
      </c>
      <c r="F53" s="3608"/>
      <c r="G53" s="3647" t="s">
        <v>620</v>
      </c>
      <c r="H53" s="3608"/>
      <c r="I53" s="3608"/>
      <c r="J53" s="3590"/>
      <c r="K53" s="3587">
        <f t="shared" ref="K53:K64" si="37">SUM(K9/K5)*100-100</f>
        <v>3.7387193811774893</v>
      </c>
      <c r="L53" s="3608"/>
      <c r="M53" s="3589">
        <f t="shared" ref="M53:M64" si="38">SUM(M9/M5)*100-100</f>
        <v>-2.3148148148148096</v>
      </c>
      <c r="N53" s="3590"/>
      <c r="O53" s="3587">
        <f t="shared" ref="O53:O64" si="39">SUM(O9/O5)*100-100</f>
        <v>0</v>
      </c>
      <c r="P53" s="3608"/>
      <c r="Q53" s="3589">
        <f t="shared" ref="Q53:Q64" si="40">SUM(Q9/Q5)*100-100</f>
        <v>-1.6098484848484844</v>
      </c>
      <c r="R53" s="3590"/>
      <c r="S53" s="3587">
        <f t="shared" ref="S53:S64" si="41">SUM(S9/S5)*100-100</f>
        <v>0</v>
      </c>
      <c r="T53" s="3591"/>
    </row>
    <row r="54" spans="1:23" ht="12.75" customHeight="1">
      <c r="A54" s="51" t="s">
        <v>593</v>
      </c>
      <c r="B54" s="94">
        <f t="shared" si="36"/>
        <v>0.56274620146314192</v>
      </c>
      <c r="C54" s="3587">
        <f t="shared" si="36"/>
        <v>-5.2631578947368496</v>
      </c>
      <c r="D54" s="3608"/>
      <c r="E54" s="3589">
        <f t="shared" ref="E54:E64" si="42">SUM(E10/E6)*100-100</f>
        <v>-0.6470165348670065</v>
      </c>
      <c r="F54" s="3608"/>
      <c r="G54" s="3647" t="s">
        <v>620</v>
      </c>
      <c r="H54" s="3608"/>
      <c r="I54" s="3608"/>
      <c r="J54" s="3590"/>
      <c r="K54" s="3587">
        <f t="shared" si="37"/>
        <v>2.7276542173730718</v>
      </c>
      <c r="L54" s="3608"/>
      <c r="M54" s="3589">
        <f t="shared" si="38"/>
        <v>-2.3255813953488484</v>
      </c>
      <c r="N54" s="3590"/>
      <c r="O54" s="3587">
        <f t="shared" si="39"/>
        <v>0</v>
      </c>
      <c r="P54" s="3608"/>
      <c r="Q54" s="3589">
        <f t="shared" si="40"/>
        <v>-1.6933207902163616</v>
      </c>
      <c r="R54" s="3590"/>
      <c r="S54" s="3587">
        <f t="shared" si="41"/>
        <v>125</v>
      </c>
      <c r="T54" s="3591"/>
    </row>
    <row r="55" spans="1:23" ht="12.75" customHeight="1">
      <c r="A55" s="51" t="s">
        <v>440</v>
      </c>
      <c r="B55" s="94">
        <f t="shared" si="36"/>
        <v>0.3932584269662982</v>
      </c>
      <c r="C55" s="3587">
        <f t="shared" si="36"/>
        <v>-3.6363636363636402</v>
      </c>
      <c r="D55" s="3608"/>
      <c r="E55" s="3589">
        <f t="shared" si="42"/>
        <v>-0.57512580877066455</v>
      </c>
      <c r="F55" s="3608"/>
      <c r="G55" s="3647" t="s">
        <v>620</v>
      </c>
      <c r="H55" s="3608"/>
      <c r="I55" s="3608"/>
      <c r="J55" s="3590"/>
      <c r="K55" s="3587">
        <f t="shared" si="37"/>
        <v>2.2129436325678569</v>
      </c>
      <c r="L55" s="3608"/>
      <c r="M55" s="3589">
        <f t="shared" si="38"/>
        <v>-1.6355140186915804</v>
      </c>
      <c r="N55" s="3590"/>
      <c r="O55" s="3587">
        <f t="shared" si="39"/>
        <v>33.333333333333314</v>
      </c>
      <c r="P55" s="3608"/>
      <c r="Q55" s="3589">
        <f t="shared" si="40"/>
        <v>-1.6901408450704167</v>
      </c>
      <c r="R55" s="3590"/>
      <c r="S55" s="3587">
        <f t="shared" si="41"/>
        <v>66.666666666666686</v>
      </c>
      <c r="T55" s="3591"/>
    </row>
    <row r="56" spans="1:23" ht="12.75" customHeight="1">
      <c r="A56" s="52" t="s">
        <v>496</v>
      </c>
      <c r="B56" s="95">
        <f t="shared" si="36"/>
        <v>-0.58106841611996174</v>
      </c>
      <c r="C56" s="3641">
        <f t="shared" si="36"/>
        <v>-8.9285714285714306</v>
      </c>
      <c r="D56" s="3669"/>
      <c r="E56" s="3601">
        <f t="shared" si="42"/>
        <v>-1.3024602026049195</v>
      </c>
      <c r="F56" s="3669"/>
      <c r="G56" s="3668" t="s">
        <v>620</v>
      </c>
      <c r="H56" s="3669"/>
      <c r="I56" s="3669"/>
      <c r="J56" s="3622"/>
      <c r="K56" s="3641">
        <f t="shared" si="37"/>
        <v>0.6237006237006284</v>
      </c>
      <c r="L56" s="3669"/>
      <c r="M56" s="3601">
        <f t="shared" si="38"/>
        <v>-2.8037383177570092</v>
      </c>
      <c r="N56" s="3622"/>
      <c r="O56" s="3641">
        <f t="shared" si="39"/>
        <v>33.333333333333314</v>
      </c>
      <c r="P56" s="3669"/>
      <c r="Q56" s="3601">
        <f t="shared" si="40"/>
        <v>-1.1352885525070917</v>
      </c>
      <c r="R56" s="3622"/>
      <c r="S56" s="3641">
        <f t="shared" si="41"/>
        <v>0</v>
      </c>
      <c r="T56" s="3603"/>
    </row>
    <row r="57" spans="1:23" ht="12.75" customHeight="1">
      <c r="A57" s="51" t="s">
        <v>501</v>
      </c>
      <c r="B57" s="94">
        <f t="shared" si="36"/>
        <v>-1.1305822498586764</v>
      </c>
      <c r="C57" s="3587">
        <f t="shared" si="36"/>
        <v>-3.7037037037037095</v>
      </c>
      <c r="D57" s="3608"/>
      <c r="E57" s="3589">
        <f t="shared" si="42"/>
        <v>-1.3129102844638965</v>
      </c>
      <c r="F57" s="3608"/>
      <c r="G57" s="3647" t="s">
        <v>620</v>
      </c>
      <c r="H57" s="3608"/>
      <c r="I57" s="3608"/>
      <c r="J57" s="3590"/>
      <c r="K57" s="3587">
        <f t="shared" si="37"/>
        <v>-0.91135045567523321</v>
      </c>
      <c r="L57" s="3608"/>
      <c r="M57" s="3589">
        <f t="shared" si="38"/>
        <v>-2.8436018957345937</v>
      </c>
      <c r="N57" s="3590"/>
      <c r="O57" s="3587">
        <f t="shared" si="39"/>
        <v>33.333333333333314</v>
      </c>
      <c r="P57" s="3608"/>
      <c r="Q57" s="3589">
        <f t="shared" si="40"/>
        <v>-0.96246390760346401</v>
      </c>
      <c r="R57" s="3590"/>
      <c r="S57" s="3587">
        <f t="shared" si="41"/>
        <v>75</v>
      </c>
      <c r="T57" s="3591"/>
    </row>
    <row r="58" spans="1:23" ht="12.75" customHeight="1">
      <c r="A58" s="51" t="s">
        <v>501</v>
      </c>
      <c r="B58" s="94">
        <f t="shared" si="36"/>
        <v>-1.790710688304415</v>
      </c>
      <c r="C58" s="3587">
        <f t="shared" si="36"/>
        <v>-5.5555555555555571</v>
      </c>
      <c r="D58" s="3608"/>
      <c r="E58" s="3589">
        <f t="shared" si="42"/>
        <v>-1.9536903039073792</v>
      </c>
      <c r="F58" s="3608"/>
      <c r="G58" s="3647" t="s">
        <v>620</v>
      </c>
      <c r="H58" s="3608"/>
      <c r="I58" s="3608"/>
      <c r="J58" s="3590"/>
      <c r="K58" s="3587">
        <f t="shared" si="37"/>
        <v>-1.7156862745098067</v>
      </c>
      <c r="L58" s="3608"/>
      <c r="M58" s="3589">
        <f t="shared" si="38"/>
        <v>-1.6666666666666714</v>
      </c>
      <c r="N58" s="3590"/>
      <c r="O58" s="3587">
        <f t="shared" si="39"/>
        <v>33.333333333333314</v>
      </c>
      <c r="P58" s="3608"/>
      <c r="Q58" s="3589">
        <f t="shared" si="40"/>
        <v>-1.2440191387559878</v>
      </c>
      <c r="R58" s="3590"/>
      <c r="S58" s="3587">
        <f t="shared" si="41"/>
        <v>-55.555555555555557</v>
      </c>
      <c r="T58" s="3591"/>
    </row>
    <row r="59" spans="1:23" ht="12.75" customHeight="1">
      <c r="A59" s="51" t="s">
        <v>516</v>
      </c>
      <c r="B59" s="94">
        <f t="shared" si="36"/>
        <v>-1.51091214325686</v>
      </c>
      <c r="C59" s="3587">
        <f t="shared" si="36"/>
        <v>-3.7735849056603712</v>
      </c>
      <c r="D59" s="3608"/>
      <c r="E59" s="3589">
        <f t="shared" si="42"/>
        <v>-2.7476500361532885</v>
      </c>
      <c r="F59" s="3608"/>
      <c r="G59" s="3647" t="s">
        <v>620</v>
      </c>
      <c r="H59" s="3608"/>
      <c r="I59" s="3608"/>
      <c r="J59" s="3590"/>
      <c r="K59" s="3587">
        <f t="shared" si="37"/>
        <v>-1.3888888888888857</v>
      </c>
      <c r="L59" s="3608"/>
      <c r="M59" s="3589">
        <f t="shared" si="38"/>
        <v>-2.6128266033254164</v>
      </c>
      <c r="N59" s="3590"/>
      <c r="O59" s="3587">
        <f t="shared" si="39"/>
        <v>0</v>
      </c>
      <c r="P59" s="3608"/>
      <c r="Q59" s="3589">
        <f t="shared" si="40"/>
        <v>0.47755491881567025</v>
      </c>
      <c r="R59" s="3590"/>
      <c r="S59" s="3587">
        <f t="shared" si="41"/>
        <v>-20</v>
      </c>
      <c r="T59" s="3591"/>
    </row>
    <row r="60" spans="1:23" ht="12.75" customHeight="1">
      <c r="A60" s="52" t="s">
        <v>444</v>
      </c>
      <c r="B60" s="95">
        <f t="shared" si="36"/>
        <v>-0.99924585218703044</v>
      </c>
      <c r="C60" s="3641">
        <f t="shared" si="36"/>
        <v>0</v>
      </c>
      <c r="D60" s="3669"/>
      <c r="E60" s="3601">
        <f t="shared" si="42"/>
        <v>-0.80645161290323131</v>
      </c>
      <c r="F60" s="3669"/>
      <c r="G60" s="3668" t="s">
        <v>620</v>
      </c>
      <c r="H60" s="3669"/>
      <c r="I60" s="3669"/>
      <c r="J60" s="3622"/>
      <c r="K60" s="3641">
        <f t="shared" si="37"/>
        <v>-0.8264462809917319</v>
      </c>
      <c r="L60" s="3669"/>
      <c r="M60" s="3601">
        <f t="shared" si="38"/>
        <v>-1.6826923076923066</v>
      </c>
      <c r="N60" s="3622"/>
      <c r="O60" s="3641">
        <f t="shared" si="39"/>
        <v>0</v>
      </c>
      <c r="P60" s="3669"/>
      <c r="Q60" s="3601">
        <f t="shared" si="40"/>
        <v>-1.4354066985645915</v>
      </c>
      <c r="R60" s="3622"/>
      <c r="S60" s="3641">
        <f t="shared" si="41"/>
        <v>0</v>
      </c>
      <c r="T60" s="3603"/>
    </row>
    <row r="61" spans="1:23" ht="12.75" customHeight="1">
      <c r="A61" s="51" t="s">
        <v>430</v>
      </c>
      <c r="B61" s="94">
        <f t="shared" si="36"/>
        <v>-1.372212692967409</v>
      </c>
      <c r="C61" s="3587">
        <f t="shared" si="36"/>
        <v>0</v>
      </c>
      <c r="D61" s="3608"/>
      <c r="E61" s="3589">
        <f t="shared" si="42"/>
        <v>-1.6260162601626007</v>
      </c>
      <c r="F61" s="3608"/>
      <c r="G61" s="3643" t="s">
        <v>620</v>
      </c>
      <c r="H61" s="3621"/>
      <c r="I61" s="3621"/>
      <c r="J61" s="3636"/>
      <c r="K61" s="3587">
        <f t="shared" si="37"/>
        <v>-1.3795986622073571</v>
      </c>
      <c r="L61" s="3608"/>
      <c r="M61" s="3589">
        <f t="shared" si="38"/>
        <v>-2.1951219512195195</v>
      </c>
      <c r="N61" s="3590"/>
      <c r="O61" s="3587">
        <f t="shared" si="39"/>
        <v>0</v>
      </c>
      <c r="P61" s="3608"/>
      <c r="Q61" s="3589">
        <f t="shared" si="40"/>
        <v>-0.48590864917396459</v>
      </c>
      <c r="R61" s="3590"/>
      <c r="S61" s="3587">
        <f t="shared" si="41"/>
        <v>-42.857142857142861</v>
      </c>
      <c r="T61" s="3591"/>
    </row>
    <row r="62" spans="1:23" ht="12.75" customHeight="1">
      <c r="A62" s="51" t="s">
        <v>213</v>
      </c>
      <c r="B62" s="94">
        <f t="shared" si="36"/>
        <v>-1.7094017094017175</v>
      </c>
      <c r="C62" s="3587">
        <f t="shared" si="36"/>
        <v>-1.9607843137254974</v>
      </c>
      <c r="D62" s="3608"/>
      <c r="E62" s="3589">
        <f t="shared" si="42"/>
        <v>-1.4022140221402282</v>
      </c>
      <c r="F62" s="3608"/>
      <c r="G62" s="3647" t="s">
        <v>620</v>
      </c>
      <c r="H62" s="3608"/>
      <c r="I62" s="3608"/>
      <c r="J62" s="3590"/>
      <c r="K62" s="3587">
        <f t="shared" si="37"/>
        <v>-1.9118869492934323</v>
      </c>
      <c r="L62" s="3608"/>
      <c r="M62" s="3589">
        <f t="shared" si="38"/>
        <v>-3.8740920096852278</v>
      </c>
      <c r="N62" s="3590"/>
      <c r="O62" s="3587">
        <f t="shared" si="39"/>
        <v>0</v>
      </c>
      <c r="P62" s="3608"/>
      <c r="Q62" s="3589">
        <f t="shared" si="40"/>
        <v>-0.87209302325581461</v>
      </c>
      <c r="R62" s="3590"/>
      <c r="S62" s="3587">
        <f t="shared" si="41"/>
        <v>25</v>
      </c>
      <c r="T62" s="3591"/>
    </row>
    <row r="63" spans="1:23" ht="12.75" customHeight="1">
      <c r="A63" s="51" t="s">
        <v>64</v>
      </c>
      <c r="B63" s="94">
        <f t="shared" si="36"/>
        <v>-2.0454545454545467</v>
      </c>
      <c r="C63" s="3587">
        <f t="shared" si="36"/>
        <v>-29.411764705882348</v>
      </c>
      <c r="D63" s="3608"/>
      <c r="E63" s="3589">
        <f t="shared" si="42"/>
        <v>-12.788104089219331</v>
      </c>
      <c r="F63" s="3608"/>
      <c r="G63" s="3589" t="s">
        <v>620</v>
      </c>
      <c r="H63" s="3639"/>
      <c r="I63" s="3587" t="s">
        <v>620</v>
      </c>
      <c r="J63" s="3639"/>
      <c r="K63" s="3587">
        <f t="shared" si="37"/>
        <v>-2.1126760563380316</v>
      </c>
      <c r="L63" s="3608"/>
      <c r="M63" s="3589">
        <f t="shared" si="38"/>
        <v>-21.219512195121951</v>
      </c>
      <c r="N63" s="3590"/>
      <c r="O63" s="3587">
        <f t="shared" si="39"/>
        <v>2700</v>
      </c>
      <c r="P63" s="3608"/>
      <c r="Q63" s="3589">
        <f t="shared" si="40"/>
        <v>8.7452471482889678</v>
      </c>
      <c r="R63" s="3590"/>
      <c r="S63" s="3587">
        <f t="shared" si="41"/>
        <v>25</v>
      </c>
      <c r="T63" s="3591"/>
    </row>
    <row r="64" spans="1:23" ht="12.75" customHeight="1">
      <c r="A64" s="52" t="s">
        <v>569</v>
      </c>
      <c r="B64" s="94">
        <f t="shared" si="36"/>
        <v>-1.9615311369262969</v>
      </c>
      <c r="C64" s="3587">
        <f t="shared" si="36"/>
        <v>-27.450980392156865</v>
      </c>
      <c r="D64" s="3608"/>
      <c r="E64" s="3589">
        <f t="shared" si="42"/>
        <v>-14.338507021433855</v>
      </c>
      <c r="F64" s="3608"/>
      <c r="G64" s="3601" t="s">
        <v>620</v>
      </c>
      <c r="H64" s="3640"/>
      <c r="I64" s="3641" t="s">
        <v>620</v>
      </c>
      <c r="J64" s="3640"/>
      <c r="K64" s="3587">
        <f t="shared" si="37"/>
        <v>-2.0416666666666572</v>
      </c>
      <c r="L64" s="3608"/>
      <c r="M64" s="3589">
        <f t="shared" si="38"/>
        <v>-21.271393643031786</v>
      </c>
      <c r="N64" s="3590"/>
      <c r="O64" s="3587">
        <f t="shared" si="39"/>
        <v>2650</v>
      </c>
      <c r="P64" s="3608"/>
      <c r="Q64" s="3589">
        <f t="shared" si="40"/>
        <v>11.456310679611661</v>
      </c>
      <c r="R64" s="3590"/>
      <c r="S64" s="3587">
        <f t="shared" si="41"/>
        <v>25</v>
      </c>
      <c r="T64" s="3591"/>
      <c r="V64" s="20"/>
    </row>
    <row r="65" spans="1:20" ht="12.75" customHeight="1">
      <c r="A65" s="800" t="s">
        <v>623</v>
      </c>
      <c r="B65" s="176">
        <f t="shared" si="36"/>
        <v>-1.5072463768115938</v>
      </c>
      <c r="C65" s="3615">
        <f t="shared" si="36"/>
        <v>-36.53846153846154</v>
      </c>
      <c r="D65" s="3621"/>
      <c r="E65" s="3617">
        <f t="shared" ref="E65:E73" si="43">SUM(E21/E17)*100-100</f>
        <v>-14.199849737039813</v>
      </c>
      <c r="F65" s="3636"/>
      <c r="G65" s="3615" t="s">
        <v>620</v>
      </c>
      <c r="H65" s="3615"/>
      <c r="I65" s="3617" t="s">
        <v>620</v>
      </c>
      <c r="J65" s="3642"/>
      <c r="K65" s="3615">
        <f t="shared" ref="K65:K73" si="44">SUM(K21/K17)*100-100</f>
        <v>-1.6532428995337085</v>
      </c>
      <c r="L65" s="3621"/>
      <c r="M65" s="3617">
        <f t="shared" ref="M65:M73" si="45">SUM(M21/M17)*100-100</f>
        <v>-20.698254364089777</v>
      </c>
      <c r="N65" s="3636"/>
      <c r="O65" s="3615">
        <f t="shared" ref="O65:O72" si="46">SUM(O21/O17)*100-100</f>
        <v>2725</v>
      </c>
      <c r="P65" s="3621"/>
      <c r="Q65" s="3617">
        <f t="shared" ref="Q65:Q73" si="47">SUM(Q21/Q17)*100-100</f>
        <v>12.3046875</v>
      </c>
      <c r="R65" s="3636"/>
      <c r="S65" s="3615">
        <f t="shared" ref="S65:S72" si="48">SUM(S21/S17)*100-100</f>
        <v>25</v>
      </c>
      <c r="T65" s="3618"/>
    </row>
    <row r="66" spans="1:20" ht="12.75" customHeight="1">
      <c r="A66" s="51" t="s">
        <v>663</v>
      </c>
      <c r="B66" s="94">
        <f t="shared" si="36"/>
        <v>-1.2753623188405783</v>
      </c>
      <c r="C66" s="3587">
        <f t="shared" si="36"/>
        <v>-34</v>
      </c>
      <c r="D66" s="3608"/>
      <c r="E66" s="3589">
        <f t="shared" si="43"/>
        <v>-14.52095808383234</v>
      </c>
      <c r="F66" s="3590"/>
      <c r="G66" s="3587" t="s">
        <v>620</v>
      </c>
      <c r="H66" s="3587"/>
      <c r="I66" s="3589" t="s">
        <v>620</v>
      </c>
      <c r="J66" s="3639"/>
      <c r="K66" s="3587">
        <f t="shared" si="44"/>
        <v>-1.3135593220338961</v>
      </c>
      <c r="L66" s="3608"/>
      <c r="M66" s="3589">
        <f t="shared" si="45"/>
        <v>-20.40302267002518</v>
      </c>
      <c r="N66" s="3590"/>
      <c r="O66" s="3587">
        <f t="shared" si="46"/>
        <v>2650</v>
      </c>
      <c r="P66" s="3608"/>
      <c r="Q66" s="3589">
        <f t="shared" si="47"/>
        <v>13.196480938416428</v>
      </c>
      <c r="R66" s="3590"/>
      <c r="S66" s="3587">
        <f t="shared" si="48"/>
        <v>20</v>
      </c>
      <c r="T66" s="3591"/>
    </row>
    <row r="67" spans="1:20" ht="12.75" customHeight="1">
      <c r="A67" s="51" t="s">
        <v>676</v>
      </c>
      <c r="B67" s="94">
        <f t="shared" si="36"/>
        <v>-1.7401392111368921</v>
      </c>
      <c r="C67" s="3587">
        <f t="shared" si="36"/>
        <v>-8.3333333333333428</v>
      </c>
      <c r="D67" s="3608"/>
      <c r="E67" s="3589">
        <f t="shared" si="43"/>
        <v>-3.3248081841432224</v>
      </c>
      <c r="F67" s="3590"/>
      <c r="G67" s="3587" t="s">
        <v>620</v>
      </c>
      <c r="H67" s="3587"/>
      <c r="I67" s="3589">
        <f t="shared" ref="I67:I73" si="49">SUM(I23/I19)*100-100</f>
        <v>-6.25</v>
      </c>
      <c r="J67" s="3590"/>
      <c r="K67" s="3587">
        <f t="shared" si="44"/>
        <v>-1.9889970376639923</v>
      </c>
      <c r="L67" s="3608"/>
      <c r="M67" s="3589">
        <f t="shared" si="45"/>
        <v>-2.7863777089783213</v>
      </c>
      <c r="N67" s="3590"/>
      <c r="O67" s="3587">
        <f t="shared" si="46"/>
        <v>-1.7857142857142918</v>
      </c>
      <c r="P67" s="3608"/>
      <c r="Q67" s="3589">
        <f t="shared" si="47"/>
        <v>0.96153846153845279</v>
      </c>
      <c r="R67" s="3590"/>
      <c r="S67" s="3587">
        <f t="shared" si="48"/>
        <v>0</v>
      </c>
      <c r="T67" s="3591"/>
    </row>
    <row r="68" spans="1:20" ht="12.75" customHeight="1">
      <c r="A68" s="91" t="s">
        <v>677</v>
      </c>
      <c r="B68" s="1414">
        <f t="shared" ref="B68:C75" si="50">SUM(B24/B20)*100-100</f>
        <v>-1.4374514374514433</v>
      </c>
      <c r="C68" s="3641">
        <f t="shared" si="50"/>
        <v>-10.810810810810807</v>
      </c>
      <c r="D68" s="3669"/>
      <c r="E68" s="3601">
        <f t="shared" si="43"/>
        <v>-1.8981880931837907</v>
      </c>
      <c r="F68" s="3622"/>
      <c r="G68" s="3641" t="s">
        <v>620</v>
      </c>
      <c r="H68" s="3641"/>
      <c r="I68" s="3601">
        <f t="shared" si="49"/>
        <v>-6.25</v>
      </c>
      <c r="J68" s="3622"/>
      <c r="K68" s="3641">
        <f t="shared" si="44"/>
        <v>-1.5312632922160816</v>
      </c>
      <c r="L68" s="3669"/>
      <c r="M68" s="3601">
        <f t="shared" si="45"/>
        <v>-3.7267080745341588</v>
      </c>
      <c r="N68" s="3622"/>
      <c r="O68" s="3641">
        <f t="shared" si="46"/>
        <v>0.90909090909090651</v>
      </c>
      <c r="P68" s="3669"/>
      <c r="Q68" s="3601">
        <f t="shared" si="47"/>
        <v>0.34843205574912872</v>
      </c>
      <c r="R68" s="3622"/>
      <c r="S68" s="3587">
        <f t="shared" si="48"/>
        <v>-80</v>
      </c>
      <c r="T68" s="3591"/>
    </row>
    <row r="69" spans="1:20" ht="12.75" customHeight="1">
      <c r="A69" s="801" t="s">
        <v>728</v>
      </c>
      <c r="B69" s="1667">
        <f t="shared" si="50"/>
        <v>-1.8049833235236434</v>
      </c>
      <c r="C69" s="3617">
        <f t="shared" si="50"/>
        <v>-3.0303030303030312</v>
      </c>
      <c r="D69" s="3636"/>
      <c r="E69" s="3589">
        <f t="shared" si="43"/>
        <v>-0.78809106830122744</v>
      </c>
      <c r="F69" s="3590"/>
      <c r="G69" s="3587" t="s">
        <v>620</v>
      </c>
      <c r="H69" s="3587"/>
      <c r="I69" s="3589">
        <f t="shared" si="49"/>
        <v>-6.25</v>
      </c>
      <c r="J69" s="3590"/>
      <c r="K69" s="3617">
        <f t="shared" si="44"/>
        <v>-2.6724137931034448</v>
      </c>
      <c r="L69" s="3636"/>
      <c r="M69" s="3617">
        <f t="shared" si="45"/>
        <v>-3.1446540880503164</v>
      </c>
      <c r="N69" s="3636"/>
      <c r="O69" s="3587">
        <f t="shared" si="46"/>
        <v>0</v>
      </c>
      <c r="P69" s="3608"/>
      <c r="Q69" s="3589">
        <f t="shared" si="47"/>
        <v>-0.34782608695653039</v>
      </c>
      <c r="R69" s="3608"/>
      <c r="S69" s="3617">
        <f t="shared" si="48"/>
        <v>-100</v>
      </c>
      <c r="T69" s="3618"/>
    </row>
    <row r="70" spans="1:20" ht="12.75" customHeight="1">
      <c r="A70" s="92" t="s">
        <v>745</v>
      </c>
      <c r="B70" s="1667">
        <f t="shared" si="50"/>
        <v>-1.9573302016050178</v>
      </c>
      <c r="C70" s="3589">
        <f t="shared" si="50"/>
        <v>0</v>
      </c>
      <c r="D70" s="3639"/>
      <c r="E70" s="3589">
        <f t="shared" si="43"/>
        <v>-0.87565674255691306</v>
      </c>
      <c r="F70" s="3639"/>
      <c r="G70" s="3589" t="s">
        <v>620</v>
      </c>
      <c r="H70" s="3639"/>
      <c r="I70" s="3589">
        <f t="shared" si="49"/>
        <v>0</v>
      </c>
      <c r="J70" s="3639"/>
      <c r="K70" s="3589">
        <f t="shared" si="44"/>
        <v>-3.0055817947616958</v>
      </c>
      <c r="L70" s="3639"/>
      <c r="M70" s="3589">
        <f t="shared" si="45"/>
        <v>-2.215189873417728</v>
      </c>
      <c r="N70" s="3639"/>
      <c r="O70" s="3589">
        <f t="shared" si="46"/>
        <v>3.6363636363636402</v>
      </c>
      <c r="P70" s="3639"/>
      <c r="Q70" s="3589">
        <f t="shared" si="47"/>
        <v>-0.94991364421416336</v>
      </c>
      <c r="R70" s="3639"/>
      <c r="S70" s="3589">
        <f t="shared" si="48"/>
        <v>-100</v>
      </c>
      <c r="T70" s="3637"/>
    </row>
    <row r="71" spans="1:20" ht="12.75" customHeight="1">
      <c r="A71" s="92" t="s">
        <v>746</v>
      </c>
      <c r="B71" s="1667">
        <f t="shared" si="50"/>
        <v>-1.3774104683195674</v>
      </c>
      <c r="C71" s="3589">
        <f t="shared" si="50"/>
        <v>0</v>
      </c>
      <c r="D71" s="3639"/>
      <c r="E71" s="3589">
        <f t="shared" si="43"/>
        <v>-2.0282186948853678</v>
      </c>
      <c r="F71" s="3639"/>
      <c r="G71" s="3589" t="s">
        <v>620</v>
      </c>
      <c r="H71" s="3639"/>
      <c r="I71" s="3589">
        <f t="shared" si="49"/>
        <v>0</v>
      </c>
      <c r="J71" s="3639"/>
      <c r="K71" s="3589">
        <f t="shared" si="44"/>
        <v>-2.0293609671848003</v>
      </c>
      <c r="L71" s="3639"/>
      <c r="M71" s="3589">
        <f t="shared" si="45"/>
        <v>-1.9108280254777128</v>
      </c>
      <c r="N71" s="3639"/>
      <c r="O71" s="3589">
        <f t="shared" si="46"/>
        <v>1.818181818181813</v>
      </c>
      <c r="P71" s="3639"/>
      <c r="Q71" s="3589">
        <f t="shared" si="47"/>
        <v>0.69264069264069406</v>
      </c>
      <c r="R71" s="3639"/>
      <c r="S71" s="3589">
        <f t="shared" si="48"/>
        <v>-80</v>
      </c>
      <c r="T71" s="3637"/>
    </row>
    <row r="72" spans="1:20" ht="13.5" customHeight="1">
      <c r="A72" s="91" t="s">
        <v>747</v>
      </c>
      <c r="B72" s="95">
        <f t="shared" si="50"/>
        <v>-1.6160819865983456</v>
      </c>
      <c r="C72" s="3601">
        <f t="shared" si="50"/>
        <v>0</v>
      </c>
      <c r="D72" s="3640"/>
      <c r="E72" s="3601">
        <f t="shared" si="43"/>
        <v>-3.078276165347404</v>
      </c>
      <c r="F72" s="3640"/>
      <c r="G72" s="3783" t="s">
        <v>620</v>
      </c>
      <c r="H72" s="3784"/>
      <c r="I72" s="3601">
        <f t="shared" si="49"/>
        <v>0</v>
      </c>
      <c r="J72" s="3640"/>
      <c r="K72" s="3601">
        <f t="shared" si="44"/>
        <v>-2.6349892008639415</v>
      </c>
      <c r="L72" s="3640"/>
      <c r="M72" s="3601">
        <f t="shared" si="45"/>
        <v>-0.64516129032257652</v>
      </c>
      <c r="N72" s="3640"/>
      <c r="O72" s="3601">
        <f t="shared" si="46"/>
        <v>0.90090090090089348</v>
      </c>
      <c r="P72" s="3640"/>
      <c r="Q72" s="3601">
        <f t="shared" si="47"/>
        <v>1.3888888888888857</v>
      </c>
      <c r="R72" s="3640"/>
      <c r="S72" s="3601">
        <f t="shared" si="48"/>
        <v>-100</v>
      </c>
      <c r="T72" s="3638"/>
    </row>
    <row r="73" spans="1:20" ht="13.5" customHeight="1">
      <c r="A73" s="801" t="s">
        <v>769</v>
      </c>
      <c r="B73" s="1667">
        <f t="shared" si="50"/>
        <v>-1.1988011988012062</v>
      </c>
      <c r="C73" s="3617">
        <f t="shared" ref="C73:C84" si="51">SUM(C29/C25)*100-100</f>
        <v>3.125</v>
      </c>
      <c r="D73" s="3636"/>
      <c r="E73" s="3589">
        <f t="shared" si="43"/>
        <v>-3.5304501323918771</v>
      </c>
      <c r="F73" s="3590"/>
      <c r="G73" s="3587" t="s">
        <v>620</v>
      </c>
      <c r="H73" s="3587"/>
      <c r="I73" s="3589">
        <f t="shared" si="49"/>
        <v>0</v>
      </c>
      <c r="J73" s="3590"/>
      <c r="K73" s="3617">
        <f t="shared" si="44"/>
        <v>-1.8600531443755557</v>
      </c>
      <c r="L73" s="3636"/>
      <c r="M73" s="3617">
        <f t="shared" si="45"/>
        <v>0.32467532467532578</v>
      </c>
      <c r="N73" s="3636"/>
      <c r="O73" s="3587">
        <f t="shared" ref="O73:O85" si="52">SUM(O29/O25)*100-100</f>
        <v>-1.7699115044247833</v>
      </c>
      <c r="P73" s="3608"/>
      <c r="Q73" s="3589">
        <f t="shared" si="47"/>
        <v>1.6579406631762623</v>
      </c>
      <c r="R73" s="3608"/>
      <c r="S73" s="3617" t="s">
        <v>620</v>
      </c>
      <c r="T73" s="3618"/>
    </row>
    <row r="74" spans="1:20" ht="13.5" customHeight="1">
      <c r="A74" s="92" t="s">
        <v>770</v>
      </c>
      <c r="B74" s="1667">
        <f t="shared" si="50"/>
        <v>-1.5771611100019953</v>
      </c>
      <c r="C74" s="3589">
        <f t="shared" si="51"/>
        <v>3.0303030303030312</v>
      </c>
      <c r="D74" s="3639"/>
      <c r="E74" s="3589">
        <f t="shared" ref="E74:E85" si="53">SUM(E30/E26)*100-100</f>
        <v>-4.5053003533568869</v>
      </c>
      <c r="F74" s="3639"/>
      <c r="G74" s="3589" t="s">
        <v>620</v>
      </c>
      <c r="H74" s="3639"/>
      <c r="I74" s="3589">
        <f t="shared" ref="I74:I85" si="54">SUM(I30/I26)*100-100</f>
        <v>0</v>
      </c>
      <c r="J74" s="3639"/>
      <c r="K74" s="3589">
        <f t="shared" ref="K74:K85" si="55">SUM(K30/K26)*100-100</f>
        <v>-2.0805666223992887</v>
      </c>
      <c r="L74" s="3639"/>
      <c r="M74" s="3589">
        <f t="shared" ref="M74:M85" si="56">SUM(M30/M26)*100-100</f>
        <v>-0.64724919093850986</v>
      </c>
      <c r="N74" s="3639"/>
      <c r="O74" s="3589">
        <f t="shared" si="52"/>
        <v>-1.7543859649122879</v>
      </c>
      <c r="P74" s="3639"/>
      <c r="Q74" s="3589">
        <f t="shared" ref="Q74:Q85" si="57">SUM(Q30/Q26)*100-100</f>
        <v>1.9180470793373985</v>
      </c>
      <c r="R74" s="3639"/>
      <c r="S74" s="3589" t="s">
        <v>620</v>
      </c>
      <c r="T74" s="3637"/>
    </row>
    <row r="75" spans="1:20" ht="14.25" customHeight="1">
      <c r="A75" s="92" t="s">
        <v>771</v>
      </c>
      <c r="B75" s="1667">
        <f t="shared" si="50"/>
        <v>-2.1149241819632891</v>
      </c>
      <c r="C75" s="3589">
        <f t="shared" si="51"/>
        <v>3.0303030303030312</v>
      </c>
      <c r="D75" s="3639"/>
      <c r="E75" s="3589">
        <f t="shared" si="53"/>
        <v>-3.420342034203415</v>
      </c>
      <c r="F75" s="3639"/>
      <c r="G75" s="3589" t="s">
        <v>620</v>
      </c>
      <c r="H75" s="3639"/>
      <c r="I75" s="3589">
        <f t="shared" si="54"/>
        <v>0</v>
      </c>
      <c r="J75" s="3639"/>
      <c r="K75" s="3589">
        <f t="shared" si="55"/>
        <v>-3.0409872190392235</v>
      </c>
      <c r="L75" s="3639"/>
      <c r="M75" s="3589">
        <f t="shared" si="56"/>
        <v>-0.32467532467532578</v>
      </c>
      <c r="N75" s="3639"/>
      <c r="O75" s="3589">
        <f t="shared" si="52"/>
        <v>-2.6785714285714306</v>
      </c>
      <c r="P75" s="3639"/>
      <c r="Q75" s="3589">
        <f t="shared" si="57"/>
        <v>0.25795356835769212</v>
      </c>
      <c r="R75" s="3639"/>
      <c r="S75" s="3589">
        <f>SUM(S31/S27)*100-100</f>
        <v>100</v>
      </c>
      <c r="T75" s="3637"/>
    </row>
    <row r="76" spans="1:20" ht="14.25" customHeight="1">
      <c r="A76" s="91" t="s">
        <v>772</v>
      </c>
      <c r="B76" s="95">
        <f t="shared" ref="B76:B84" si="58">SUM(B32/B28)*100-100</f>
        <v>-2.6842948717948616</v>
      </c>
      <c r="C76" s="3601">
        <f t="shared" si="51"/>
        <v>0</v>
      </c>
      <c r="D76" s="3640"/>
      <c r="E76" s="3601">
        <f t="shared" si="53"/>
        <v>-4.0834845735027301</v>
      </c>
      <c r="F76" s="3640"/>
      <c r="G76" s="3783" t="s">
        <v>620</v>
      </c>
      <c r="H76" s="3787"/>
      <c r="I76" s="3601">
        <f t="shared" si="54"/>
        <v>0</v>
      </c>
      <c r="J76" s="3640"/>
      <c r="K76" s="3601">
        <f t="shared" si="55"/>
        <v>-3.5492457852706281</v>
      </c>
      <c r="L76" s="3640"/>
      <c r="M76" s="3601">
        <f t="shared" si="56"/>
        <v>-0.97402597402597735</v>
      </c>
      <c r="N76" s="3640"/>
      <c r="O76" s="3601">
        <f t="shared" si="52"/>
        <v>-2.6785714285714306</v>
      </c>
      <c r="P76" s="3640"/>
      <c r="Q76" s="3601">
        <f t="shared" si="57"/>
        <v>-0.25684931506849296</v>
      </c>
      <c r="R76" s="3640"/>
      <c r="S76" s="3601" t="s">
        <v>620</v>
      </c>
      <c r="T76" s="3638"/>
    </row>
    <row r="77" spans="1:20" ht="14.25" customHeight="1">
      <c r="A77" s="801" t="s">
        <v>837</v>
      </c>
      <c r="B77" s="1667">
        <f t="shared" si="58"/>
        <v>-3.195146612740146</v>
      </c>
      <c r="C77" s="3617">
        <f t="shared" si="51"/>
        <v>-3.0303030303030312</v>
      </c>
      <c r="D77" s="3636"/>
      <c r="E77" s="3589">
        <f t="shared" si="53"/>
        <v>-4.3915827996340369</v>
      </c>
      <c r="F77" s="3590"/>
      <c r="G77" s="3587" t="s">
        <v>620</v>
      </c>
      <c r="H77" s="3587"/>
      <c r="I77" s="3589">
        <f t="shared" si="54"/>
        <v>0</v>
      </c>
      <c r="J77" s="3590"/>
      <c r="K77" s="3617">
        <f t="shared" si="55"/>
        <v>-3.8808664259927781</v>
      </c>
      <c r="L77" s="3636"/>
      <c r="M77" s="3617">
        <f t="shared" si="56"/>
        <v>-2.9126213592232943</v>
      </c>
      <c r="N77" s="3636"/>
      <c r="O77" s="3587">
        <f t="shared" si="52"/>
        <v>-4.5045045045044958</v>
      </c>
      <c r="P77" s="3608"/>
      <c r="Q77" s="3589">
        <f t="shared" si="57"/>
        <v>-0.60085836909871659</v>
      </c>
      <c r="R77" s="3608"/>
      <c r="S77" s="3617">
        <f>SUM(S33/S29)*100-100</f>
        <v>-66.666666666666671</v>
      </c>
      <c r="T77" s="3618"/>
    </row>
    <row r="78" spans="1:20" ht="14.25" customHeight="1">
      <c r="A78" s="92" t="s">
        <v>844</v>
      </c>
      <c r="B78" s="1667">
        <f t="shared" si="58"/>
        <v>-3.1237322515212895</v>
      </c>
      <c r="C78" s="3589">
        <f t="shared" si="51"/>
        <v>-2.941176470588232</v>
      </c>
      <c r="D78" s="3639"/>
      <c r="E78" s="3589">
        <f t="shared" si="53"/>
        <v>-3.3302497687326564</v>
      </c>
      <c r="F78" s="3639"/>
      <c r="G78" s="3589" t="s">
        <v>620</v>
      </c>
      <c r="H78" s="3639"/>
      <c r="I78" s="3589">
        <f t="shared" si="54"/>
        <v>0</v>
      </c>
      <c r="J78" s="3639"/>
      <c r="K78" s="3589">
        <f t="shared" si="55"/>
        <v>-4.2043399638336325</v>
      </c>
      <c r="L78" s="3639"/>
      <c r="M78" s="3589">
        <f t="shared" si="56"/>
        <v>-1.9543973941368051</v>
      </c>
      <c r="N78" s="3639"/>
      <c r="O78" s="3589">
        <f t="shared" si="52"/>
        <v>-7.1428571428571388</v>
      </c>
      <c r="P78" s="3639"/>
      <c r="Q78" s="3589">
        <f t="shared" si="57"/>
        <v>-0.85543199315654306</v>
      </c>
      <c r="R78" s="3639"/>
      <c r="S78" s="3589">
        <v>0</v>
      </c>
      <c r="T78" s="3637"/>
    </row>
    <row r="79" spans="1:20" ht="14.25" customHeight="1">
      <c r="A79" s="92" t="s">
        <v>824</v>
      </c>
      <c r="B79" s="1667">
        <f t="shared" si="58"/>
        <v>-2.7924989808397811</v>
      </c>
      <c r="C79" s="3589">
        <f t="shared" si="51"/>
        <v>0</v>
      </c>
      <c r="D79" s="3639"/>
      <c r="E79" s="3589">
        <f t="shared" si="53"/>
        <v>-2.609506057781914</v>
      </c>
      <c r="F79" s="3639"/>
      <c r="G79" s="3589" t="s">
        <v>620</v>
      </c>
      <c r="H79" s="3639"/>
      <c r="I79" s="3589">
        <f t="shared" si="54"/>
        <v>6.6666666666666714</v>
      </c>
      <c r="J79" s="3639"/>
      <c r="K79" s="3589">
        <f t="shared" si="55"/>
        <v>-4.181818181818187</v>
      </c>
      <c r="L79" s="3639"/>
      <c r="M79" s="3589">
        <f t="shared" si="56"/>
        <v>-1.628664495114009</v>
      </c>
      <c r="N79" s="3639"/>
      <c r="O79" s="3589">
        <f t="shared" si="52"/>
        <v>-6.4220183486238511</v>
      </c>
      <c r="P79" s="3639"/>
      <c r="Q79" s="3589">
        <f t="shared" si="57"/>
        <v>-0.42881646655231975</v>
      </c>
      <c r="R79" s="3639"/>
      <c r="S79" s="3589">
        <v>1</v>
      </c>
      <c r="T79" s="3637"/>
    </row>
    <row r="80" spans="1:20" ht="14.25" customHeight="1">
      <c r="A80" s="91" t="s">
        <v>845</v>
      </c>
      <c r="B80" s="2586">
        <f t="shared" si="58"/>
        <v>-2.428983120625773</v>
      </c>
      <c r="C80" s="3601">
        <f t="shared" si="51"/>
        <v>0</v>
      </c>
      <c r="D80" s="3640"/>
      <c r="E80" s="3601">
        <f t="shared" si="53"/>
        <v>-1.9867549668874176</v>
      </c>
      <c r="F80" s="3640"/>
      <c r="G80" s="3601" t="s">
        <v>620</v>
      </c>
      <c r="H80" s="3640"/>
      <c r="I80" s="3601">
        <f t="shared" si="54"/>
        <v>0</v>
      </c>
      <c r="J80" s="3640"/>
      <c r="K80" s="3601">
        <f t="shared" si="55"/>
        <v>-4.0938362465501399</v>
      </c>
      <c r="L80" s="3640"/>
      <c r="M80" s="3601">
        <f t="shared" si="56"/>
        <v>-0.65573770491803884</v>
      </c>
      <c r="N80" s="3640"/>
      <c r="O80" s="3601">
        <f t="shared" si="52"/>
        <v>-8.2568807339449535</v>
      </c>
      <c r="P80" s="3640"/>
      <c r="Q80" s="3601">
        <f t="shared" si="57"/>
        <v>0.25751072961372756</v>
      </c>
      <c r="R80" s="3640"/>
      <c r="S80" s="3601">
        <v>1</v>
      </c>
      <c r="T80" s="3638"/>
    </row>
    <row r="81" spans="1:26" ht="14.25" customHeight="1">
      <c r="A81" s="801" t="s">
        <v>894</v>
      </c>
      <c r="B81" s="1667">
        <f t="shared" si="58"/>
        <v>-2.3605598495926472</v>
      </c>
      <c r="C81" s="3589">
        <f t="shared" si="51"/>
        <v>6.25</v>
      </c>
      <c r="D81" s="3590"/>
      <c r="E81" s="3589">
        <f t="shared" si="53"/>
        <v>-2.4880382775119614</v>
      </c>
      <c r="F81" s="3590"/>
      <c r="G81" s="3587" t="s">
        <v>620</v>
      </c>
      <c r="H81" s="3587"/>
      <c r="I81" s="3589">
        <f t="shared" si="54"/>
        <v>0</v>
      </c>
      <c r="J81" s="3590"/>
      <c r="K81" s="3589">
        <f t="shared" si="55"/>
        <v>-3.5211267605633765</v>
      </c>
      <c r="L81" s="3590"/>
      <c r="M81" s="3589">
        <f t="shared" si="56"/>
        <v>0.33333333333334281</v>
      </c>
      <c r="N81" s="3590"/>
      <c r="O81" s="3587">
        <f t="shared" si="52"/>
        <v>-5.6603773584905639</v>
      </c>
      <c r="P81" s="3608"/>
      <c r="Q81" s="3589">
        <f t="shared" si="57"/>
        <v>-0.69084628670120196</v>
      </c>
      <c r="R81" s="3608"/>
      <c r="S81" s="3589">
        <v>1</v>
      </c>
      <c r="T81" s="3591"/>
    </row>
    <row r="82" spans="1:26" ht="14.25" customHeight="1">
      <c r="A82" s="92" t="s">
        <v>900</v>
      </c>
      <c r="B82" s="1667">
        <f t="shared" si="58"/>
        <v>-2.1356783919598001</v>
      </c>
      <c r="C82" s="3589">
        <f t="shared" si="51"/>
        <v>6.0606060606060623</v>
      </c>
      <c r="D82" s="3590"/>
      <c r="E82" s="3589">
        <f t="shared" si="53"/>
        <v>-2.3923444976076524</v>
      </c>
      <c r="F82" s="3590"/>
      <c r="G82" s="3587" t="s">
        <v>620</v>
      </c>
      <c r="H82" s="3587"/>
      <c r="I82" s="3589">
        <f t="shared" si="54"/>
        <v>0</v>
      </c>
      <c r="J82" s="3590"/>
      <c r="K82" s="3589">
        <f t="shared" si="55"/>
        <v>-3.4922133081642244</v>
      </c>
      <c r="L82" s="3590"/>
      <c r="M82" s="3589">
        <f t="shared" si="56"/>
        <v>0.99667774086378813</v>
      </c>
      <c r="N82" s="3590"/>
      <c r="O82" s="3587">
        <f t="shared" si="52"/>
        <v>-0.96153846153845279</v>
      </c>
      <c r="P82" s="3608"/>
      <c r="Q82" s="3589">
        <f t="shared" si="57"/>
        <v>-0.60396893874029445</v>
      </c>
      <c r="R82" s="3608"/>
      <c r="S82" s="3589">
        <v>2</v>
      </c>
      <c r="T82" s="3591"/>
      <c r="V82" s="20"/>
    </row>
    <row r="83" spans="1:26" ht="14.25" customHeight="1">
      <c r="A83" s="92" t="s">
        <v>888</v>
      </c>
      <c r="B83" s="2804">
        <f t="shared" si="58"/>
        <v>-2.0130006290627023</v>
      </c>
      <c r="C83" s="3589">
        <f t="shared" si="51"/>
        <v>2.941176470588232</v>
      </c>
      <c r="D83" s="3590"/>
      <c r="E83" s="3589">
        <f t="shared" si="53"/>
        <v>-2.6794258373205651</v>
      </c>
      <c r="F83" s="3590"/>
      <c r="G83" s="3587" t="s">
        <v>620</v>
      </c>
      <c r="H83" s="3587"/>
      <c r="I83" s="3589">
        <f t="shared" si="54"/>
        <v>-6.25</v>
      </c>
      <c r="J83" s="3590"/>
      <c r="K83" s="3589">
        <f t="shared" si="55"/>
        <v>-3.3681214421252434</v>
      </c>
      <c r="L83" s="3590"/>
      <c r="M83" s="3589">
        <f t="shared" si="56"/>
        <v>0.9933774834437088</v>
      </c>
      <c r="N83" s="3590"/>
      <c r="O83" s="3589">
        <f t="shared" si="52"/>
        <v>3.9215686274509949</v>
      </c>
      <c r="P83" s="3590"/>
      <c r="Q83" s="3589">
        <f t="shared" si="57"/>
        <v>-0.25839793281653556</v>
      </c>
      <c r="R83" s="3608"/>
      <c r="S83" s="3589">
        <v>3</v>
      </c>
      <c r="T83" s="3591"/>
    </row>
    <row r="84" spans="1:26" ht="14.25" customHeight="1">
      <c r="A84" s="91" t="s">
        <v>901</v>
      </c>
      <c r="B84" s="2586">
        <f t="shared" si="58"/>
        <v>-2.0464135021097007</v>
      </c>
      <c r="C84" s="3601">
        <f t="shared" si="51"/>
        <v>0</v>
      </c>
      <c r="D84" s="3640"/>
      <c r="E84" s="3601">
        <f t="shared" si="53"/>
        <v>-2.220077220077215</v>
      </c>
      <c r="F84" s="3640"/>
      <c r="G84" s="3601" t="s">
        <v>620</v>
      </c>
      <c r="H84" s="3640"/>
      <c r="I84" s="3601">
        <f t="shared" si="54"/>
        <v>6.6666666666666714</v>
      </c>
      <c r="J84" s="3640"/>
      <c r="K84" s="3601">
        <f t="shared" si="55"/>
        <v>-3.549160671462829</v>
      </c>
      <c r="L84" s="3640"/>
      <c r="M84" s="3601">
        <f t="shared" si="56"/>
        <v>0.66006600660067249</v>
      </c>
      <c r="N84" s="3640"/>
      <c r="O84" s="3601">
        <f t="shared" si="52"/>
        <v>4</v>
      </c>
      <c r="P84" s="3640"/>
      <c r="Q84" s="3601">
        <f t="shared" si="57"/>
        <v>-0.85616438356164792</v>
      </c>
      <c r="R84" s="3640"/>
      <c r="S84" s="3601">
        <v>4</v>
      </c>
      <c r="T84" s="3638"/>
    </row>
    <row r="85" spans="1:26" ht="14.25" customHeight="1" thickBot="1">
      <c r="A85" s="3439" t="s">
        <v>939</v>
      </c>
      <c r="B85" s="3447">
        <f>SUM(B41/B37)*100-100</f>
        <v>-1.6260162601626007</v>
      </c>
      <c r="C85" s="3595">
        <f>SUM(C41/C37)*100-100</f>
        <v>-5.8823529411764781</v>
      </c>
      <c r="D85" s="3596"/>
      <c r="E85" s="3595">
        <f t="shared" si="53"/>
        <v>-1.1776251226692835</v>
      </c>
      <c r="F85" s="3596"/>
      <c r="G85" s="3598" t="s">
        <v>620</v>
      </c>
      <c r="H85" s="3598"/>
      <c r="I85" s="3595">
        <f t="shared" si="54"/>
        <v>6.6666666666666714</v>
      </c>
      <c r="J85" s="3596"/>
      <c r="K85" s="3595">
        <f t="shared" si="55"/>
        <v>-3.7956204379562024</v>
      </c>
      <c r="L85" s="3596"/>
      <c r="M85" s="3595">
        <f t="shared" si="56"/>
        <v>0.99667774086378813</v>
      </c>
      <c r="N85" s="3596"/>
      <c r="O85" s="3598">
        <f t="shared" si="52"/>
        <v>4</v>
      </c>
      <c r="P85" s="3760"/>
      <c r="Q85" s="3595">
        <f t="shared" si="57"/>
        <v>0.69565217391304657</v>
      </c>
      <c r="R85" s="3760"/>
      <c r="S85" s="3595">
        <v>1</v>
      </c>
      <c r="T85" s="3597"/>
    </row>
    <row r="86" spans="1:26" ht="12.75" customHeight="1">
      <c r="A86" s="56" t="s">
        <v>149</v>
      </c>
      <c r="B86" s="177"/>
      <c r="C86" s="64"/>
      <c r="D86" s="112"/>
      <c r="E86" s="64"/>
      <c r="F86" s="112"/>
      <c r="G86" s="112"/>
      <c r="H86" s="112"/>
      <c r="I86" s="112"/>
      <c r="J86" s="112"/>
      <c r="K86" s="64"/>
      <c r="L86" s="112"/>
      <c r="M86" s="64"/>
      <c r="N86" s="112"/>
      <c r="O86" s="64"/>
      <c r="P86" s="112"/>
      <c r="Q86" s="64"/>
      <c r="R86" s="112"/>
      <c r="S86" s="64"/>
      <c r="T86" s="112"/>
    </row>
    <row r="87" spans="1:26" ht="12.75" customHeight="1">
      <c r="A87" s="56" t="s">
        <v>643</v>
      </c>
      <c r="B87" s="177"/>
      <c r="C87" s="64"/>
      <c r="D87" s="112"/>
      <c r="E87" s="64"/>
      <c r="F87" s="112"/>
      <c r="G87" s="112"/>
      <c r="H87" s="112"/>
      <c r="I87" s="112"/>
      <c r="J87" s="112"/>
      <c r="K87" s="64"/>
      <c r="L87" s="112"/>
      <c r="M87" s="64"/>
      <c r="N87" s="112"/>
      <c r="O87" s="64"/>
      <c r="P87" s="112"/>
      <c r="Q87" s="64"/>
      <c r="R87" s="112"/>
      <c r="S87" s="64"/>
      <c r="T87" s="112"/>
    </row>
    <row r="88" spans="1:26" ht="7.5" customHeight="1">
      <c r="A88" s="56"/>
      <c r="B88" s="177"/>
      <c r="C88" s="64"/>
      <c r="D88" s="112"/>
      <c r="E88" s="64"/>
      <c r="F88" s="112"/>
      <c r="G88" s="112"/>
      <c r="H88" s="112"/>
      <c r="I88" s="112"/>
      <c r="J88" s="112"/>
      <c r="K88" s="64"/>
      <c r="L88" s="112"/>
      <c r="M88" s="64"/>
      <c r="N88" s="112"/>
      <c r="O88" s="64"/>
      <c r="P88" s="112"/>
      <c r="Q88" s="64"/>
      <c r="R88" s="112"/>
      <c r="S88" s="64"/>
      <c r="T88" s="112"/>
    </row>
    <row r="89" spans="1:26" ht="18" customHeight="1">
      <c r="A89" s="14" t="s">
        <v>30</v>
      </c>
      <c r="B89" s="3762" t="s">
        <v>152</v>
      </c>
      <c r="C89" s="3763"/>
      <c r="D89" s="3763"/>
      <c r="E89" s="3763"/>
      <c r="F89" s="3763"/>
      <c r="G89" s="3763"/>
      <c r="H89" s="3763"/>
      <c r="I89" s="3763"/>
      <c r="J89" s="3763"/>
      <c r="K89" s="3763"/>
      <c r="L89" s="3763"/>
      <c r="M89" s="3763"/>
      <c r="N89" s="3763"/>
      <c r="O89" s="3763"/>
      <c r="P89" s="3763"/>
      <c r="Q89" s="3763"/>
      <c r="R89" s="3763"/>
      <c r="S89" s="3763"/>
      <c r="T89" s="19"/>
    </row>
    <row r="90" spans="1:26" ht="17.45" customHeight="1">
      <c r="B90" s="3648" t="s">
        <v>214</v>
      </c>
      <c r="C90" s="3624"/>
      <c r="D90" s="3624"/>
      <c r="E90" s="3624"/>
      <c r="F90" s="3624"/>
      <c r="G90" s="3624"/>
      <c r="H90" s="3624"/>
      <c r="I90" s="3624"/>
      <c r="J90" s="3624"/>
      <c r="K90" s="3624"/>
      <c r="L90" s="3624"/>
      <c r="M90" s="3624"/>
      <c r="N90" s="3624"/>
      <c r="O90" s="3624"/>
      <c r="P90" s="3624"/>
      <c r="Q90" s="3624"/>
      <c r="R90" s="3624"/>
      <c r="S90" s="3624"/>
      <c r="T90" s="3625"/>
    </row>
    <row r="91" spans="1:26" ht="0.75" customHeight="1" thickBot="1">
      <c r="A91" s="178"/>
      <c r="B91" s="177"/>
      <c r="C91" s="64"/>
      <c r="D91" s="112"/>
      <c r="E91" s="64"/>
      <c r="F91" s="112"/>
      <c r="G91" s="112"/>
      <c r="H91" s="112"/>
      <c r="I91" s="112"/>
      <c r="J91" s="112"/>
      <c r="K91" s="64"/>
      <c r="L91" s="112"/>
      <c r="M91" s="64"/>
      <c r="N91" s="112"/>
      <c r="O91" s="64"/>
      <c r="P91" s="112"/>
      <c r="Q91" s="64"/>
      <c r="R91" s="112"/>
      <c r="S91" s="64"/>
      <c r="T91" s="112"/>
    </row>
    <row r="92" spans="1:26" ht="22.7" customHeight="1" thickBot="1">
      <c r="A92" s="66" t="s">
        <v>102</v>
      </c>
      <c r="B92" s="67"/>
      <c r="C92" s="3765" t="s">
        <v>157</v>
      </c>
      <c r="D92" s="3766"/>
      <c r="E92" s="3766"/>
      <c r="F92" s="3766"/>
      <c r="G92" s="3766"/>
      <c r="H92" s="3766"/>
      <c r="I92" s="3766"/>
      <c r="J92" s="3766"/>
      <c r="K92" s="3766"/>
      <c r="L92" s="3766"/>
      <c r="M92" s="3766"/>
      <c r="N92" s="3766"/>
      <c r="O92" s="3766"/>
      <c r="P92" s="3766"/>
      <c r="Q92" s="3766"/>
      <c r="R92" s="3766"/>
      <c r="S92" s="3766"/>
      <c r="T92" s="3767"/>
      <c r="U92" s="20"/>
      <c r="V92" s="20"/>
      <c r="W92" s="20"/>
      <c r="X92" s="20"/>
      <c r="Y92" s="20"/>
    </row>
    <row r="93" spans="1:26" ht="37.5" customHeight="1">
      <c r="A93" s="180" t="s">
        <v>107</v>
      </c>
      <c r="B93" s="181" t="s">
        <v>108</v>
      </c>
      <c r="C93" s="1012" t="s">
        <v>143</v>
      </c>
      <c r="D93" s="1013" t="s">
        <v>109</v>
      </c>
      <c r="E93" s="182" t="s">
        <v>144</v>
      </c>
      <c r="F93" s="1011" t="s">
        <v>109</v>
      </c>
      <c r="G93" s="182" t="s">
        <v>624</v>
      </c>
      <c r="H93" s="1011" t="s">
        <v>109</v>
      </c>
      <c r="I93" s="1010" t="s">
        <v>625</v>
      </c>
      <c r="J93" s="1014" t="s">
        <v>109</v>
      </c>
      <c r="K93" s="1015" t="s">
        <v>145</v>
      </c>
      <c r="L93" s="1013" t="s">
        <v>109</v>
      </c>
      <c r="M93" s="1015" t="s">
        <v>146</v>
      </c>
      <c r="N93" s="1013" t="s">
        <v>109</v>
      </c>
      <c r="O93" s="182" t="s">
        <v>62</v>
      </c>
      <c r="P93" s="1011" t="s">
        <v>109</v>
      </c>
      <c r="Q93" s="182" t="s">
        <v>147</v>
      </c>
      <c r="R93" s="1011" t="s">
        <v>109</v>
      </c>
      <c r="S93" s="182" t="s">
        <v>148</v>
      </c>
      <c r="T93" s="183" t="s">
        <v>109</v>
      </c>
      <c r="U93" s="104"/>
      <c r="V93" s="104"/>
      <c r="W93" s="104"/>
      <c r="X93" s="104"/>
      <c r="Y93" s="104"/>
    </row>
    <row r="94" spans="1:26">
      <c r="A94" s="28" t="s">
        <v>131</v>
      </c>
      <c r="B94" s="153">
        <v>145</v>
      </c>
      <c r="C94" s="31">
        <v>5</v>
      </c>
      <c r="D94" s="64">
        <v>3.4482758620689653</v>
      </c>
      <c r="E94" s="31">
        <v>30</v>
      </c>
      <c r="F94" s="64">
        <v>20.689655172413794</v>
      </c>
      <c r="G94" s="3617">
        <v>0</v>
      </c>
      <c r="H94" s="3615"/>
      <c r="I94" s="3615"/>
      <c r="J94" s="162">
        <f>(G94/B94)*100</f>
        <v>0</v>
      </c>
      <c r="K94" s="35">
        <v>86</v>
      </c>
      <c r="L94" s="64">
        <v>59.310344827586206</v>
      </c>
      <c r="M94" s="31">
        <v>7</v>
      </c>
      <c r="N94" s="64">
        <v>4.8275862068965516</v>
      </c>
      <c r="O94" s="31">
        <v>0</v>
      </c>
      <c r="P94" s="64">
        <v>0</v>
      </c>
      <c r="Q94" s="31">
        <v>15</v>
      </c>
      <c r="R94" s="64">
        <v>10.344827586206897</v>
      </c>
      <c r="S94" s="85">
        <v>2</v>
      </c>
      <c r="T94" s="37">
        <v>1.3793103448275863</v>
      </c>
    </row>
    <row r="95" spans="1:26">
      <c r="A95" s="28" t="s">
        <v>132</v>
      </c>
      <c r="B95" s="153">
        <v>117</v>
      </c>
      <c r="C95" s="31">
        <v>2</v>
      </c>
      <c r="D95" s="64">
        <v>1.7094017094017095</v>
      </c>
      <c r="E95" s="31">
        <v>18</v>
      </c>
      <c r="F95" s="64">
        <v>15.384615384615385</v>
      </c>
      <c r="G95" s="3589">
        <v>0</v>
      </c>
      <c r="H95" s="3587"/>
      <c r="I95" s="3587"/>
      <c r="J95" s="32">
        <f>(G95/B95)*100</f>
        <v>0</v>
      </c>
      <c r="K95" s="35">
        <v>80</v>
      </c>
      <c r="L95" s="64">
        <v>68.376068376068375</v>
      </c>
      <c r="M95" s="31">
        <v>6</v>
      </c>
      <c r="N95" s="64">
        <v>5.1282051282051277</v>
      </c>
      <c r="O95" s="31">
        <v>0</v>
      </c>
      <c r="P95" s="64">
        <v>0</v>
      </c>
      <c r="Q95" s="31">
        <v>10</v>
      </c>
      <c r="R95" s="64">
        <v>8.5470085470085468</v>
      </c>
      <c r="S95" s="85">
        <v>1</v>
      </c>
      <c r="T95" s="37">
        <v>0.85470085470085477</v>
      </c>
      <c r="Z95" s="240"/>
    </row>
    <row r="96" spans="1:26">
      <c r="A96" s="28" t="s">
        <v>133</v>
      </c>
      <c r="B96" s="153">
        <v>66</v>
      </c>
      <c r="C96" s="31">
        <v>0</v>
      </c>
      <c r="D96" s="64">
        <v>0</v>
      </c>
      <c r="E96" s="31">
        <v>12</v>
      </c>
      <c r="F96" s="64">
        <v>18.181818181818183</v>
      </c>
      <c r="G96" s="3589">
        <v>0</v>
      </c>
      <c r="H96" s="3587"/>
      <c r="I96" s="3587"/>
      <c r="J96" s="32">
        <f>(G96/B96)*100</f>
        <v>0</v>
      </c>
      <c r="K96" s="35">
        <v>38</v>
      </c>
      <c r="L96" s="64">
        <v>57.575757575757578</v>
      </c>
      <c r="M96" s="31">
        <v>3</v>
      </c>
      <c r="N96" s="64">
        <v>4.5454545454545459</v>
      </c>
      <c r="O96" s="31">
        <v>0</v>
      </c>
      <c r="P96" s="64">
        <v>0</v>
      </c>
      <c r="Q96" s="31">
        <v>13</v>
      </c>
      <c r="R96" s="64">
        <v>19.696969696969695</v>
      </c>
      <c r="S96" s="85">
        <v>0</v>
      </c>
      <c r="T96" s="37">
        <v>0</v>
      </c>
      <c r="Z96" s="240"/>
    </row>
    <row r="97" spans="1:27">
      <c r="A97" s="38" t="s">
        <v>419</v>
      </c>
      <c r="B97" s="160">
        <v>59</v>
      </c>
      <c r="C97" s="41">
        <v>1</v>
      </c>
      <c r="D97" s="65">
        <v>1.6949152542372881</v>
      </c>
      <c r="E97" s="41">
        <v>12</v>
      </c>
      <c r="F97" s="65">
        <v>20.33898305084746</v>
      </c>
      <c r="G97" s="3601">
        <v>0</v>
      </c>
      <c r="H97" s="3604"/>
      <c r="I97" s="3604"/>
      <c r="J97" s="32">
        <f>(G97/B97)*100</f>
        <v>0</v>
      </c>
      <c r="K97" s="45">
        <v>34</v>
      </c>
      <c r="L97" s="65">
        <v>57.627118644067799</v>
      </c>
      <c r="M97" s="41">
        <v>3</v>
      </c>
      <c r="N97" s="65">
        <v>5.0847457627118651</v>
      </c>
      <c r="O97" s="41">
        <v>0</v>
      </c>
      <c r="P97" s="65">
        <v>0</v>
      </c>
      <c r="Q97" s="41">
        <v>8</v>
      </c>
      <c r="R97" s="65">
        <v>13.559322033898304</v>
      </c>
      <c r="S97" s="87">
        <v>1</v>
      </c>
      <c r="T97" s="88">
        <v>1.6949152542372881</v>
      </c>
      <c r="Z97" s="240"/>
    </row>
    <row r="98" spans="1:27">
      <c r="A98" s="28" t="s">
        <v>439</v>
      </c>
      <c r="B98" s="153">
        <v>145</v>
      </c>
      <c r="C98" s="31">
        <v>2</v>
      </c>
      <c r="D98" s="64">
        <f>SUM(C98/B98)*100</f>
        <v>1.3793103448275863</v>
      </c>
      <c r="E98" s="31">
        <v>26</v>
      </c>
      <c r="F98" s="64">
        <f>SUM(E98/B98)*100</f>
        <v>17.931034482758619</v>
      </c>
      <c r="G98" s="3617">
        <v>0</v>
      </c>
      <c r="H98" s="3615"/>
      <c r="I98" s="3615"/>
      <c r="J98" s="162">
        <f>(G98/B98)*100</f>
        <v>0</v>
      </c>
      <c r="K98" s="35">
        <v>92</v>
      </c>
      <c r="L98" s="64">
        <f>SUM(K98/B98)*100</f>
        <v>63.448275862068968</v>
      </c>
      <c r="M98" s="31">
        <v>9</v>
      </c>
      <c r="N98" s="64">
        <f>SUM(M98/B98)*100</f>
        <v>6.2068965517241379</v>
      </c>
      <c r="O98" s="31">
        <v>0</v>
      </c>
      <c r="P98" s="64">
        <f>SUM(O98/B98)*100</f>
        <v>0</v>
      </c>
      <c r="Q98" s="31">
        <v>16</v>
      </c>
      <c r="R98" s="64">
        <f>SUM(Q98/B98)*100</f>
        <v>11.03448275862069</v>
      </c>
      <c r="S98" s="85">
        <v>0</v>
      </c>
      <c r="T98" s="37">
        <f>SUM(S98/B98)*100</f>
        <v>0</v>
      </c>
      <c r="Z98" s="240"/>
    </row>
    <row r="99" spans="1:27">
      <c r="A99" s="28" t="s">
        <v>593</v>
      </c>
      <c r="B99" s="153">
        <v>112</v>
      </c>
      <c r="C99" s="31">
        <v>1</v>
      </c>
      <c r="D99" s="64">
        <f t="shared" ref="D99:D130" si="59">SUM(C99/B99)*100</f>
        <v>0.89285714285714279</v>
      </c>
      <c r="E99" s="31">
        <v>19</v>
      </c>
      <c r="F99" s="64">
        <f t="shared" ref="F99:F130" si="60">SUM(E99/B99)*100</f>
        <v>16.964285714285715</v>
      </c>
      <c r="G99" s="3589">
        <v>0</v>
      </c>
      <c r="H99" s="3587"/>
      <c r="I99" s="3587"/>
      <c r="J99" s="32">
        <f t="shared" ref="J99:J107" si="61">(G99/B99)*100</f>
        <v>0</v>
      </c>
      <c r="K99" s="35">
        <v>67</v>
      </c>
      <c r="L99" s="64">
        <f t="shared" ref="L99:L128" si="62">SUM(K99/B99)*100</f>
        <v>59.821428571428569</v>
      </c>
      <c r="M99" s="31">
        <v>1</v>
      </c>
      <c r="N99" s="64">
        <f t="shared" ref="N99:N130" si="63">SUM(M99/B99)*100</f>
        <v>0.89285714285714279</v>
      </c>
      <c r="O99" s="31">
        <v>0</v>
      </c>
      <c r="P99" s="64">
        <f t="shared" ref="P99:P130" si="64">SUM(O99/B99)*100</f>
        <v>0</v>
      </c>
      <c r="Q99" s="31">
        <v>19</v>
      </c>
      <c r="R99" s="64">
        <f t="shared" ref="R99:R130" si="65">SUM(Q99/B99)*100</f>
        <v>16.964285714285715</v>
      </c>
      <c r="S99" s="85">
        <v>5</v>
      </c>
      <c r="T99" s="37">
        <f t="shared" ref="T99:T130" si="66">SUM(S99/B99)*100</f>
        <v>4.4642857142857144</v>
      </c>
      <c r="Z99" s="240"/>
      <c r="AA99" s="537"/>
    </row>
    <row r="100" spans="1:27">
      <c r="A100" s="28" t="s">
        <v>440</v>
      </c>
      <c r="B100" s="153">
        <v>52</v>
      </c>
      <c r="C100" s="31">
        <v>0</v>
      </c>
      <c r="D100" s="64">
        <f t="shared" si="59"/>
        <v>0</v>
      </c>
      <c r="E100" s="31">
        <v>13</v>
      </c>
      <c r="F100" s="64">
        <f t="shared" si="60"/>
        <v>25</v>
      </c>
      <c r="G100" s="3589">
        <v>0</v>
      </c>
      <c r="H100" s="3587"/>
      <c r="I100" s="3587"/>
      <c r="J100" s="32">
        <f t="shared" si="61"/>
        <v>0</v>
      </c>
      <c r="K100" s="35">
        <v>25</v>
      </c>
      <c r="L100" s="64">
        <f t="shared" si="62"/>
        <v>48.07692307692308</v>
      </c>
      <c r="M100" s="31">
        <v>1</v>
      </c>
      <c r="N100" s="64">
        <f t="shared" si="63"/>
        <v>1.9230769230769231</v>
      </c>
      <c r="O100" s="31">
        <v>0</v>
      </c>
      <c r="P100" s="64">
        <f t="shared" si="64"/>
        <v>0</v>
      </c>
      <c r="Q100" s="31">
        <v>12</v>
      </c>
      <c r="R100" s="64">
        <f t="shared" si="65"/>
        <v>23.076923076923077</v>
      </c>
      <c r="S100" s="85">
        <v>1</v>
      </c>
      <c r="T100" s="37">
        <f t="shared" si="66"/>
        <v>1.9230769230769231</v>
      </c>
    </row>
    <row r="101" spans="1:27">
      <c r="A101" s="38" t="s">
        <v>496</v>
      </c>
      <c r="B101" s="160">
        <v>50</v>
      </c>
      <c r="C101" s="41">
        <v>0</v>
      </c>
      <c r="D101" s="65">
        <f t="shared" si="59"/>
        <v>0</v>
      </c>
      <c r="E101" s="41">
        <v>8</v>
      </c>
      <c r="F101" s="65">
        <f t="shared" si="60"/>
        <v>16</v>
      </c>
      <c r="G101" s="3601">
        <v>0</v>
      </c>
      <c r="H101" s="3604"/>
      <c r="I101" s="3604"/>
      <c r="J101" s="42">
        <f t="shared" si="61"/>
        <v>0</v>
      </c>
      <c r="K101" s="45">
        <v>24</v>
      </c>
      <c r="L101" s="65">
        <f t="shared" si="62"/>
        <v>48</v>
      </c>
      <c r="M101" s="41">
        <v>2</v>
      </c>
      <c r="N101" s="65">
        <f t="shared" si="63"/>
        <v>4</v>
      </c>
      <c r="O101" s="41">
        <v>0</v>
      </c>
      <c r="P101" s="65">
        <f t="shared" si="64"/>
        <v>0</v>
      </c>
      <c r="Q101" s="41">
        <v>16</v>
      </c>
      <c r="R101" s="65">
        <f t="shared" si="65"/>
        <v>32</v>
      </c>
      <c r="S101" s="87">
        <v>0</v>
      </c>
      <c r="T101" s="88">
        <f t="shared" si="66"/>
        <v>0</v>
      </c>
    </row>
    <row r="102" spans="1:27">
      <c r="A102" s="28" t="s">
        <v>501</v>
      </c>
      <c r="B102" s="161">
        <v>138</v>
      </c>
      <c r="C102" s="108">
        <v>2</v>
      </c>
      <c r="D102" s="111">
        <f t="shared" si="59"/>
        <v>1.4492753623188406</v>
      </c>
      <c r="E102" s="184">
        <v>18</v>
      </c>
      <c r="F102" s="162">
        <f t="shared" si="60"/>
        <v>13.043478260869565</v>
      </c>
      <c r="G102" s="3617">
        <v>0</v>
      </c>
      <c r="H102" s="3615"/>
      <c r="I102" s="3615"/>
      <c r="J102" s="162">
        <f t="shared" si="61"/>
        <v>0</v>
      </c>
      <c r="K102" s="186">
        <v>88</v>
      </c>
      <c r="L102" s="111">
        <f t="shared" si="62"/>
        <v>63.768115942028977</v>
      </c>
      <c r="M102" s="184">
        <v>8</v>
      </c>
      <c r="N102" s="162">
        <f t="shared" si="63"/>
        <v>5.7971014492753623</v>
      </c>
      <c r="O102" s="184">
        <v>0</v>
      </c>
      <c r="P102" s="162">
        <f t="shared" si="64"/>
        <v>0</v>
      </c>
      <c r="Q102" s="184">
        <v>19</v>
      </c>
      <c r="R102" s="162">
        <f t="shared" si="65"/>
        <v>13.768115942028986</v>
      </c>
      <c r="S102" s="185">
        <v>3</v>
      </c>
      <c r="T102" s="173">
        <f t="shared" si="66"/>
        <v>2.1739130434782608</v>
      </c>
      <c r="U102" s="240"/>
      <c r="V102" s="240"/>
      <c r="W102" s="240"/>
      <c r="X102" s="240"/>
      <c r="Y102" s="240"/>
    </row>
    <row r="103" spans="1:27">
      <c r="A103" s="28" t="s">
        <v>501</v>
      </c>
      <c r="B103" s="155">
        <v>79</v>
      </c>
      <c r="C103" s="31">
        <v>0</v>
      </c>
      <c r="D103" s="109">
        <f t="shared" si="59"/>
        <v>0</v>
      </c>
      <c r="E103" s="114">
        <v>17</v>
      </c>
      <c r="F103" s="32">
        <f t="shared" si="60"/>
        <v>21.518987341772153</v>
      </c>
      <c r="G103" s="3589">
        <v>0</v>
      </c>
      <c r="H103" s="3587"/>
      <c r="I103" s="3587"/>
      <c r="J103" s="32">
        <f t="shared" si="61"/>
        <v>0</v>
      </c>
      <c r="K103" s="34">
        <v>46</v>
      </c>
      <c r="L103" s="109">
        <f t="shared" si="62"/>
        <v>58.22784810126582</v>
      </c>
      <c r="M103" s="114">
        <v>5</v>
      </c>
      <c r="N103" s="32">
        <f t="shared" si="63"/>
        <v>6.3291139240506329</v>
      </c>
      <c r="O103" s="114">
        <v>0</v>
      </c>
      <c r="P103" s="32">
        <f t="shared" si="64"/>
        <v>0</v>
      </c>
      <c r="Q103" s="114">
        <v>11</v>
      </c>
      <c r="R103" s="32">
        <f t="shared" si="65"/>
        <v>13.924050632911392</v>
      </c>
      <c r="S103" s="673">
        <v>0</v>
      </c>
      <c r="T103" s="106">
        <f t="shared" si="66"/>
        <v>0</v>
      </c>
      <c r="U103" s="240"/>
      <c r="V103" s="240"/>
      <c r="W103" s="240"/>
      <c r="X103" s="240"/>
      <c r="Y103" s="240"/>
    </row>
    <row r="104" spans="1:27">
      <c r="A104" s="28" t="s">
        <v>516</v>
      </c>
      <c r="B104" s="155">
        <v>70</v>
      </c>
      <c r="C104" s="31">
        <v>0</v>
      </c>
      <c r="D104" s="64">
        <f t="shared" si="59"/>
        <v>0</v>
      </c>
      <c r="E104" s="31">
        <v>11</v>
      </c>
      <c r="F104" s="64">
        <f t="shared" si="60"/>
        <v>15.714285714285714</v>
      </c>
      <c r="G104" s="3589">
        <v>0</v>
      </c>
      <c r="H104" s="3587"/>
      <c r="I104" s="3587"/>
      <c r="J104" s="32">
        <f t="shared" si="61"/>
        <v>0</v>
      </c>
      <c r="K104" s="35">
        <v>40</v>
      </c>
      <c r="L104" s="64">
        <f t="shared" si="62"/>
        <v>57.142857142857139</v>
      </c>
      <c r="M104" s="31">
        <v>3</v>
      </c>
      <c r="N104" s="64">
        <f t="shared" si="63"/>
        <v>4.2857142857142856</v>
      </c>
      <c r="O104" s="31">
        <v>0</v>
      </c>
      <c r="P104" s="64">
        <f t="shared" si="64"/>
        <v>0</v>
      </c>
      <c r="Q104" s="31">
        <v>16</v>
      </c>
      <c r="R104" s="64">
        <f t="shared" si="65"/>
        <v>22.857142857142858</v>
      </c>
      <c r="S104" s="85">
        <v>0</v>
      </c>
      <c r="T104" s="37">
        <f t="shared" si="66"/>
        <v>0</v>
      </c>
      <c r="U104" s="240"/>
      <c r="V104" s="240"/>
      <c r="W104" s="240"/>
      <c r="X104" s="240"/>
      <c r="Y104" s="240"/>
    </row>
    <row r="105" spans="1:27">
      <c r="A105" s="38" t="s">
        <v>444</v>
      </c>
      <c r="B105" s="638">
        <v>42</v>
      </c>
      <c r="C105" s="41">
        <v>1</v>
      </c>
      <c r="D105" s="65">
        <f t="shared" si="59"/>
        <v>2.3809523809523809</v>
      </c>
      <c r="E105" s="41">
        <v>7</v>
      </c>
      <c r="F105" s="65">
        <f t="shared" si="60"/>
        <v>16.666666666666664</v>
      </c>
      <c r="G105" s="3601">
        <v>0</v>
      </c>
      <c r="H105" s="3604"/>
      <c r="I105" s="3604"/>
      <c r="J105" s="42">
        <f t="shared" si="61"/>
        <v>0</v>
      </c>
      <c r="K105" s="45">
        <v>23</v>
      </c>
      <c r="L105" s="65">
        <f t="shared" si="62"/>
        <v>54.761904761904766</v>
      </c>
      <c r="M105" s="41">
        <v>3</v>
      </c>
      <c r="N105" s="65">
        <f t="shared" si="63"/>
        <v>7.1428571428571423</v>
      </c>
      <c r="O105" s="41">
        <v>0</v>
      </c>
      <c r="P105" s="65">
        <f t="shared" si="64"/>
        <v>0</v>
      </c>
      <c r="Q105" s="41">
        <v>8</v>
      </c>
      <c r="R105" s="65">
        <f t="shared" si="65"/>
        <v>19.047619047619047</v>
      </c>
      <c r="S105" s="87">
        <v>0</v>
      </c>
      <c r="T105" s="88">
        <f t="shared" si="66"/>
        <v>0</v>
      </c>
      <c r="U105" s="240"/>
      <c r="V105" s="240"/>
      <c r="W105" s="240"/>
      <c r="X105" s="240"/>
      <c r="Y105" s="240"/>
    </row>
    <row r="106" spans="1:27">
      <c r="A106" s="28" t="s">
        <v>430</v>
      </c>
      <c r="B106" s="155">
        <v>119</v>
      </c>
      <c r="C106" s="31">
        <v>2</v>
      </c>
      <c r="D106" s="64">
        <f t="shared" si="59"/>
        <v>1.680672268907563</v>
      </c>
      <c r="E106" s="31">
        <v>24</v>
      </c>
      <c r="F106" s="64">
        <f t="shared" si="60"/>
        <v>20.168067226890756</v>
      </c>
      <c r="G106" s="3617">
        <v>0</v>
      </c>
      <c r="H106" s="3615"/>
      <c r="I106" s="3642"/>
      <c r="J106" s="32">
        <f t="shared" si="61"/>
        <v>0</v>
      </c>
      <c r="K106" s="35">
        <v>62</v>
      </c>
      <c r="L106" s="64">
        <f t="shared" si="62"/>
        <v>52.100840336134461</v>
      </c>
      <c r="M106" s="31">
        <v>7</v>
      </c>
      <c r="N106" s="64">
        <f t="shared" si="63"/>
        <v>5.8823529411764701</v>
      </c>
      <c r="O106" s="31">
        <v>0</v>
      </c>
      <c r="P106" s="64">
        <f t="shared" si="64"/>
        <v>0</v>
      </c>
      <c r="Q106" s="31">
        <v>23</v>
      </c>
      <c r="R106" s="64">
        <f t="shared" si="65"/>
        <v>19.327731092436977</v>
      </c>
      <c r="S106" s="85">
        <v>1</v>
      </c>
      <c r="T106" s="37">
        <f t="shared" si="66"/>
        <v>0.84033613445378152</v>
      </c>
      <c r="U106" s="240"/>
      <c r="V106" s="240"/>
      <c r="W106" s="240"/>
      <c r="X106" s="240"/>
      <c r="Y106" s="240"/>
    </row>
    <row r="107" spans="1:27">
      <c r="A107" s="28" t="s">
        <v>213</v>
      </c>
      <c r="B107" s="155">
        <v>76</v>
      </c>
      <c r="C107" s="31">
        <v>1</v>
      </c>
      <c r="D107" s="64">
        <f t="shared" si="59"/>
        <v>1.3157894736842104</v>
      </c>
      <c r="E107" s="31">
        <v>20</v>
      </c>
      <c r="F107" s="64">
        <f t="shared" si="60"/>
        <v>26.315789473684209</v>
      </c>
      <c r="G107" s="3589">
        <v>0</v>
      </c>
      <c r="H107" s="3587"/>
      <c r="I107" s="3639"/>
      <c r="J107" s="32">
        <f t="shared" si="61"/>
        <v>0</v>
      </c>
      <c r="K107" s="35">
        <v>37</v>
      </c>
      <c r="L107" s="64">
        <f t="shared" si="62"/>
        <v>48.684210526315788</v>
      </c>
      <c r="M107" s="31">
        <v>4</v>
      </c>
      <c r="N107" s="64">
        <f t="shared" si="63"/>
        <v>5.2631578947368416</v>
      </c>
      <c r="O107" s="31">
        <v>0</v>
      </c>
      <c r="P107" s="64">
        <f t="shared" si="64"/>
        <v>0</v>
      </c>
      <c r="Q107" s="31">
        <v>13</v>
      </c>
      <c r="R107" s="64">
        <f t="shared" si="65"/>
        <v>17.105263157894736</v>
      </c>
      <c r="S107" s="85">
        <v>1</v>
      </c>
      <c r="T107" s="37">
        <f t="shared" si="66"/>
        <v>1.3157894736842104</v>
      </c>
      <c r="U107" s="240"/>
      <c r="V107" s="240"/>
      <c r="W107" s="240"/>
      <c r="X107" s="240"/>
      <c r="Y107" s="240"/>
    </row>
    <row r="108" spans="1:27">
      <c r="A108" s="51" t="s">
        <v>64</v>
      </c>
      <c r="B108" s="155">
        <v>50</v>
      </c>
      <c r="C108" s="31">
        <v>0</v>
      </c>
      <c r="D108" s="64">
        <f t="shared" si="59"/>
        <v>0</v>
      </c>
      <c r="E108" s="31">
        <v>7</v>
      </c>
      <c r="F108" s="64">
        <f t="shared" si="60"/>
        <v>14.000000000000002</v>
      </c>
      <c r="G108" s="114">
        <v>0</v>
      </c>
      <c r="H108" s="32">
        <f t="shared" ref="H108:H120" si="67">(G108/B108)*100</f>
        <v>0</v>
      </c>
      <c r="I108" s="35">
        <v>0</v>
      </c>
      <c r="J108" s="32">
        <f t="shared" ref="J108:J130" si="68">(I108/B108)*100</f>
        <v>0</v>
      </c>
      <c r="K108" s="35">
        <v>29</v>
      </c>
      <c r="L108" s="64">
        <f t="shared" si="62"/>
        <v>57.999999999999993</v>
      </c>
      <c r="M108" s="31">
        <v>2</v>
      </c>
      <c r="N108" s="64">
        <f t="shared" si="63"/>
        <v>4</v>
      </c>
      <c r="O108" s="31">
        <v>1</v>
      </c>
      <c r="P108" s="64">
        <f t="shared" si="64"/>
        <v>2</v>
      </c>
      <c r="Q108" s="31">
        <v>11</v>
      </c>
      <c r="R108" s="64">
        <f t="shared" si="65"/>
        <v>22</v>
      </c>
      <c r="S108" s="85">
        <v>0</v>
      </c>
      <c r="T108" s="37">
        <f t="shared" si="66"/>
        <v>0</v>
      </c>
      <c r="U108" s="240"/>
      <c r="V108" s="240"/>
      <c r="W108" s="240"/>
      <c r="X108" s="240"/>
      <c r="Y108" s="240"/>
    </row>
    <row r="109" spans="1:27">
      <c r="A109" s="52" t="s">
        <v>569</v>
      </c>
      <c r="B109" s="638">
        <v>57</v>
      </c>
      <c r="C109" s="41">
        <v>1</v>
      </c>
      <c r="D109" s="65">
        <f t="shared" si="59"/>
        <v>1.7543859649122806</v>
      </c>
      <c r="E109" s="41">
        <v>10</v>
      </c>
      <c r="F109" s="65">
        <f t="shared" si="60"/>
        <v>17.543859649122805</v>
      </c>
      <c r="G109" s="113">
        <v>0</v>
      </c>
      <c r="H109" s="42">
        <f t="shared" si="67"/>
        <v>0</v>
      </c>
      <c r="I109" s="45">
        <v>0</v>
      </c>
      <c r="J109" s="42">
        <f t="shared" si="68"/>
        <v>0</v>
      </c>
      <c r="K109" s="45">
        <v>29</v>
      </c>
      <c r="L109" s="65">
        <f t="shared" si="62"/>
        <v>50.877192982456144</v>
      </c>
      <c r="M109" s="41">
        <v>0</v>
      </c>
      <c r="N109" s="65">
        <f t="shared" si="63"/>
        <v>0</v>
      </c>
      <c r="O109" s="41">
        <v>1</v>
      </c>
      <c r="P109" s="65">
        <f t="shared" si="64"/>
        <v>1.7543859649122806</v>
      </c>
      <c r="Q109" s="41">
        <v>16</v>
      </c>
      <c r="R109" s="65">
        <f t="shared" si="65"/>
        <v>28.07017543859649</v>
      </c>
      <c r="S109" s="87">
        <v>0</v>
      </c>
      <c r="T109" s="88">
        <f t="shared" si="66"/>
        <v>0</v>
      </c>
      <c r="U109" s="240"/>
      <c r="V109" s="240"/>
      <c r="W109" s="240"/>
      <c r="X109" s="240"/>
      <c r="Y109" s="240"/>
    </row>
    <row r="110" spans="1:27">
      <c r="A110" s="800" t="s">
        <v>623</v>
      </c>
      <c r="B110" s="196">
        <v>89</v>
      </c>
      <c r="C110" s="186">
        <v>0</v>
      </c>
      <c r="D110" s="162">
        <f t="shared" si="59"/>
        <v>0</v>
      </c>
      <c r="E110" s="108">
        <v>11</v>
      </c>
      <c r="F110" s="797">
        <f t="shared" si="60"/>
        <v>12.359550561797752</v>
      </c>
      <c r="G110" s="108">
        <v>0</v>
      </c>
      <c r="H110" s="111">
        <f t="shared" si="67"/>
        <v>0</v>
      </c>
      <c r="I110" s="108">
        <v>0</v>
      </c>
      <c r="J110" s="781">
        <f t="shared" si="68"/>
        <v>0</v>
      </c>
      <c r="K110" s="108">
        <v>49</v>
      </c>
      <c r="L110" s="797">
        <f t="shared" si="62"/>
        <v>55.056179775280903</v>
      </c>
      <c r="M110" s="108">
        <v>5</v>
      </c>
      <c r="N110" s="797">
        <f t="shared" si="63"/>
        <v>5.6179775280898872</v>
      </c>
      <c r="O110" s="108">
        <v>5</v>
      </c>
      <c r="P110" s="797">
        <f t="shared" si="64"/>
        <v>5.6179775280898872</v>
      </c>
      <c r="Q110" s="108">
        <v>19</v>
      </c>
      <c r="R110" s="797">
        <f t="shared" si="65"/>
        <v>21.348314606741571</v>
      </c>
      <c r="S110" s="122">
        <v>0</v>
      </c>
      <c r="T110" s="798">
        <f t="shared" si="66"/>
        <v>0</v>
      </c>
      <c r="U110" s="240"/>
      <c r="V110" s="240"/>
      <c r="W110" s="240"/>
      <c r="X110" s="240"/>
      <c r="Y110" s="240"/>
    </row>
    <row r="111" spans="1:27">
      <c r="A111" s="51" t="s">
        <v>663</v>
      </c>
      <c r="B111" s="153">
        <v>76</v>
      </c>
      <c r="C111" s="34">
        <v>0</v>
      </c>
      <c r="D111" s="32">
        <f t="shared" si="59"/>
        <v>0</v>
      </c>
      <c r="E111" s="31">
        <v>12</v>
      </c>
      <c r="F111" s="64">
        <f t="shared" si="60"/>
        <v>15.789473684210526</v>
      </c>
      <c r="G111" s="31">
        <v>0</v>
      </c>
      <c r="H111" s="109">
        <f t="shared" si="67"/>
        <v>0</v>
      </c>
      <c r="I111" s="114">
        <v>0</v>
      </c>
      <c r="J111" s="32">
        <f t="shared" si="68"/>
        <v>0</v>
      </c>
      <c r="K111" s="114">
        <v>38</v>
      </c>
      <c r="L111" s="32">
        <f t="shared" si="62"/>
        <v>50</v>
      </c>
      <c r="M111" s="114">
        <v>2</v>
      </c>
      <c r="N111" s="32">
        <f t="shared" si="63"/>
        <v>2.6315789473684208</v>
      </c>
      <c r="O111" s="114">
        <v>1</v>
      </c>
      <c r="P111" s="32">
        <f t="shared" si="64"/>
        <v>1.3157894736842104</v>
      </c>
      <c r="Q111" s="114">
        <v>22</v>
      </c>
      <c r="R111" s="32">
        <f t="shared" si="65"/>
        <v>28.947368421052634</v>
      </c>
      <c r="S111" s="673">
        <v>1</v>
      </c>
      <c r="T111" s="106">
        <f t="shared" si="66"/>
        <v>1.3157894736842104</v>
      </c>
      <c r="U111" s="240"/>
      <c r="V111" s="240"/>
      <c r="W111" s="240"/>
      <c r="X111" s="240"/>
      <c r="Y111" s="240"/>
      <c r="Z111" s="240"/>
    </row>
    <row r="112" spans="1:27">
      <c r="A112" s="51" t="s">
        <v>676</v>
      </c>
      <c r="B112" s="153">
        <v>33</v>
      </c>
      <c r="C112" s="34">
        <v>0</v>
      </c>
      <c r="D112" s="32">
        <f t="shared" si="59"/>
        <v>0</v>
      </c>
      <c r="E112" s="31">
        <v>7</v>
      </c>
      <c r="F112" s="64">
        <f t="shared" si="60"/>
        <v>21.212121212121211</v>
      </c>
      <c r="G112" s="31">
        <v>0</v>
      </c>
      <c r="H112" s="64">
        <f t="shared" si="67"/>
        <v>0</v>
      </c>
      <c r="I112" s="114">
        <v>0</v>
      </c>
      <c r="J112" s="32">
        <f t="shared" si="68"/>
        <v>0</v>
      </c>
      <c r="K112" s="114">
        <v>14</v>
      </c>
      <c r="L112" s="32">
        <f t="shared" si="62"/>
        <v>42.424242424242422</v>
      </c>
      <c r="M112" s="114">
        <v>0</v>
      </c>
      <c r="N112" s="32">
        <f t="shared" si="63"/>
        <v>0</v>
      </c>
      <c r="O112" s="114">
        <v>4</v>
      </c>
      <c r="P112" s="32">
        <f t="shared" si="64"/>
        <v>12.121212121212121</v>
      </c>
      <c r="Q112" s="114">
        <v>8</v>
      </c>
      <c r="R112" s="32">
        <f t="shared" si="65"/>
        <v>24.242424242424242</v>
      </c>
      <c r="S112" s="673">
        <v>0</v>
      </c>
      <c r="T112" s="106">
        <f t="shared" si="66"/>
        <v>0</v>
      </c>
      <c r="U112" s="240"/>
      <c r="V112" s="240"/>
      <c r="W112" s="240"/>
      <c r="X112" s="240"/>
      <c r="Y112" s="240"/>
      <c r="Z112" s="976"/>
    </row>
    <row r="113" spans="1:26">
      <c r="A113" s="52" t="s">
        <v>677</v>
      </c>
      <c r="B113" s="160">
        <v>55</v>
      </c>
      <c r="C113" s="44">
        <v>0</v>
      </c>
      <c r="D113" s="42">
        <f t="shared" si="59"/>
        <v>0</v>
      </c>
      <c r="E113" s="41">
        <v>9</v>
      </c>
      <c r="F113" s="65">
        <f t="shared" si="60"/>
        <v>16.363636363636363</v>
      </c>
      <c r="G113" s="41">
        <v>0</v>
      </c>
      <c r="H113" s="65">
        <f t="shared" si="67"/>
        <v>0</v>
      </c>
      <c r="I113" s="113">
        <v>0</v>
      </c>
      <c r="J113" s="42">
        <f t="shared" si="68"/>
        <v>0</v>
      </c>
      <c r="K113" s="113">
        <v>24</v>
      </c>
      <c r="L113" s="42">
        <f t="shared" si="62"/>
        <v>43.636363636363633</v>
      </c>
      <c r="M113" s="113">
        <v>0</v>
      </c>
      <c r="N113" s="42">
        <f t="shared" si="63"/>
        <v>0</v>
      </c>
      <c r="O113" s="113">
        <v>6</v>
      </c>
      <c r="P113" s="42">
        <f t="shared" si="64"/>
        <v>10.909090909090908</v>
      </c>
      <c r="Q113" s="113">
        <v>15</v>
      </c>
      <c r="R113" s="42">
        <f t="shared" si="65"/>
        <v>27.27272727272727</v>
      </c>
      <c r="S113" s="693">
        <v>1</v>
      </c>
      <c r="T113" s="48">
        <f t="shared" si="66"/>
        <v>1.8181818181818181</v>
      </c>
      <c r="U113" s="240"/>
      <c r="V113" s="240"/>
      <c r="W113" s="240"/>
      <c r="X113" s="240"/>
      <c r="Y113" s="240"/>
      <c r="Z113" s="976"/>
    </row>
    <row r="114" spans="1:26">
      <c r="A114" s="801" t="s">
        <v>728</v>
      </c>
      <c r="B114" s="1659">
        <v>74</v>
      </c>
      <c r="C114" s="108">
        <v>0</v>
      </c>
      <c r="D114" s="797">
        <f t="shared" si="59"/>
        <v>0</v>
      </c>
      <c r="E114" s="108">
        <v>11</v>
      </c>
      <c r="F114" s="797">
        <f t="shared" si="60"/>
        <v>14.864864864864865</v>
      </c>
      <c r="G114" s="108">
        <v>0</v>
      </c>
      <c r="H114" s="797">
        <f t="shared" si="67"/>
        <v>0</v>
      </c>
      <c r="I114" s="108">
        <v>0</v>
      </c>
      <c r="J114" s="797">
        <f t="shared" si="68"/>
        <v>0</v>
      </c>
      <c r="K114" s="108">
        <v>39</v>
      </c>
      <c r="L114" s="797">
        <f t="shared" si="62"/>
        <v>52.702702702702695</v>
      </c>
      <c r="M114" s="108">
        <v>1</v>
      </c>
      <c r="N114" s="797">
        <f t="shared" si="63"/>
        <v>1.3513513513513513</v>
      </c>
      <c r="O114" s="108">
        <v>4</v>
      </c>
      <c r="P114" s="797">
        <f t="shared" si="64"/>
        <v>5.4054054054054053</v>
      </c>
      <c r="Q114" s="108">
        <v>19</v>
      </c>
      <c r="R114" s="797">
        <f t="shared" si="65"/>
        <v>25.675675675675674</v>
      </c>
      <c r="S114" s="122">
        <v>0</v>
      </c>
      <c r="T114" s="798">
        <f t="shared" si="66"/>
        <v>0</v>
      </c>
      <c r="U114" s="240"/>
      <c r="V114" s="240"/>
      <c r="W114" s="240"/>
      <c r="X114" s="240"/>
      <c r="Y114" s="240"/>
      <c r="Z114" s="976"/>
    </row>
    <row r="115" spans="1:26">
      <c r="A115" s="82" t="s">
        <v>745</v>
      </c>
      <c r="B115" s="30">
        <v>70</v>
      </c>
      <c r="C115" s="31">
        <v>1</v>
      </c>
      <c r="D115" s="64">
        <f>SUM(C115/B115)*100</f>
        <v>1.4285714285714286</v>
      </c>
      <c r="E115" s="31">
        <v>10</v>
      </c>
      <c r="F115" s="64">
        <f>SUM(E115/B115)*100</f>
        <v>14.285714285714285</v>
      </c>
      <c r="G115" s="31">
        <v>0</v>
      </c>
      <c r="H115" s="64">
        <f>(G115/B115)*100</f>
        <v>0</v>
      </c>
      <c r="I115" s="31">
        <v>0</v>
      </c>
      <c r="J115" s="64">
        <f>(I115/B115)*100</f>
        <v>0</v>
      </c>
      <c r="K115" s="31">
        <v>39</v>
      </c>
      <c r="L115" s="64">
        <f>SUM(K115/B115)*100</f>
        <v>55.714285714285715</v>
      </c>
      <c r="M115" s="31">
        <v>1</v>
      </c>
      <c r="N115" s="64">
        <f>SUM(M115/B115)*100</f>
        <v>1.4285714285714286</v>
      </c>
      <c r="O115" s="31">
        <v>5</v>
      </c>
      <c r="P115" s="64">
        <f>SUM(O115/B115)*100</f>
        <v>7.1428571428571423</v>
      </c>
      <c r="Q115" s="31">
        <v>14</v>
      </c>
      <c r="R115" s="64">
        <f>SUM(Q115/B115)*100</f>
        <v>20</v>
      </c>
      <c r="S115" s="85">
        <v>0</v>
      </c>
      <c r="T115" s="37">
        <f>SUM(S115/B115)*100</f>
        <v>0</v>
      </c>
      <c r="U115" s="240"/>
      <c r="V115" s="240"/>
      <c r="W115" s="240"/>
      <c r="X115" s="240"/>
      <c r="Y115" s="240"/>
      <c r="Z115" s="976"/>
    </row>
    <row r="116" spans="1:26">
      <c r="A116" s="82" t="s">
        <v>746</v>
      </c>
      <c r="B116" s="30">
        <v>57</v>
      </c>
      <c r="C116" s="31">
        <v>0</v>
      </c>
      <c r="D116" s="64">
        <f>SUM(C116/B116)*100</f>
        <v>0</v>
      </c>
      <c r="E116" s="31">
        <v>7</v>
      </c>
      <c r="F116" s="64">
        <f>SUM(E116/B116)*100</f>
        <v>12.280701754385964</v>
      </c>
      <c r="G116" s="31">
        <v>0</v>
      </c>
      <c r="H116" s="64">
        <f>(G116/B116)*100</f>
        <v>0</v>
      </c>
      <c r="I116" s="31">
        <v>0</v>
      </c>
      <c r="J116" s="64">
        <f>(I116/B116)*100</f>
        <v>0</v>
      </c>
      <c r="K116" s="31">
        <v>35</v>
      </c>
      <c r="L116" s="64">
        <f>SUM(K116/B116)*100</f>
        <v>61.403508771929829</v>
      </c>
      <c r="M116" s="31">
        <v>3</v>
      </c>
      <c r="N116" s="64">
        <f>SUM(M116/B116)*100</f>
        <v>5.2631578947368416</v>
      </c>
      <c r="O116" s="31">
        <v>0</v>
      </c>
      <c r="P116" s="64">
        <f>SUM(O116/B116)*100</f>
        <v>0</v>
      </c>
      <c r="Q116" s="31">
        <v>11</v>
      </c>
      <c r="R116" s="64">
        <f>SUM(Q116/B116)*100</f>
        <v>19.298245614035086</v>
      </c>
      <c r="S116" s="85">
        <v>1</v>
      </c>
      <c r="T116" s="37">
        <f>SUM(S116/B116)*100</f>
        <v>1.7543859649122806</v>
      </c>
      <c r="U116" s="240"/>
      <c r="V116" s="240"/>
      <c r="W116" s="241"/>
      <c r="X116" s="240"/>
      <c r="Y116" s="240"/>
      <c r="Z116" s="976"/>
    </row>
    <row r="117" spans="1:26" ht="12.75" customHeight="1">
      <c r="A117" s="89" t="s">
        <v>747</v>
      </c>
      <c r="B117" s="160">
        <v>47</v>
      </c>
      <c r="C117" s="41">
        <v>0</v>
      </c>
      <c r="D117" s="42">
        <f t="shared" si="59"/>
        <v>0</v>
      </c>
      <c r="E117" s="41">
        <v>5</v>
      </c>
      <c r="F117" s="42">
        <f t="shared" si="60"/>
        <v>10.638297872340425</v>
      </c>
      <c r="G117" s="41">
        <v>0</v>
      </c>
      <c r="H117" s="42">
        <f t="shared" si="67"/>
        <v>0</v>
      </c>
      <c r="I117" s="41">
        <v>0</v>
      </c>
      <c r="J117" s="42">
        <f t="shared" si="68"/>
        <v>0</v>
      </c>
      <c r="K117" s="41">
        <v>18</v>
      </c>
      <c r="L117" s="42">
        <f t="shared" si="62"/>
        <v>38.297872340425535</v>
      </c>
      <c r="M117" s="41">
        <v>4</v>
      </c>
      <c r="N117" s="42">
        <f t="shared" si="63"/>
        <v>8.5106382978723403</v>
      </c>
      <c r="O117" s="41">
        <v>6</v>
      </c>
      <c r="P117" s="42">
        <f t="shared" si="64"/>
        <v>12.76595744680851</v>
      </c>
      <c r="Q117" s="41">
        <v>14</v>
      </c>
      <c r="R117" s="42">
        <f t="shared" si="65"/>
        <v>29.787234042553191</v>
      </c>
      <c r="S117" s="87">
        <v>0</v>
      </c>
      <c r="T117" s="48">
        <f t="shared" si="66"/>
        <v>0</v>
      </c>
      <c r="U117" s="20"/>
    </row>
    <row r="118" spans="1:26" ht="12.75" customHeight="1">
      <c r="A118" s="801" t="s">
        <v>769</v>
      </c>
      <c r="B118" s="1659">
        <v>112</v>
      </c>
      <c r="C118" s="108">
        <v>1</v>
      </c>
      <c r="D118" s="2249">
        <f t="shared" si="59"/>
        <v>0.89285714285714279</v>
      </c>
      <c r="E118" s="108">
        <v>19</v>
      </c>
      <c r="F118" s="2249">
        <f t="shared" si="60"/>
        <v>16.964285714285715</v>
      </c>
      <c r="G118" s="108">
        <v>0</v>
      </c>
      <c r="H118" s="2249">
        <f t="shared" si="67"/>
        <v>0</v>
      </c>
      <c r="I118" s="108">
        <v>0</v>
      </c>
      <c r="J118" s="2249">
        <f t="shared" si="68"/>
        <v>0</v>
      </c>
      <c r="K118" s="108">
        <v>44</v>
      </c>
      <c r="L118" s="2249">
        <f t="shared" si="62"/>
        <v>39.285714285714285</v>
      </c>
      <c r="M118" s="108">
        <v>9</v>
      </c>
      <c r="N118" s="2249">
        <f t="shared" si="63"/>
        <v>8.0357142857142865</v>
      </c>
      <c r="O118" s="108">
        <v>3</v>
      </c>
      <c r="P118" s="2249">
        <f t="shared" si="64"/>
        <v>2.6785714285714284</v>
      </c>
      <c r="Q118" s="108">
        <v>33</v>
      </c>
      <c r="R118" s="2249">
        <f t="shared" si="65"/>
        <v>29.464285714285715</v>
      </c>
      <c r="S118" s="122">
        <v>3</v>
      </c>
      <c r="T118" s="798">
        <f t="shared" si="66"/>
        <v>2.6785714285714284</v>
      </c>
      <c r="U118" s="20"/>
    </row>
    <row r="119" spans="1:26" ht="12.75" customHeight="1">
      <c r="A119" s="82" t="s">
        <v>770</v>
      </c>
      <c r="B119" s="30">
        <v>62</v>
      </c>
      <c r="C119" s="31">
        <v>1</v>
      </c>
      <c r="D119" s="2247">
        <f t="shared" si="59"/>
        <v>1.6129032258064515</v>
      </c>
      <c r="E119" s="31">
        <v>3</v>
      </c>
      <c r="F119" s="2247">
        <f t="shared" si="60"/>
        <v>4.838709677419355</v>
      </c>
      <c r="G119" s="31">
        <v>0</v>
      </c>
      <c r="H119" s="2247">
        <f t="shared" si="67"/>
        <v>0</v>
      </c>
      <c r="I119" s="31">
        <v>0</v>
      </c>
      <c r="J119" s="2247">
        <f t="shared" si="68"/>
        <v>0</v>
      </c>
      <c r="K119" s="31">
        <v>38</v>
      </c>
      <c r="L119" s="2247">
        <f t="shared" si="62"/>
        <v>61.29032258064516</v>
      </c>
      <c r="M119" s="31">
        <v>1</v>
      </c>
      <c r="N119" s="2247">
        <f t="shared" si="63"/>
        <v>1.6129032258064515</v>
      </c>
      <c r="O119" s="31">
        <v>3</v>
      </c>
      <c r="P119" s="2247">
        <f t="shared" si="64"/>
        <v>4.838709677419355</v>
      </c>
      <c r="Q119" s="31">
        <v>16</v>
      </c>
      <c r="R119" s="2247">
        <f t="shared" si="65"/>
        <v>25.806451612903224</v>
      </c>
      <c r="S119" s="85">
        <v>0</v>
      </c>
      <c r="T119" s="2263">
        <f t="shared" si="66"/>
        <v>0</v>
      </c>
      <c r="U119" s="20"/>
      <c r="V119" s="976"/>
    </row>
    <row r="120" spans="1:26" ht="12.75" customHeight="1">
      <c r="A120" s="82" t="s">
        <v>771</v>
      </c>
      <c r="B120" s="30">
        <v>37</v>
      </c>
      <c r="C120" s="31">
        <v>0</v>
      </c>
      <c r="D120" s="2247">
        <f t="shared" si="59"/>
        <v>0</v>
      </c>
      <c r="E120" s="31">
        <v>6</v>
      </c>
      <c r="F120" s="2247">
        <f t="shared" si="60"/>
        <v>16.216216216216218</v>
      </c>
      <c r="G120" s="31">
        <v>0</v>
      </c>
      <c r="H120" s="2247">
        <f t="shared" si="67"/>
        <v>0</v>
      </c>
      <c r="I120" s="31">
        <v>0</v>
      </c>
      <c r="J120" s="2247">
        <f t="shared" si="68"/>
        <v>0</v>
      </c>
      <c r="K120" s="31">
        <v>19</v>
      </c>
      <c r="L120" s="2247">
        <f t="shared" si="62"/>
        <v>51.351351351351347</v>
      </c>
      <c r="M120" s="31">
        <v>0</v>
      </c>
      <c r="N120" s="2247">
        <f t="shared" si="63"/>
        <v>0</v>
      </c>
      <c r="O120" s="31">
        <v>1</v>
      </c>
      <c r="P120" s="2247">
        <f t="shared" si="64"/>
        <v>2.7027027027027026</v>
      </c>
      <c r="Q120" s="31">
        <v>9</v>
      </c>
      <c r="R120" s="2247">
        <f t="shared" si="65"/>
        <v>24.324324324324326</v>
      </c>
      <c r="S120" s="85">
        <v>2</v>
      </c>
      <c r="T120" s="2263">
        <f t="shared" si="66"/>
        <v>5.4054054054054053</v>
      </c>
      <c r="U120" s="20"/>
      <c r="V120" s="976"/>
    </row>
    <row r="121" spans="1:26" ht="12.75" customHeight="1">
      <c r="A121" s="89" t="s">
        <v>772</v>
      </c>
      <c r="B121" s="160">
        <v>34</v>
      </c>
      <c r="C121" s="41">
        <v>0</v>
      </c>
      <c r="D121" s="42">
        <f t="shared" si="59"/>
        <v>0</v>
      </c>
      <c r="E121" s="41">
        <v>3</v>
      </c>
      <c r="F121" s="42">
        <f t="shared" si="60"/>
        <v>8.8235294117647065</v>
      </c>
      <c r="G121" s="41">
        <v>0</v>
      </c>
      <c r="H121" s="42">
        <f t="shared" ref="H121:H130" si="69">(G121/B121)*100</f>
        <v>0</v>
      </c>
      <c r="I121" s="41">
        <v>0</v>
      </c>
      <c r="J121" s="42">
        <f t="shared" si="68"/>
        <v>0</v>
      </c>
      <c r="K121" s="41">
        <v>14</v>
      </c>
      <c r="L121" s="42">
        <f t="shared" si="62"/>
        <v>41.17647058823529</v>
      </c>
      <c r="M121" s="41">
        <v>1</v>
      </c>
      <c r="N121" s="42">
        <f t="shared" si="63"/>
        <v>2.9411764705882351</v>
      </c>
      <c r="O121" s="41">
        <v>2</v>
      </c>
      <c r="P121" s="42">
        <f t="shared" si="64"/>
        <v>5.8823529411764701</v>
      </c>
      <c r="Q121" s="41">
        <v>14</v>
      </c>
      <c r="R121" s="42">
        <f t="shared" si="65"/>
        <v>41.17647058823529</v>
      </c>
      <c r="S121" s="87">
        <v>0</v>
      </c>
      <c r="T121" s="48">
        <f t="shared" si="66"/>
        <v>0</v>
      </c>
      <c r="U121" s="20"/>
      <c r="V121" s="976"/>
    </row>
    <row r="122" spans="1:26" ht="12.75" customHeight="1">
      <c r="A122" s="801" t="s">
        <v>837</v>
      </c>
      <c r="B122" s="1659">
        <v>80</v>
      </c>
      <c r="C122" s="108">
        <v>0</v>
      </c>
      <c r="D122" s="2404">
        <f t="shared" si="59"/>
        <v>0</v>
      </c>
      <c r="E122" s="108">
        <v>15</v>
      </c>
      <c r="F122" s="2404">
        <f t="shared" si="60"/>
        <v>18.75</v>
      </c>
      <c r="G122" s="108">
        <v>0</v>
      </c>
      <c r="H122" s="2404">
        <f t="shared" si="69"/>
        <v>0</v>
      </c>
      <c r="I122" s="108">
        <v>0</v>
      </c>
      <c r="J122" s="2404">
        <f t="shared" si="68"/>
        <v>0</v>
      </c>
      <c r="K122" s="108">
        <v>40</v>
      </c>
      <c r="L122" s="2404">
        <f t="shared" si="62"/>
        <v>50</v>
      </c>
      <c r="M122" s="108">
        <v>3</v>
      </c>
      <c r="N122" s="2404">
        <f t="shared" si="63"/>
        <v>3.75</v>
      </c>
      <c r="O122" s="108">
        <v>2</v>
      </c>
      <c r="P122" s="2404">
        <f t="shared" si="64"/>
        <v>2.5</v>
      </c>
      <c r="Q122" s="108">
        <v>19</v>
      </c>
      <c r="R122" s="2404">
        <f t="shared" si="65"/>
        <v>23.75</v>
      </c>
      <c r="S122" s="122">
        <v>1</v>
      </c>
      <c r="T122" s="798">
        <f t="shared" si="66"/>
        <v>1.25</v>
      </c>
      <c r="U122" s="20"/>
      <c r="V122" s="976"/>
    </row>
    <row r="123" spans="1:26" ht="12.75" customHeight="1">
      <c r="A123" s="82" t="s">
        <v>844</v>
      </c>
      <c r="B123" s="30">
        <v>52</v>
      </c>
      <c r="C123" s="31">
        <v>2</v>
      </c>
      <c r="D123" s="2402">
        <f t="shared" si="59"/>
        <v>3.8461538461538463</v>
      </c>
      <c r="E123" s="31">
        <v>11</v>
      </c>
      <c r="F123" s="2402">
        <f t="shared" si="60"/>
        <v>21.153846153846153</v>
      </c>
      <c r="G123" s="31">
        <v>0</v>
      </c>
      <c r="H123" s="2402">
        <f t="shared" si="69"/>
        <v>0</v>
      </c>
      <c r="I123" s="31">
        <v>0</v>
      </c>
      <c r="J123" s="2402">
        <f t="shared" si="68"/>
        <v>0</v>
      </c>
      <c r="K123" s="31">
        <v>26</v>
      </c>
      <c r="L123" s="2402">
        <f t="shared" si="62"/>
        <v>50</v>
      </c>
      <c r="M123" s="31">
        <v>1</v>
      </c>
      <c r="N123" s="2402">
        <f t="shared" si="63"/>
        <v>1.9230769230769231</v>
      </c>
      <c r="O123" s="31">
        <v>0</v>
      </c>
      <c r="P123" s="2402">
        <f t="shared" si="64"/>
        <v>0</v>
      </c>
      <c r="Q123" s="31">
        <v>12</v>
      </c>
      <c r="R123" s="2402">
        <f t="shared" si="65"/>
        <v>23.076923076923077</v>
      </c>
      <c r="S123" s="85">
        <v>0</v>
      </c>
      <c r="T123" s="2412">
        <f t="shared" si="66"/>
        <v>0</v>
      </c>
      <c r="U123" s="20"/>
      <c r="V123" s="976"/>
    </row>
    <row r="124" spans="1:26" ht="12.75" customHeight="1">
      <c r="A124" s="82" t="s">
        <v>824</v>
      </c>
      <c r="B124" s="30">
        <v>33</v>
      </c>
      <c r="C124" s="31">
        <v>1</v>
      </c>
      <c r="D124" s="2449">
        <f t="shared" si="59"/>
        <v>3.0303030303030303</v>
      </c>
      <c r="E124" s="31">
        <v>3</v>
      </c>
      <c r="F124" s="2449">
        <f t="shared" si="60"/>
        <v>9.0909090909090917</v>
      </c>
      <c r="G124" s="31">
        <v>0</v>
      </c>
      <c r="H124" s="2449">
        <f t="shared" si="69"/>
        <v>0</v>
      </c>
      <c r="I124" s="31">
        <v>1</v>
      </c>
      <c r="J124" s="2449">
        <f t="shared" si="68"/>
        <v>3.0303030303030303</v>
      </c>
      <c r="K124" s="31">
        <v>13</v>
      </c>
      <c r="L124" s="2449">
        <f t="shared" si="62"/>
        <v>39.393939393939391</v>
      </c>
      <c r="M124" s="31">
        <v>6</v>
      </c>
      <c r="N124" s="2449">
        <f t="shared" si="63"/>
        <v>18.181818181818183</v>
      </c>
      <c r="O124" s="31">
        <v>2</v>
      </c>
      <c r="P124" s="2449">
        <f t="shared" si="64"/>
        <v>6.0606060606060606</v>
      </c>
      <c r="Q124" s="31">
        <v>6</v>
      </c>
      <c r="R124" s="2449">
        <f t="shared" si="65"/>
        <v>18.181818181818183</v>
      </c>
      <c r="S124" s="85">
        <v>1</v>
      </c>
      <c r="T124" s="2458">
        <f t="shared" si="66"/>
        <v>3.0303030303030303</v>
      </c>
      <c r="U124" s="20"/>
      <c r="V124" s="976"/>
    </row>
    <row r="125" spans="1:26" ht="12.75" customHeight="1">
      <c r="A125" s="89" t="s">
        <v>845</v>
      </c>
      <c r="B125" s="40">
        <v>42</v>
      </c>
      <c r="C125" s="41">
        <v>0</v>
      </c>
      <c r="D125" s="2564">
        <f t="shared" si="59"/>
        <v>0</v>
      </c>
      <c r="E125" s="41">
        <v>7</v>
      </c>
      <c r="F125" s="2564">
        <f t="shared" si="60"/>
        <v>16.666666666666664</v>
      </c>
      <c r="G125" s="41">
        <v>0</v>
      </c>
      <c r="H125" s="2564">
        <f t="shared" si="69"/>
        <v>0</v>
      </c>
      <c r="I125" s="41">
        <v>0</v>
      </c>
      <c r="J125" s="2564">
        <f t="shared" si="68"/>
        <v>0</v>
      </c>
      <c r="K125" s="41">
        <v>13</v>
      </c>
      <c r="L125" s="2564">
        <f t="shared" si="62"/>
        <v>30.952380952380953</v>
      </c>
      <c r="M125" s="41">
        <v>1</v>
      </c>
      <c r="N125" s="2564">
        <f t="shared" si="63"/>
        <v>2.3809523809523809</v>
      </c>
      <c r="O125" s="41">
        <v>2</v>
      </c>
      <c r="P125" s="2564">
        <f t="shared" si="64"/>
        <v>4.7619047619047619</v>
      </c>
      <c r="Q125" s="41">
        <v>19</v>
      </c>
      <c r="R125" s="2564">
        <f t="shared" si="65"/>
        <v>45.238095238095241</v>
      </c>
      <c r="S125" s="87">
        <v>0</v>
      </c>
      <c r="T125" s="2575">
        <f t="shared" si="66"/>
        <v>0</v>
      </c>
      <c r="U125" s="20"/>
      <c r="V125" s="976"/>
    </row>
    <row r="126" spans="1:26" ht="12.75" customHeight="1">
      <c r="A126" s="82" t="s">
        <v>894</v>
      </c>
      <c r="B126" s="30">
        <v>79</v>
      </c>
      <c r="C126" s="31">
        <v>1</v>
      </c>
      <c r="D126" s="2563">
        <f t="shared" si="59"/>
        <v>1.2658227848101267</v>
      </c>
      <c r="E126" s="31">
        <v>10</v>
      </c>
      <c r="F126" s="2563">
        <f t="shared" si="60"/>
        <v>12.658227848101266</v>
      </c>
      <c r="G126" s="31">
        <v>0</v>
      </c>
      <c r="H126" s="2563">
        <f t="shared" si="69"/>
        <v>0</v>
      </c>
      <c r="I126" s="31">
        <v>0</v>
      </c>
      <c r="J126" s="2563">
        <f t="shared" si="68"/>
        <v>0</v>
      </c>
      <c r="K126" s="31">
        <v>38</v>
      </c>
      <c r="L126" s="2563">
        <f t="shared" si="62"/>
        <v>48.101265822784811</v>
      </c>
      <c r="M126" s="31">
        <v>4</v>
      </c>
      <c r="N126" s="2563">
        <f t="shared" si="63"/>
        <v>5.0632911392405067</v>
      </c>
      <c r="O126" s="31">
        <v>5</v>
      </c>
      <c r="P126" s="2563">
        <f t="shared" si="64"/>
        <v>6.3291139240506329</v>
      </c>
      <c r="Q126" s="31">
        <v>21</v>
      </c>
      <c r="R126" s="2563">
        <f t="shared" si="65"/>
        <v>26.582278481012654</v>
      </c>
      <c r="S126" s="85">
        <v>0</v>
      </c>
      <c r="T126" s="2577">
        <f t="shared" si="66"/>
        <v>0</v>
      </c>
      <c r="U126" s="20"/>
      <c r="V126" s="976"/>
    </row>
    <row r="127" spans="1:26" ht="12.75" customHeight="1">
      <c r="A127" s="82" t="s">
        <v>900</v>
      </c>
      <c r="B127" s="30">
        <v>53</v>
      </c>
      <c r="C127" s="31">
        <v>1</v>
      </c>
      <c r="D127" s="2604">
        <f t="shared" si="59"/>
        <v>1.8867924528301887</v>
      </c>
      <c r="E127" s="31">
        <v>10</v>
      </c>
      <c r="F127" s="2604">
        <f t="shared" si="60"/>
        <v>18.867924528301888</v>
      </c>
      <c r="G127" s="31">
        <v>0</v>
      </c>
      <c r="H127" s="2604">
        <f t="shared" si="69"/>
        <v>0</v>
      </c>
      <c r="I127" s="31">
        <v>0</v>
      </c>
      <c r="J127" s="2604">
        <f t="shared" si="68"/>
        <v>0</v>
      </c>
      <c r="K127" s="31">
        <v>21</v>
      </c>
      <c r="L127" s="2604">
        <f t="shared" si="62"/>
        <v>39.622641509433961</v>
      </c>
      <c r="M127" s="31">
        <v>4</v>
      </c>
      <c r="N127" s="2604">
        <f t="shared" si="63"/>
        <v>7.5471698113207548</v>
      </c>
      <c r="O127" s="31">
        <v>5</v>
      </c>
      <c r="P127" s="2604">
        <f t="shared" si="64"/>
        <v>9.433962264150944</v>
      </c>
      <c r="Q127" s="31">
        <v>12</v>
      </c>
      <c r="R127" s="2604">
        <f t="shared" si="65"/>
        <v>22.641509433962266</v>
      </c>
      <c r="S127" s="85">
        <v>0</v>
      </c>
      <c r="T127" s="2609">
        <f t="shared" si="66"/>
        <v>0</v>
      </c>
      <c r="U127" s="20"/>
      <c r="V127" s="976"/>
    </row>
    <row r="128" spans="1:26" ht="12.75" customHeight="1">
      <c r="A128" s="82" t="s">
        <v>888</v>
      </c>
      <c r="B128" s="30">
        <v>40</v>
      </c>
      <c r="C128" s="31">
        <v>0</v>
      </c>
      <c r="D128" s="2667">
        <f t="shared" si="59"/>
        <v>0</v>
      </c>
      <c r="E128" s="31">
        <v>6</v>
      </c>
      <c r="F128" s="2667">
        <f t="shared" si="60"/>
        <v>15</v>
      </c>
      <c r="G128" s="31">
        <v>0</v>
      </c>
      <c r="H128" s="2667">
        <f t="shared" si="69"/>
        <v>0</v>
      </c>
      <c r="I128" s="31">
        <v>0</v>
      </c>
      <c r="J128" s="2667">
        <f t="shared" si="68"/>
        <v>0</v>
      </c>
      <c r="K128" s="31">
        <v>16</v>
      </c>
      <c r="L128" s="2667">
        <f t="shared" si="62"/>
        <v>40</v>
      </c>
      <c r="M128" s="31">
        <v>0</v>
      </c>
      <c r="N128" s="2667">
        <f t="shared" si="63"/>
        <v>0</v>
      </c>
      <c r="O128" s="31">
        <v>5</v>
      </c>
      <c r="P128" s="2667">
        <f t="shared" si="64"/>
        <v>12.5</v>
      </c>
      <c r="Q128" s="31">
        <v>13</v>
      </c>
      <c r="R128" s="2667">
        <f t="shared" si="65"/>
        <v>32.5</v>
      </c>
      <c r="S128" s="85">
        <v>0</v>
      </c>
      <c r="T128" s="2670">
        <f t="shared" si="66"/>
        <v>0</v>
      </c>
      <c r="U128" s="20"/>
      <c r="V128" s="976"/>
    </row>
    <row r="129" spans="1:22" ht="12.75" customHeight="1">
      <c r="A129" s="89" t="s">
        <v>901</v>
      </c>
      <c r="B129" s="40">
        <v>44</v>
      </c>
      <c r="C129" s="41">
        <v>0</v>
      </c>
      <c r="D129" s="2933">
        <f>SUM(C129/B129)*100</f>
        <v>0</v>
      </c>
      <c r="E129" s="41">
        <v>10</v>
      </c>
      <c r="F129" s="2933">
        <f>SUM(E129/B129)*100</f>
        <v>22.727272727272727</v>
      </c>
      <c r="G129" s="41">
        <v>0</v>
      </c>
      <c r="H129" s="2933">
        <f t="shared" ref="H129" si="70">(G129/B129)*100</f>
        <v>0</v>
      </c>
      <c r="I129" s="41">
        <v>0</v>
      </c>
      <c r="J129" s="2933">
        <f t="shared" ref="J129" si="71">(I129/B129)*100</f>
        <v>0</v>
      </c>
      <c r="K129" s="41">
        <v>12</v>
      </c>
      <c r="L129" s="2933">
        <f t="shared" ref="L129" si="72">SUM(K129/B129)*100</f>
        <v>27.27272727272727</v>
      </c>
      <c r="M129" s="41">
        <v>4</v>
      </c>
      <c r="N129" s="2933">
        <f t="shared" ref="N129" si="73">SUM(M129/B129)*100</f>
        <v>9.0909090909090917</v>
      </c>
      <c r="O129" s="41">
        <v>1</v>
      </c>
      <c r="P129" s="2933">
        <f t="shared" ref="P129" si="74">SUM(O129/B129)*100</f>
        <v>2.2727272727272729</v>
      </c>
      <c r="Q129" s="41">
        <v>14</v>
      </c>
      <c r="R129" s="2933">
        <f t="shared" ref="R129" si="75">SUM(Q129/B129)*100</f>
        <v>31.818181818181817</v>
      </c>
      <c r="S129" s="87">
        <v>3</v>
      </c>
      <c r="T129" s="2937">
        <f t="shared" ref="T129" si="76">SUM(S129/B129)*100</f>
        <v>6.8181818181818175</v>
      </c>
      <c r="U129" s="20"/>
      <c r="V129" s="976"/>
    </row>
    <row r="130" spans="1:22" ht="12.75" customHeight="1" thickBot="1">
      <c r="A130" s="3448" t="s">
        <v>939</v>
      </c>
      <c r="B130" s="3449">
        <v>69</v>
      </c>
      <c r="C130" s="1839">
        <v>1</v>
      </c>
      <c r="D130" s="3410">
        <f t="shared" si="59"/>
        <v>1.4492753623188406</v>
      </c>
      <c r="E130" s="1839">
        <v>13</v>
      </c>
      <c r="F130" s="3410">
        <f t="shared" si="60"/>
        <v>18.840579710144929</v>
      </c>
      <c r="G130" s="1839">
        <v>0</v>
      </c>
      <c r="H130" s="3410">
        <f t="shared" si="69"/>
        <v>0</v>
      </c>
      <c r="I130" s="1839">
        <v>0</v>
      </c>
      <c r="J130" s="3410">
        <f t="shared" si="68"/>
        <v>0</v>
      </c>
      <c r="K130" s="1839">
        <v>31</v>
      </c>
      <c r="L130" s="3410">
        <f>SUM(K130/B130)*100</f>
        <v>44.927536231884055</v>
      </c>
      <c r="M130" s="1839">
        <v>4</v>
      </c>
      <c r="N130" s="3410">
        <f t="shared" si="63"/>
        <v>5.7971014492753623</v>
      </c>
      <c r="O130" s="1839">
        <v>1</v>
      </c>
      <c r="P130" s="3410">
        <f t="shared" si="64"/>
        <v>1.4492753623188406</v>
      </c>
      <c r="Q130" s="1839">
        <v>19</v>
      </c>
      <c r="R130" s="3410">
        <f t="shared" si="65"/>
        <v>27.536231884057973</v>
      </c>
      <c r="S130" s="3425">
        <v>0</v>
      </c>
      <c r="T130" s="3426">
        <f t="shared" si="66"/>
        <v>0</v>
      </c>
      <c r="U130" s="20"/>
      <c r="V130" s="976"/>
    </row>
    <row r="131" spans="1:22" ht="16.5" customHeight="1">
      <c r="A131" s="3788" t="s">
        <v>61</v>
      </c>
      <c r="B131" s="3789"/>
      <c r="C131" s="3789"/>
      <c r="D131" s="3789"/>
      <c r="E131" s="3789"/>
      <c r="F131" s="3789"/>
      <c r="G131" s="3789"/>
      <c r="H131" s="3789"/>
      <c r="I131" s="3789"/>
      <c r="J131" s="3789"/>
      <c r="K131" s="3789"/>
      <c r="L131" s="3789"/>
      <c r="M131" s="3789"/>
      <c r="N131" s="3789"/>
      <c r="O131" s="3789"/>
      <c r="P131" s="3789"/>
      <c r="Q131" s="3789"/>
      <c r="R131" s="3789"/>
      <c r="S131" s="3739"/>
      <c r="T131" s="3739"/>
    </row>
    <row r="132" spans="1:22" ht="14.25" customHeight="1">
      <c r="T132" s="3"/>
    </row>
    <row r="133" spans="1:22" ht="19.5" customHeight="1">
      <c r="A133" s="14" t="s">
        <v>31</v>
      </c>
      <c r="B133" s="3790" t="s">
        <v>152</v>
      </c>
      <c r="C133" s="3791"/>
      <c r="D133" s="3791"/>
      <c r="E133" s="3791"/>
      <c r="F133" s="3791"/>
      <c r="G133" s="3791"/>
      <c r="H133" s="3791"/>
      <c r="I133" s="3791"/>
      <c r="J133" s="3791"/>
      <c r="K133" s="3791"/>
      <c r="L133" s="3791"/>
      <c r="M133" s="3791"/>
      <c r="N133" s="3791"/>
      <c r="O133" s="3791"/>
      <c r="P133" s="3791"/>
      <c r="Q133" s="3791"/>
      <c r="R133" s="3791"/>
      <c r="S133" s="3791"/>
      <c r="T133" s="3792"/>
    </row>
    <row r="134" spans="1:22" ht="18" customHeight="1" thickBot="1">
      <c r="B134" s="3648" t="s">
        <v>216</v>
      </c>
      <c r="C134" s="3624"/>
      <c r="D134" s="3624"/>
      <c r="E134" s="3624"/>
      <c r="F134" s="3624"/>
      <c r="G134" s="3624"/>
      <c r="H134" s="3624"/>
      <c r="I134" s="3624"/>
      <c r="J134" s="3624"/>
      <c r="K134" s="3624"/>
      <c r="L134" s="3624"/>
      <c r="M134" s="3624"/>
      <c r="N134" s="3624"/>
      <c r="O134" s="3624"/>
      <c r="P134" s="3624"/>
      <c r="Q134" s="3624"/>
      <c r="R134" s="3624"/>
      <c r="S134" s="3624"/>
      <c r="T134" s="3625"/>
    </row>
    <row r="135" spans="1:22" ht="16.5" customHeight="1" thickBot="1">
      <c r="A135" s="66" t="s">
        <v>102</v>
      </c>
      <c r="B135" s="67"/>
      <c r="C135" s="3765" t="s">
        <v>157</v>
      </c>
      <c r="D135" s="3766"/>
      <c r="E135" s="3766"/>
      <c r="F135" s="3766"/>
      <c r="G135" s="3766"/>
      <c r="H135" s="3766"/>
      <c r="I135" s="3766"/>
      <c r="J135" s="3766"/>
      <c r="K135" s="3766"/>
      <c r="L135" s="3766"/>
      <c r="M135" s="3766"/>
      <c r="N135" s="3766"/>
      <c r="O135" s="3766"/>
      <c r="P135" s="3766"/>
      <c r="Q135" s="3766"/>
      <c r="R135" s="3766"/>
      <c r="S135" s="3766"/>
      <c r="T135" s="3767"/>
    </row>
    <row r="136" spans="1:22" ht="28.5" customHeight="1">
      <c r="A136" s="76" t="s">
        <v>107</v>
      </c>
      <c r="B136" s="26" t="s">
        <v>108</v>
      </c>
      <c r="C136" s="3780" t="s">
        <v>143</v>
      </c>
      <c r="D136" s="3781"/>
      <c r="E136" s="3778" t="s">
        <v>144</v>
      </c>
      <c r="F136" s="3779"/>
      <c r="G136" s="3785" t="s">
        <v>624</v>
      </c>
      <c r="H136" s="3786"/>
      <c r="I136" s="3785" t="s">
        <v>625</v>
      </c>
      <c r="J136" s="3786"/>
      <c r="K136" s="3778" t="s">
        <v>145</v>
      </c>
      <c r="L136" s="3779"/>
      <c r="M136" s="3778" t="s">
        <v>146</v>
      </c>
      <c r="N136" s="3779"/>
      <c r="O136" s="3778" t="s">
        <v>62</v>
      </c>
      <c r="P136" s="3779"/>
      <c r="Q136" s="3778" t="s">
        <v>147</v>
      </c>
      <c r="R136" s="3779"/>
      <c r="S136" s="3778" t="s">
        <v>148</v>
      </c>
      <c r="T136" s="3782"/>
    </row>
    <row r="137" spans="1:22" ht="12.75" customHeight="1">
      <c r="A137" s="51" t="s">
        <v>131</v>
      </c>
      <c r="B137" s="94">
        <v>52.631578947368439</v>
      </c>
      <c r="C137" s="3589">
        <v>2</v>
      </c>
      <c r="D137" s="3590"/>
      <c r="E137" s="3589">
        <v>7.1428571428571388</v>
      </c>
      <c r="F137" s="3608"/>
      <c r="G137" s="3643" t="s">
        <v>620</v>
      </c>
      <c r="H137" s="3621"/>
      <c r="I137" s="3621"/>
      <c r="J137" s="3636"/>
      <c r="K137" s="3587">
        <v>79.166666666666686</v>
      </c>
      <c r="L137" s="3608"/>
      <c r="M137" s="3589">
        <v>133.33333333333334</v>
      </c>
      <c r="N137" s="3590"/>
      <c r="O137" s="3587">
        <v>0</v>
      </c>
      <c r="P137" s="3608"/>
      <c r="Q137" s="3589">
        <v>7.1428571428571388</v>
      </c>
      <c r="R137" s="3590"/>
      <c r="S137" s="3587">
        <v>0</v>
      </c>
      <c r="T137" s="3591"/>
    </row>
    <row r="138" spans="1:22" ht="12.75" customHeight="1">
      <c r="A138" s="51" t="s">
        <v>132</v>
      </c>
      <c r="B138" s="94">
        <v>-13.970588235294116</v>
      </c>
      <c r="C138" s="3589">
        <v>3</v>
      </c>
      <c r="D138" s="3590"/>
      <c r="E138" s="3589">
        <v>-10</v>
      </c>
      <c r="F138" s="3608"/>
      <c r="G138" s="3647" t="s">
        <v>620</v>
      </c>
      <c r="H138" s="3608"/>
      <c r="I138" s="3608"/>
      <c r="J138" s="3590"/>
      <c r="K138" s="3587">
        <v>-6.9767441860465169</v>
      </c>
      <c r="L138" s="3608"/>
      <c r="M138" s="3589">
        <v>200</v>
      </c>
      <c r="N138" s="3590"/>
      <c r="O138" s="3587">
        <v>0</v>
      </c>
      <c r="P138" s="3608"/>
      <c r="Q138" s="3589">
        <v>-60</v>
      </c>
      <c r="R138" s="3590"/>
      <c r="S138" s="3587">
        <v>0</v>
      </c>
      <c r="T138" s="3591"/>
    </row>
    <row r="139" spans="1:22" ht="12.75" customHeight="1">
      <c r="A139" s="51" t="s">
        <v>133</v>
      </c>
      <c r="B139" s="94">
        <v>-19.512195121951208</v>
      </c>
      <c r="C139" s="3589">
        <v>4</v>
      </c>
      <c r="D139" s="3590"/>
      <c r="E139" s="3589">
        <v>-20</v>
      </c>
      <c r="F139" s="3608"/>
      <c r="G139" s="3647" t="s">
        <v>620</v>
      </c>
      <c r="H139" s="3608"/>
      <c r="I139" s="3608"/>
      <c r="J139" s="3590"/>
      <c r="K139" s="3587">
        <v>-13.63636363636364</v>
      </c>
      <c r="L139" s="3608"/>
      <c r="M139" s="3589">
        <v>0</v>
      </c>
      <c r="N139" s="3590"/>
      <c r="O139" s="3587">
        <v>0</v>
      </c>
      <c r="P139" s="3608"/>
      <c r="Q139" s="3589">
        <v>-31.578947368421055</v>
      </c>
      <c r="R139" s="3590"/>
      <c r="S139" s="3587">
        <v>0</v>
      </c>
      <c r="T139" s="3591"/>
    </row>
    <row r="140" spans="1:22" ht="12.75" customHeight="1">
      <c r="A140" s="52" t="s">
        <v>419</v>
      </c>
      <c r="B140" s="95">
        <v>-23.376623376623371</v>
      </c>
      <c r="C140" s="3601">
        <v>5</v>
      </c>
      <c r="D140" s="3622"/>
      <c r="E140" s="3601">
        <v>-40</v>
      </c>
      <c r="F140" s="3669"/>
      <c r="G140" s="3668" t="s">
        <v>620</v>
      </c>
      <c r="H140" s="3669"/>
      <c r="I140" s="3669"/>
      <c r="J140" s="3622"/>
      <c r="K140" s="3641">
        <v>-20.930232558139537</v>
      </c>
      <c r="L140" s="3669"/>
      <c r="M140" s="3601">
        <v>200</v>
      </c>
      <c r="N140" s="3622"/>
      <c r="O140" s="3641">
        <v>0</v>
      </c>
      <c r="P140" s="3669"/>
      <c r="Q140" s="3601">
        <v>-33.333333333333343</v>
      </c>
      <c r="R140" s="3622"/>
      <c r="S140" s="3641">
        <v>0</v>
      </c>
      <c r="T140" s="3603"/>
    </row>
    <row r="141" spans="1:22" ht="12.75" customHeight="1">
      <c r="A141" s="51" t="s">
        <v>439</v>
      </c>
      <c r="B141" s="94">
        <f t="shared" ref="B141:B171" si="77">SUM(B98/B94)*100-100</f>
        <v>0</v>
      </c>
      <c r="C141" s="3589">
        <f>(C98/C94)*100-100</f>
        <v>-60</v>
      </c>
      <c r="D141" s="3590"/>
      <c r="E141" s="3589">
        <f t="shared" ref="E141:E164" si="78">SUM(E98/E94)*100-100</f>
        <v>-13.333333333333329</v>
      </c>
      <c r="F141" s="3608"/>
      <c r="G141" s="3647" t="s">
        <v>620</v>
      </c>
      <c r="H141" s="3608"/>
      <c r="I141" s="3608"/>
      <c r="J141" s="3590"/>
      <c r="K141" s="3587">
        <f t="shared" ref="K141:K161" si="79">SUM(K98/K94)*100-100</f>
        <v>6.9767441860465027</v>
      </c>
      <c r="L141" s="3608"/>
      <c r="M141" s="3589">
        <f t="shared" ref="M141:M155" si="80">SUM(M98/M94)*100-100</f>
        <v>28.571428571428584</v>
      </c>
      <c r="N141" s="3590"/>
      <c r="O141" s="3587">
        <v>0</v>
      </c>
      <c r="P141" s="3608"/>
      <c r="Q141" s="3589">
        <f t="shared" ref="Q141:Q164" si="81">SUM(Q98/Q94)*100-100</f>
        <v>6.6666666666666714</v>
      </c>
      <c r="R141" s="3590"/>
      <c r="S141" s="3589">
        <f>SUM(S98/S94)*100-100</f>
        <v>-100</v>
      </c>
      <c r="T141" s="3591"/>
    </row>
    <row r="142" spans="1:22" ht="12.75" customHeight="1">
      <c r="A142" s="51" t="s">
        <v>593</v>
      </c>
      <c r="B142" s="94">
        <f t="shared" si="77"/>
        <v>-4.2735042735042725</v>
      </c>
      <c r="C142" s="3589">
        <f>(C99/C95)*100-100</f>
        <v>-50</v>
      </c>
      <c r="D142" s="3590"/>
      <c r="E142" s="3589">
        <f t="shared" si="78"/>
        <v>5.5555555555555571</v>
      </c>
      <c r="F142" s="3608"/>
      <c r="G142" s="3647" t="s">
        <v>620</v>
      </c>
      <c r="H142" s="3608"/>
      <c r="I142" s="3608"/>
      <c r="J142" s="3590"/>
      <c r="K142" s="3587">
        <f t="shared" si="79"/>
        <v>-16.25</v>
      </c>
      <c r="L142" s="3608"/>
      <c r="M142" s="3589">
        <f t="shared" si="80"/>
        <v>-83.333333333333343</v>
      </c>
      <c r="N142" s="3590"/>
      <c r="O142" s="3587">
        <v>0</v>
      </c>
      <c r="P142" s="3608"/>
      <c r="Q142" s="3589">
        <f t="shared" si="81"/>
        <v>90</v>
      </c>
      <c r="R142" s="3590"/>
      <c r="S142" s="3589">
        <f>SUM(S99/S95)*100-100</f>
        <v>400</v>
      </c>
      <c r="T142" s="3591"/>
    </row>
    <row r="143" spans="1:22" ht="12.75" customHeight="1">
      <c r="A143" s="51" t="s">
        <v>440</v>
      </c>
      <c r="B143" s="94">
        <f t="shared" si="77"/>
        <v>-21.212121212121218</v>
      </c>
      <c r="C143" s="3589" t="s">
        <v>620</v>
      </c>
      <c r="D143" s="3590"/>
      <c r="E143" s="3589">
        <f t="shared" si="78"/>
        <v>8.3333333333333286</v>
      </c>
      <c r="F143" s="3608"/>
      <c r="G143" s="3647" t="s">
        <v>620</v>
      </c>
      <c r="H143" s="3608"/>
      <c r="I143" s="3608"/>
      <c r="J143" s="3590"/>
      <c r="K143" s="3587">
        <f t="shared" si="79"/>
        <v>-34.210526315789465</v>
      </c>
      <c r="L143" s="3608"/>
      <c r="M143" s="3589">
        <f t="shared" si="80"/>
        <v>-66.666666666666671</v>
      </c>
      <c r="N143" s="3590"/>
      <c r="O143" s="3587">
        <v>0</v>
      </c>
      <c r="P143" s="3608"/>
      <c r="Q143" s="3589">
        <f t="shared" si="81"/>
        <v>-7.6923076923076934</v>
      </c>
      <c r="R143" s="3590"/>
      <c r="S143" s="3589">
        <v>0</v>
      </c>
      <c r="T143" s="3591"/>
    </row>
    <row r="144" spans="1:22" ht="12.75" customHeight="1">
      <c r="A144" s="52" t="s">
        <v>496</v>
      </c>
      <c r="B144" s="95">
        <f t="shared" si="77"/>
        <v>-15.254237288135599</v>
      </c>
      <c r="C144" s="3601">
        <f>(C101/C97)*100-100</f>
        <v>-100</v>
      </c>
      <c r="D144" s="3622"/>
      <c r="E144" s="3601">
        <f t="shared" si="78"/>
        <v>-33.333333333333343</v>
      </c>
      <c r="F144" s="3669"/>
      <c r="G144" s="3668" t="s">
        <v>620</v>
      </c>
      <c r="H144" s="3669"/>
      <c r="I144" s="3669"/>
      <c r="J144" s="3622"/>
      <c r="K144" s="3641">
        <f t="shared" si="79"/>
        <v>-29.411764705882348</v>
      </c>
      <c r="L144" s="3669"/>
      <c r="M144" s="3601">
        <f t="shared" si="80"/>
        <v>-33.333333333333343</v>
      </c>
      <c r="N144" s="3622"/>
      <c r="O144" s="3641">
        <v>0</v>
      </c>
      <c r="P144" s="3669"/>
      <c r="Q144" s="3601">
        <f t="shared" si="81"/>
        <v>100</v>
      </c>
      <c r="R144" s="3622"/>
      <c r="S144" s="3601">
        <f>SUM(S101/S97)*100-100</f>
        <v>-100</v>
      </c>
      <c r="T144" s="3603"/>
    </row>
    <row r="145" spans="1:20" ht="12.75" customHeight="1">
      <c r="A145" s="51" t="s">
        <v>544</v>
      </c>
      <c r="B145" s="94">
        <f t="shared" si="77"/>
        <v>-4.8275862068965552</v>
      </c>
      <c r="C145" s="3589">
        <f>(C102/C98)*100-100</f>
        <v>0</v>
      </c>
      <c r="D145" s="3590"/>
      <c r="E145" s="3589">
        <f t="shared" si="78"/>
        <v>-30.769230769230774</v>
      </c>
      <c r="F145" s="3608"/>
      <c r="G145" s="3647" t="s">
        <v>620</v>
      </c>
      <c r="H145" s="3608"/>
      <c r="I145" s="3608"/>
      <c r="J145" s="3590"/>
      <c r="K145" s="3587">
        <f t="shared" si="79"/>
        <v>-4.3478260869565162</v>
      </c>
      <c r="L145" s="3608"/>
      <c r="M145" s="3589">
        <f t="shared" si="80"/>
        <v>-11.111111111111114</v>
      </c>
      <c r="N145" s="3590"/>
      <c r="O145" s="3587">
        <v>0</v>
      </c>
      <c r="P145" s="3608"/>
      <c r="Q145" s="3589">
        <f t="shared" si="81"/>
        <v>18.75</v>
      </c>
      <c r="R145" s="3590"/>
      <c r="S145" s="3589">
        <v>0</v>
      </c>
      <c r="T145" s="3591"/>
    </row>
    <row r="146" spans="1:20" ht="12.75" customHeight="1">
      <c r="A146" s="51" t="s">
        <v>501</v>
      </c>
      <c r="B146" s="94">
        <f t="shared" si="77"/>
        <v>-29.464285714285708</v>
      </c>
      <c r="C146" s="3589">
        <f>(C103/C99)*100-100</f>
        <v>-100</v>
      </c>
      <c r="D146" s="3590"/>
      <c r="E146" s="3589">
        <f t="shared" si="78"/>
        <v>-10.526315789473685</v>
      </c>
      <c r="F146" s="3608"/>
      <c r="G146" s="3647" t="s">
        <v>620</v>
      </c>
      <c r="H146" s="3608"/>
      <c r="I146" s="3608"/>
      <c r="J146" s="3590"/>
      <c r="K146" s="3587">
        <f t="shared" si="79"/>
        <v>-31.343283582089555</v>
      </c>
      <c r="L146" s="3608"/>
      <c r="M146" s="3589">
        <f t="shared" si="80"/>
        <v>400</v>
      </c>
      <c r="N146" s="3590"/>
      <c r="O146" s="3587">
        <v>0</v>
      </c>
      <c r="P146" s="3608"/>
      <c r="Q146" s="3589">
        <f t="shared" si="81"/>
        <v>-42.105263157894733</v>
      </c>
      <c r="R146" s="3590"/>
      <c r="S146" s="3589">
        <f>SUM(S103/S99)*100-100</f>
        <v>-100</v>
      </c>
      <c r="T146" s="3591"/>
    </row>
    <row r="147" spans="1:20" ht="12.75" customHeight="1">
      <c r="A147" s="51" t="s">
        <v>516</v>
      </c>
      <c r="B147" s="94">
        <f t="shared" si="77"/>
        <v>34.615384615384613</v>
      </c>
      <c r="C147" s="3589" t="s">
        <v>620</v>
      </c>
      <c r="D147" s="3590"/>
      <c r="E147" s="3589">
        <f t="shared" si="78"/>
        <v>-15.384615384615387</v>
      </c>
      <c r="F147" s="3608"/>
      <c r="G147" s="3647" t="s">
        <v>620</v>
      </c>
      <c r="H147" s="3608"/>
      <c r="I147" s="3608"/>
      <c r="J147" s="3590"/>
      <c r="K147" s="3587">
        <f t="shared" si="79"/>
        <v>60</v>
      </c>
      <c r="L147" s="3608"/>
      <c r="M147" s="3589">
        <f t="shared" si="80"/>
        <v>200</v>
      </c>
      <c r="N147" s="3590"/>
      <c r="O147" s="3587">
        <v>0</v>
      </c>
      <c r="P147" s="3608"/>
      <c r="Q147" s="3589">
        <f t="shared" si="81"/>
        <v>33.333333333333314</v>
      </c>
      <c r="R147" s="3590"/>
      <c r="S147" s="3589">
        <f>SUM(S104/S100)*100-100</f>
        <v>-100</v>
      </c>
      <c r="T147" s="3591"/>
    </row>
    <row r="148" spans="1:20" ht="12.75" customHeight="1">
      <c r="A148" s="52" t="s">
        <v>444</v>
      </c>
      <c r="B148" s="95">
        <f t="shared" si="77"/>
        <v>-16</v>
      </c>
      <c r="C148" s="3601" t="s">
        <v>620</v>
      </c>
      <c r="D148" s="3622"/>
      <c r="E148" s="3601">
        <f t="shared" si="78"/>
        <v>-12.5</v>
      </c>
      <c r="F148" s="3669"/>
      <c r="G148" s="3668" t="s">
        <v>620</v>
      </c>
      <c r="H148" s="3669"/>
      <c r="I148" s="3669"/>
      <c r="J148" s="3622"/>
      <c r="K148" s="3641">
        <f t="shared" si="79"/>
        <v>-4.1666666666666572</v>
      </c>
      <c r="L148" s="3669"/>
      <c r="M148" s="3601">
        <f t="shared" si="80"/>
        <v>50</v>
      </c>
      <c r="N148" s="3622"/>
      <c r="O148" s="3641">
        <v>0</v>
      </c>
      <c r="P148" s="3669"/>
      <c r="Q148" s="3601">
        <f t="shared" si="81"/>
        <v>-50</v>
      </c>
      <c r="R148" s="3622"/>
      <c r="S148" s="3601">
        <v>0</v>
      </c>
      <c r="T148" s="3603"/>
    </row>
    <row r="149" spans="1:20" ht="12.75" customHeight="1">
      <c r="A149" s="51" t="s">
        <v>430</v>
      </c>
      <c r="B149" s="94">
        <f t="shared" si="77"/>
        <v>-13.768115942028984</v>
      </c>
      <c r="C149" s="3589">
        <f>(C106/C102)*100-100</f>
        <v>0</v>
      </c>
      <c r="D149" s="3590"/>
      <c r="E149" s="3589">
        <f t="shared" si="78"/>
        <v>33.333333333333314</v>
      </c>
      <c r="F149" s="3608"/>
      <c r="G149" s="3643" t="s">
        <v>620</v>
      </c>
      <c r="H149" s="3621"/>
      <c r="I149" s="3621"/>
      <c r="J149" s="3636"/>
      <c r="K149" s="3587">
        <f t="shared" si="79"/>
        <v>-29.545454545454547</v>
      </c>
      <c r="L149" s="3608"/>
      <c r="M149" s="3589">
        <f t="shared" si="80"/>
        <v>-12.5</v>
      </c>
      <c r="N149" s="3590"/>
      <c r="O149" s="3587">
        <v>0</v>
      </c>
      <c r="P149" s="3608"/>
      <c r="Q149" s="3589">
        <f t="shared" si="81"/>
        <v>21.05263157894737</v>
      </c>
      <c r="R149" s="3590"/>
      <c r="S149" s="3589">
        <f>SUM(S106/S102)*100-100</f>
        <v>-66.666666666666671</v>
      </c>
      <c r="T149" s="3591"/>
    </row>
    <row r="150" spans="1:20" ht="12.75" customHeight="1">
      <c r="A150" s="51" t="s">
        <v>213</v>
      </c>
      <c r="B150" s="94">
        <f t="shared" si="77"/>
        <v>-3.7974683544303787</v>
      </c>
      <c r="C150" s="3589" t="s">
        <v>620</v>
      </c>
      <c r="D150" s="3590"/>
      <c r="E150" s="3589">
        <f t="shared" si="78"/>
        <v>17.64705882352942</v>
      </c>
      <c r="F150" s="3608"/>
      <c r="G150" s="3647" t="s">
        <v>620</v>
      </c>
      <c r="H150" s="3608"/>
      <c r="I150" s="3608"/>
      <c r="J150" s="3590"/>
      <c r="K150" s="3587">
        <f t="shared" si="79"/>
        <v>-19.565217391304344</v>
      </c>
      <c r="L150" s="3608"/>
      <c r="M150" s="3589">
        <f t="shared" si="80"/>
        <v>-20</v>
      </c>
      <c r="N150" s="3590"/>
      <c r="O150" s="3589">
        <v>0</v>
      </c>
      <c r="P150" s="3590"/>
      <c r="Q150" s="3589">
        <f t="shared" si="81"/>
        <v>18.181818181818187</v>
      </c>
      <c r="R150" s="3590"/>
      <c r="S150" s="3589">
        <v>0</v>
      </c>
      <c r="T150" s="3591"/>
    </row>
    <row r="151" spans="1:20" ht="12.75" customHeight="1">
      <c r="A151" s="51" t="s">
        <v>64</v>
      </c>
      <c r="B151" s="94">
        <f t="shared" si="77"/>
        <v>-28.571428571428569</v>
      </c>
      <c r="C151" s="3589" t="s">
        <v>620</v>
      </c>
      <c r="D151" s="3590"/>
      <c r="E151" s="3589">
        <f t="shared" si="78"/>
        <v>-36.363636363636367</v>
      </c>
      <c r="F151" s="3608"/>
      <c r="G151" s="3589" t="s">
        <v>620</v>
      </c>
      <c r="H151" s="3639"/>
      <c r="I151" s="3589" t="s">
        <v>620</v>
      </c>
      <c r="J151" s="3639"/>
      <c r="K151" s="3587">
        <f t="shared" si="79"/>
        <v>-27.5</v>
      </c>
      <c r="L151" s="3608"/>
      <c r="M151" s="3589">
        <f t="shared" si="80"/>
        <v>-33.333333333333343</v>
      </c>
      <c r="N151" s="3590"/>
      <c r="O151" s="3589">
        <v>0</v>
      </c>
      <c r="P151" s="3590"/>
      <c r="Q151" s="3589">
        <f t="shared" si="81"/>
        <v>-31.25</v>
      </c>
      <c r="R151" s="3590"/>
      <c r="S151" s="3589">
        <v>0</v>
      </c>
      <c r="T151" s="3591"/>
    </row>
    <row r="152" spans="1:20" ht="12.75" customHeight="1">
      <c r="A152" s="52" t="s">
        <v>569</v>
      </c>
      <c r="B152" s="95">
        <f t="shared" si="77"/>
        <v>35.714285714285722</v>
      </c>
      <c r="C152" s="3601">
        <f>(C109/C105)*100-100</f>
        <v>0</v>
      </c>
      <c r="D152" s="3622"/>
      <c r="E152" s="3601">
        <f t="shared" si="78"/>
        <v>42.857142857142861</v>
      </c>
      <c r="F152" s="3669"/>
      <c r="G152" s="3601" t="s">
        <v>620</v>
      </c>
      <c r="H152" s="3640"/>
      <c r="I152" s="3601" t="s">
        <v>620</v>
      </c>
      <c r="J152" s="3640"/>
      <c r="K152" s="3641">
        <f t="shared" si="79"/>
        <v>26.08695652173914</v>
      </c>
      <c r="L152" s="3669"/>
      <c r="M152" s="3601">
        <f t="shared" si="80"/>
        <v>-100</v>
      </c>
      <c r="N152" s="3622"/>
      <c r="O152" s="3601">
        <v>0</v>
      </c>
      <c r="P152" s="3622"/>
      <c r="Q152" s="3601">
        <f t="shared" si="81"/>
        <v>100</v>
      </c>
      <c r="R152" s="3622"/>
      <c r="S152" s="3601">
        <v>0</v>
      </c>
      <c r="T152" s="3603"/>
    </row>
    <row r="153" spans="1:20" ht="12.75" customHeight="1">
      <c r="A153" s="800" t="s">
        <v>623</v>
      </c>
      <c r="B153" s="176">
        <f t="shared" si="77"/>
        <v>-25.210084033613441</v>
      </c>
      <c r="C153" s="3617">
        <f>(C110/C106)*100-100</f>
        <v>-100</v>
      </c>
      <c r="D153" s="3621"/>
      <c r="E153" s="3617">
        <f t="shared" si="78"/>
        <v>-54.166666666666671</v>
      </c>
      <c r="F153" s="3621"/>
      <c r="G153" s="3589" t="s">
        <v>620</v>
      </c>
      <c r="H153" s="3639"/>
      <c r="I153" s="3589" t="s">
        <v>620</v>
      </c>
      <c r="J153" s="3639"/>
      <c r="K153" s="3587">
        <f t="shared" si="79"/>
        <v>-20.967741935483872</v>
      </c>
      <c r="L153" s="3608"/>
      <c r="M153" s="3589">
        <f t="shared" si="80"/>
        <v>-28.571428571428569</v>
      </c>
      <c r="N153" s="3590"/>
      <c r="O153" s="3589">
        <v>0</v>
      </c>
      <c r="P153" s="3590"/>
      <c r="Q153" s="3589">
        <f t="shared" si="81"/>
        <v>-17.391304347826093</v>
      </c>
      <c r="R153" s="3590"/>
      <c r="S153" s="3589">
        <f>SUM(S110/S106)*100-100</f>
        <v>-100</v>
      </c>
      <c r="T153" s="3591"/>
    </row>
    <row r="154" spans="1:20" ht="12.75" customHeight="1">
      <c r="A154" s="51" t="s">
        <v>663</v>
      </c>
      <c r="B154" s="94">
        <f t="shared" si="77"/>
        <v>0</v>
      </c>
      <c r="C154" s="3589">
        <f>(C111/C107)*100-100</f>
        <v>-100</v>
      </c>
      <c r="D154" s="3608"/>
      <c r="E154" s="3589">
        <f t="shared" si="78"/>
        <v>-40</v>
      </c>
      <c r="F154" s="3608"/>
      <c r="G154" s="3589" t="s">
        <v>620</v>
      </c>
      <c r="H154" s="3639"/>
      <c r="I154" s="3589" t="s">
        <v>620</v>
      </c>
      <c r="J154" s="3587"/>
      <c r="K154" s="3589">
        <f t="shared" si="79"/>
        <v>2.7027027027026946</v>
      </c>
      <c r="L154" s="3608"/>
      <c r="M154" s="3589">
        <f t="shared" si="80"/>
        <v>-50</v>
      </c>
      <c r="N154" s="3608"/>
      <c r="O154" s="3589">
        <v>0</v>
      </c>
      <c r="P154" s="3639"/>
      <c r="Q154" s="3589">
        <f t="shared" si="81"/>
        <v>69.230769230769226</v>
      </c>
      <c r="R154" s="3608"/>
      <c r="S154" s="3589">
        <f>SUM(S111/S107)*100-100</f>
        <v>0</v>
      </c>
      <c r="T154" s="3591"/>
    </row>
    <row r="155" spans="1:20" ht="12.75" customHeight="1">
      <c r="A155" s="51" t="s">
        <v>676</v>
      </c>
      <c r="B155" s="94">
        <f t="shared" si="77"/>
        <v>-34</v>
      </c>
      <c r="C155" s="3589" t="s">
        <v>620</v>
      </c>
      <c r="D155" s="3608"/>
      <c r="E155" s="3589">
        <f t="shared" si="78"/>
        <v>0</v>
      </c>
      <c r="F155" s="3608"/>
      <c r="G155" s="3589" t="s">
        <v>620</v>
      </c>
      <c r="H155" s="3639"/>
      <c r="I155" s="3589" t="s">
        <v>620</v>
      </c>
      <c r="J155" s="3587"/>
      <c r="K155" s="3589">
        <f t="shared" si="79"/>
        <v>-51.724137931034484</v>
      </c>
      <c r="L155" s="3608"/>
      <c r="M155" s="3589">
        <f t="shared" si="80"/>
        <v>-100</v>
      </c>
      <c r="N155" s="3608"/>
      <c r="O155" s="3589">
        <f t="shared" ref="O155:O162" si="82">SUM(O112/O108)*100-100</f>
        <v>300</v>
      </c>
      <c r="P155" s="3590"/>
      <c r="Q155" s="3587">
        <f t="shared" si="81"/>
        <v>-27.272727272727266</v>
      </c>
      <c r="R155" s="3608"/>
      <c r="S155" s="3589" t="s">
        <v>620</v>
      </c>
      <c r="T155" s="3637"/>
    </row>
    <row r="156" spans="1:20" ht="12.75" customHeight="1">
      <c r="A156" s="91" t="s">
        <v>677</v>
      </c>
      <c r="B156" s="1414">
        <f t="shared" si="77"/>
        <v>-3.5087719298245617</v>
      </c>
      <c r="C156" s="3601">
        <f>(C113/C109)*100-100</f>
        <v>-100</v>
      </c>
      <c r="D156" s="3669"/>
      <c r="E156" s="3601">
        <f t="shared" si="78"/>
        <v>-10</v>
      </c>
      <c r="F156" s="3669"/>
      <c r="G156" s="3601" t="s">
        <v>620</v>
      </c>
      <c r="H156" s="3640"/>
      <c r="I156" s="3601" t="s">
        <v>620</v>
      </c>
      <c r="J156" s="3641"/>
      <c r="K156" s="3601">
        <f t="shared" si="79"/>
        <v>-17.241379310344826</v>
      </c>
      <c r="L156" s="3669"/>
      <c r="M156" s="3601" t="s">
        <v>620</v>
      </c>
      <c r="N156" s="3640"/>
      <c r="O156" s="3601">
        <f t="shared" si="82"/>
        <v>500</v>
      </c>
      <c r="P156" s="3669"/>
      <c r="Q156" s="3601">
        <f t="shared" si="81"/>
        <v>-6.25</v>
      </c>
      <c r="R156" s="3669"/>
      <c r="S156" s="3601" t="s">
        <v>620</v>
      </c>
      <c r="T156" s="3638"/>
    </row>
    <row r="157" spans="1:20" ht="12.75" customHeight="1">
      <c r="A157" s="801" t="s">
        <v>728</v>
      </c>
      <c r="B157" s="94">
        <f t="shared" si="77"/>
        <v>-16.853932584269657</v>
      </c>
      <c r="C157" s="3617" t="s">
        <v>620</v>
      </c>
      <c r="D157" s="3636"/>
      <c r="E157" s="3617">
        <f t="shared" si="78"/>
        <v>0</v>
      </c>
      <c r="F157" s="3636"/>
      <c r="G157" s="3617" t="s">
        <v>620</v>
      </c>
      <c r="H157" s="3642"/>
      <c r="I157" s="3589" t="s">
        <v>620</v>
      </c>
      <c r="J157" s="3587"/>
      <c r="K157" s="3617">
        <f t="shared" si="79"/>
        <v>-20.408163265306129</v>
      </c>
      <c r="L157" s="3636"/>
      <c r="M157" s="3589">
        <f>SUM(M114/M110)*100-100</f>
        <v>-80</v>
      </c>
      <c r="N157" s="3608"/>
      <c r="O157" s="3589">
        <f t="shared" si="82"/>
        <v>-20</v>
      </c>
      <c r="P157" s="3608"/>
      <c r="Q157" s="3589">
        <f t="shared" si="81"/>
        <v>0</v>
      </c>
      <c r="R157" s="3608"/>
      <c r="S157" s="3617" t="s">
        <v>620</v>
      </c>
      <c r="T157" s="3644"/>
    </row>
    <row r="158" spans="1:20" ht="12.75" customHeight="1">
      <c r="A158" s="92" t="s">
        <v>745</v>
      </c>
      <c r="B158" s="94">
        <f t="shared" si="77"/>
        <v>-7.8947368421052602</v>
      </c>
      <c r="C158" s="3589" t="s">
        <v>620</v>
      </c>
      <c r="D158" s="3639"/>
      <c r="E158" s="3589">
        <f t="shared" si="78"/>
        <v>-16.666666666666657</v>
      </c>
      <c r="F158" s="3608"/>
      <c r="G158" s="3589" t="s">
        <v>620</v>
      </c>
      <c r="H158" s="3639"/>
      <c r="I158" s="3589" t="s">
        <v>620</v>
      </c>
      <c r="J158" s="3592"/>
      <c r="K158" s="3589">
        <f t="shared" si="79"/>
        <v>2.6315789473684248</v>
      </c>
      <c r="L158" s="3590"/>
      <c r="M158" s="3589">
        <f>SUM(M115/M111)*100-100</f>
        <v>-50</v>
      </c>
      <c r="N158" s="3639"/>
      <c r="O158" s="3589">
        <f t="shared" si="82"/>
        <v>400</v>
      </c>
      <c r="P158" s="3590"/>
      <c r="Q158" s="3589">
        <f t="shared" si="81"/>
        <v>-36.363636363636367</v>
      </c>
      <c r="R158" s="3590"/>
      <c r="S158" s="3589">
        <f>SUM(S115/S111)*100-100</f>
        <v>-100</v>
      </c>
      <c r="T158" s="3637"/>
    </row>
    <row r="159" spans="1:20" ht="12.75" customHeight="1">
      <c r="A159" s="92" t="s">
        <v>746</v>
      </c>
      <c r="B159" s="94">
        <f t="shared" si="77"/>
        <v>72.72727272727272</v>
      </c>
      <c r="C159" s="3589" t="s">
        <v>620</v>
      </c>
      <c r="D159" s="3590"/>
      <c r="E159" s="3589">
        <f>SUM(E116/E112)*100-100</f>
        <v>0</v>
      </c>
      <c r="F159" s="3608"/>
      <c r="G159" s="3589" t="s">
        <v>620</v>
      </c>
      <c r="H159" s="3639"/>
      <c r="I159" s="3589" t="s">
        <v>620</v>
      </c>
      <c r="J159" s="3587"/>
      <c r="K159" s="3589">
        <f t="shared" si="79"/>
        <v>150</v>
      </c>
      <c r="L159" s="3590"/>
      <c r="M159" s="3589" t="s">
        <v>620</v>
      </c>
      <c r="N159" s="3639"/>
      <c r="O159" s="3589">
        <f t="shared" si="82"/>
        <v>-100</v>
      </c>
      <c r="P159" s="3590"/>
      <c r="Q159" s="3589">
        <f t="shared" si="81"/>
        <v>37.5</v>
      </c>
      <c r="R159" s="3590"/>
      <c r="S159" s="3589" t="s">
        <v>620</v>
      </c>
      <c r="T159" s="3637"/>
    </row>
    <row r="160" spans="1:20" ht="12.75" customHeight="1">
      <c r="A160" s="52" t="s">
        <v>747</v>
      </c>
      <c r="B160" s="95">
        <f t="shared" si="77"/>
        <v>-14.545454545454547</v>
      </c>
      <c r="C160" s="3601" t="s">
        <v>620</v>
      </c>
      <c r="D160" s="3622"/>
      <c r="E160" s="3601">
        <f t="shared" si="78"/>
        <v>-44.444444444444443</v>
      </c>
      <c r="F160" s="3669"/>
      <c r="G160" s="3601" t="s">
        <v>620</v>
      </c>
      <c r="H160" s="3640"/>
      <c r="I160" s="3601" t="s">
        <v>620</v>
      </c>
      <c r="J160" s="3641"/>
      <c r="K160" s="3601">
        <f t="shared" si="79"/>
        <v>-25</v>
      </c>
      <c r="L160" s="3622"/>
      <c r="M160" s="3601" t="s">
        <v>620</v>
      </c>
      <c r="N160" s="3640"/>
      <c r="O160" s="3601">
        <f t="shared" si="82"/>
        <v>0</v>
      </c>
      <c r="P160" s="3622"/>
      <c r="Q160" s="3601">
        <f t="shared" si="81"/>
        <v>-6.6666666666666714</v>
      </c>
      <c r="R160" s="3622"/>
      <c r="S160" s="3601">
        <f>SUM(S117/S113)*100-100</f>
        <v>-100</v>
      </c>
      <c r="T160" s="3638"/>
    </row>
    <row r="161" spans="1:25" ht="12.75" customHeight="1">
      <c r="A161" s="801" t="s">
        <v>769</v>
      </c>
      <c r="B161" s="94">
        <f t="shared" si="77"/>
        <v>51.351351351351354</v>
      </c>
      <c r="C161" s="3617" t="s">
        <v>620</v>
      </c>
      <c r="D161" s="3636"/>
      <c r="E161" s="3617">
        <f t="shared" si="78"/>
        <v>72.72727272727272</v>
      </c>
      <c r="F161" s="3636"/>
      <c r="G161" s="3617" t="s">
        <v>620</v>
      </c>
      <c r="H161" s="3642"/>
      <c r="I161" s="3589" t="s">
        <v>620</v>
      </c>
      <c r="J161" s="3587"/>
      <c r="K161" s="3617">
        <f t="shared" si="79"/>
        <v>12.820512820512818</v>
      </c>
      <c r="L161" s="3636"/>
      <c r="M161" s="3589">
        <f t="shared" ref="M161:M166" si="83">SUM(M118/M114)*100-100</f>
        <v>800</v>
      </c>
      <c r="N161" s="3608"/>
      <c r="O161" s="3589">
        <f t="shared" si="82"/>
        <v>-25</v>
      </c>
      <c r="P161" s="3608"/>
      <c r="Q161" s="3589">
        <f t="shared" si="81"/>
        <v>73.684210526315809</v>
      </c>
      <c r="R161" s="3608"/>
      <c r="S161" s="3617" t="s">
        <v>620</v>
      </c>
      <c r="T161" s="3644"/>
    </row>
    <row r="162" spans="1:25" ht="12.75" customHeight="1">
      <c r="A162" s="92" t="s">
        <v>770</v>
      </c>
      <c r="B162" s="94">
        <f t="shared" si="77"/>
        <v>-11.428571428571431</v>
      </c>
      <c r="C162" s="3589">
        <f t="shared" ref="C162" si="84">SUM(C119/C115)*100-100</f>
        <v>0</v>
      </c>
      <c r="D162" s="3639"/>
      <c r="E162" s="3589">
        <f t="shared" si="78"/>
        <v>-70</v>
      </c>
      <c r="F162" s="3608"/>
      <c r="G162" s="3589" t="s">
        <v>620</v>
      </c>
      <c r="H162" s="3639"/>
      <c r="I162" s="3589" t="s">
        <v>620</v>
      </c>
      <c r="J162" s="3592"/>
      <c r="K162" s="3589">
        <f t="shared" ref="K162:K173" si="85">SUM(K119/K115)*100-100</f>
        <v>-2.5641025641025692</v>
      </c>
      <c r="L162" s="3590"/>
      <c r="M162" s="3589">
        <f t="shared" si="83"/>
        <v>0</v>
      </c>
      <c r="N162" s="3639"/>
      <c r="O162" s="3589">
        <f t="shared" si="82"/>
        <v>-40</v>
      </c>
      <c r="P162" s="3590"/>
      <c r="Q162" s="3589">
        <f t="shared" si="81"/>
        <v>14.285714285714278</v>
      </c>
      <c r="R162" s="3590"/>
      <c r="S162" s="3589" t="s">
        <v>620</v>
      </c>
      <c r="T162" s="3637"/>
      <c r="V162" s="976"/>
      <c r="Y162" s="20"/>
    </row>
    <row r="163" spans="1:25">
      <c r="A163" s="92" t="s">
        <v>771</v>
      </c>
      <c r="B163" s="94">
        <f t="shared" si="77"/>
        <v>-35.087719298245617</v>
      </c>
      <c r="C163" s="3589" t="s">
        <v>620</v>
      </c>
      <c r="D163" s="3590"/>
      <c r="E163" s="3589">
        <f t="shared" si="78"/>
        <v>-14.285714285714292</v>
      </c>
      <c r="F163" s="3608"/>
      <c r="G163" s="3589" t="s">
        <v>620</v>
      </c>
      <c r="H163" s="3639"/>
      <c r="I163" s="3589" t="s">
        <v>620</v>
      </c>
      <c r="J163" s="3587"/>
      <c r="K163" s="3589">
        <f t="shared" si="85"/>
        <v>-45.714285714285715</v>
      </c>
      <c r="L163" s="3590"/>
      <c r="M163" s="3589">
        <f t="shared" si="83"/>
        <v>-100</v>
      </c>
      <c r="N163" s="3639"/>
      <c r="O163" s="3589" t="s">
        <v>620</v>
      </c>
      <c r="P163" s="3590"/>
      <c r="Q163" s="3589">
        <f t="shared" si="81"/>
        <v>-18.181818181818173</v>
      </c>
      <c r="R163" s="3590"/>
      <c r="S163" s="3589">
        <f>SUM(S120/S116)*100-100</f>
        <v>100</v>
      </c>
      <c r="T163" s="3637"/>
      <c r="Y163" s="20"/>
    </row>
    <row r="164" spans="1:25">
      <c r="A164" s="52" t="s">
        <v>772</v>
      </c>
      <c r="B164" s="95">
        <f t="shared" si="77"/>
        <v>-27.659574468085097</v>
      </c>
      <c r="C164" s="3601" t="s">
        <v>620</v>
      </c>
      <c r="D164" s="3622"/>
      <c r="E164" s="3601">
        <f t="shared" si="78"/>
        <v>-40</v>
      </c>
      <c r="F164" s="3669"/>
      <c r="G164" s="3601" t="s">
        <v>620</v>
      </c>
      <c r="H164" s="3622"/>
      <c r="I164" s="3601" t="s">
        <v>620</v>
      </c>
      <c r="J164" s="3622"/>
      <c r="K164" s="3601">
        <f t="shared" si="85"/>
        <v>-22.222222222222214</v>
      </c>
      <c r="L164" s="3622"/>
      <c r="M164" s="3601">
        <f t="shared" si="83"/>
        <v>-75</v>
      </c>
      <c r="N164" s="3640"/>
      <c r="O164" s="3601">
        <f t="shared" ref="O164:O169" si="86">SUM(O121/O117)*100-100</f>
        <v>-66.666666666666671</v>
      </c>
      <c r="P164" s="3640"/>
      <c r="Q164" s="3601">
        <f t="shared" si="81"/>
        <v>0</v>
      </c>
      <c r="R164" s="3622"/>
      <c r="S164" s="3601" t="s">
        <v>620</v>
      </c>
      <c r="T164" s="3638"/>
      <c r="W164" s="20"/>
    </row>
    <row r="165" spans="1:25">
      <c r="A165" s="801" t="s">
        <v>837</v>
      </c>
      <c r="B165" s="94">
        <f t="shared" si="77"/>
        <v>-28.571428571428569</v>
      </c>
      <c r="C165" s="3617" t="s">
        <v>620</v>
      </c>
      <c r="D165" s="3636"/>
      <c r="E165" s="3617">
        <f t="shared" ref="E165:E173" si="87">SUM(E122/E118)*100-100</f>
        <v>-21.05263157894737</v>
      </c>
      <c r="F165" s="3636"/>
      <c r="G165" s="3617" t="s">
        <v>620</v>
      </c>
      <c r="H165" s="3642"/>
      <c r="I165" s="3589" t="s">
        <v>620</v>
      </c>
      <c r="J165" s="3587"/>
      <c r="K165" s="3617">
        <f t="shared" si="85"/>
        <v>-9.0909090909090935</v>
      </c>
      <c r="L165" s="3636"/>
      <c r="M165" s="3589">
        <f t="shared" si="83"/>
        <v>-66.666666666666671</v>
      </c>
      <c r="N165" s="3608"/>
      <c r="O165" s="3589">
        <f t="shared" si="86"/>
        <v>-33.333333333333343</v>
      </c>
      <c r="P165" s="3608"/>
      <c r="Q165" s="3589">
        <f t="shared" ref="Q165:Q173" si="88">SUM(Q122/Q118)*100-100</f>
        <v>-42.424242424242422</v>
      </c>
      <c r="R165" s="3608"/>
      <c r="S165" s="3617">
        <f>SUM(S122/S118)*100-100</f>
        <v>-66.666666666666671</v>
      </c>
      <c r="T165" s="3644"/>
    </row>
    <row r="166" spans="1:25">
      <c r="A166" s="92" t="s">
        <v>844</v>
      </c>
      <c r="B166" s="94">
        <f t="shared" si="77"/>
        <v>-16.129032258064512</v>
      </c>
      <c r="C166" s="3589">
        <f>SUM(C123/C119)*100-100</f>
        <v>100</v>
      </c>
      <c r="D166" s="3608"/>
      <c r="E166" s="3589">
        <f t="shared" si="87"/>
        <v>266.66666666666663</v>
      </c>
      <c r="F166" s="3608"/>
      <c r="G166" s="3589" t="s">
        <v>620</v>
      </c>
      <c r="H166" s="3639"/>
      <c r="I166" s="3589" t="s">
        <v>620</v>
      </c>
      <c r="J166" s="3592"/>
      <c r="K166" s="3589">
        <f t="shared" si="85"/>
        <v>-31.578947368421055</v>
      </c>
      <c r="L166" s="3590"/>
      <c r="M166" s="3589">
        <f t="shared" si="83"/>
        <v>0</v>
      </c>
      <c r="N166" s="3639"/>
      <c r="O166" s="3589">
        <f t="shared" si="86"/>
        <v>-100</v>
      </c>
      <c r="P166" s="3590"/>
      <c r="Q166" s="3589">
        <f t="shared" si="88"/>
        <v>-25</v>
      </c>
      <c r="R166" s="3590"/>
      <c r="S166" s="3589">
        <v>0</v>
      </c>
      <c r="T166" s="3637"/>
    </row>
    <row r="167" spans="1:25">
      <c r="A167" s="92" t="s">
        <v>824</v>
      </c>
      <c r="B167" s="94">
        <f t="shared" si="77"/>
        <v>-10.810810810810807</v>
      </c>
      <c r="C167" s="3589" t="s">
        <v>620</v>
      </c>
      <c r="D167" s="3608"/>
      <c r="E167" s="3589">
        <f t="shared" si="87"/>
        <v>-50</v>
      </c>
      <c r="F167" s="3608"/>
      <c r="G167" s="3589" t="s">
        <v>620</v>
      </c>
      <c r="H167" s="3639"/>
      <c r="I167" s="3589" t="s">
        <v>620</v>
      </c>
      <c r="J167" s="3592"/>
      <c r="K167" s="3589">
        <f t="shared" si="85"/>
        <v>-31.578947368421055</v>
      </c>
      <c r="L167" s="3590"/>
      <c r="M167" s="3589" t="s">
        <v>620</v>
      </c>
      <c r="N167" s="3639"/>
      <c r="O167" s="3589">
        <f t="shared" si="86"/>
        <v>100</v>
      </c>
      <c r="P167" s="3590"/>
      <c r="Q167" s="3589">
        <f t="shared" si="88"/>
        <v>-33.333333333333343</v>
      </c>
      <c r="R167" s="3590"/>
      <c r="S167" s="3589">
        <v>1</v>
      </c>
      <c r="T167" s="3637"/>
    </row>
    <row r="168" spans="1:25">
      <c r="A168" s="52" t="s">
        <v>845</v>
      </c>
      <c r="B168" s="95">
        <f t="shared" si="77"/>
        <v>23.529411764705884</v>
      </c>
      <c r="C168" s="3601" t="s">
        <v>620</v>
      </c>
      <c r="D168" s="3669"/>
      <c r="E168" s="3601">
        <f t="shared" si="87"/>
        <v>133.33333333333334</v>
      </c>
      <c r="F168" s="3669"/>
      <c r="G168" s="3601" t="s">
        <v>620</v>
      </c>
      <c r="H168" s="3640"/>
      <c r="I168" s="3601" t="s">
        <v>620</v>
      </c>
      <c r="J168" s="3761"/>
      <c r="K168" s="3601">
        <f t="shared" si="85"/>
        <v>-7.1428571428571388</v>
      </c>
      <c r="L168" s="3622"/>
      <c r="M168" s="3601">
        <f t="shared" ref="M168:M173" si="89">SUM(M125/M121)*100-100</f>
        <v>0</v>
      </c>
      <c r="N168" s="3640"/>
      <c r="O168" s="3601">
        <f t="shared" si="86"/>
        <v>0</v>
      </c>
      <c r="P168" s="3622"/>
      <c r="Q168" s="3601">
        <f t="shared" si="88"/>
        <v>35.714285714285722</v>
      </c>
      <c r="R168" s="3622"/>
      <c r="S168" s="3601">
        <v>0</v>
      </c>
      <c r="T168" s="3638"/>
    </row>
    <row r="169" spans="1:25">
      <c r="A169" s="51" t="s">
        <v>894</v>
      </c>
      <c r="B169" s="94">
        <f t="shared" si="77"/>
        <v>-1.25</v>
      </c>
      <c r="C169" s="3589" t="s">
        <v>620</v>
      </c>
      <c r="D169" s="3590"/>
      <c r="E169" s="3589">
        <f t="shared" si="87"/>
        <v>-33.333333333333343</v>
      </c>
      <c r="F169" s="3590"/>
      <c r="G169" s="3589" t="s">
        <v>620</v>
      </c>
      <c r="H169" s="3639"/>
      <c r="I169" s="3589" t="s">
        <v>620</v>
      </c>
      <c r="J169" s="3587"/>
      <c r="K169" s="3589">
        <f t="shared" si="85"/>
        <v>-5</v>
      </c>
      <c r="L169" s="3590"/>
      <c r="M169" s="3589">
        <f t="shared" si="89"/>
        <v>33.333333333333314</v>
      </c>
      <c r="N169" s="3608"/>
      <c r="O169" s="3589">
        <f t="shared" si="86"/>
        <v>150</v>
      </c>
      <c r="P169" s="3608"/>
      <c r="Q169" s="3589">
        <f t="shared" si="88"/>
        <v>10.526315789473699</v>
      </c>
      <c r="R169" s="3608"/>
      <c r="S169" s="3589">
        <v>0</v>
      </c>
      <c r="T169" s="3637"/>
      <c r="V169" s="20"/>
    </row>
    <row r="170" spans="1:25">
      <c r="A170" s="92" t="s">
        <v>900</v>
      </c>
      <c r="B170" s="94">
        <f t="shared" si="77"/>
        <v>1.9230769230769198</v>
      </c>
      <c r="C170" s="3589" t="s">
        <v>620</v>
      </c>
      <c r="D170" s="3590"/>
      <c r="E170" s="3589">
        <f t="shared" si="87"/>
        <v>-9.0909090909090935</v>
      </c>
      <c r="F170" s="3590"/>
      <c r="G170" s="3589" t="s">
        <v>620</v>
      </c>
      <c r="H170" s="3639"/>
      <c r="I170" s="3589" t="s">
        <v>620</v>
      </c>
      <c r="J170" s="3587"/>
      <c r="K170" s="3589">
        <f t="shared" si="85"/>
        <v>-19.230769230769226</v>
      </c>
      <c r="L170" s="3590"/>
      <c r="M170" s="3589">
        <f t="shared" si="89"/>
        <v>300</v>
      </c>
      <c r="N170" s="3608"/>
      <c r="O170" s="3589" t="s">
        <v>620</v>
      </c>
      <c r="P170" s="3590"/>
      <c r="Q170" s="3589">
        <f t="shared" si="88"/>
        <v>0</v>
      </c>
      <c r="R170" s="3608"/>
      <c r="S170" s="3589">
        <v>1</v>
      </c>
      <c r="T170" s="3637"/>
    </row>
    <row r="171" spans="1:25">
      <c r="A171" s="92" t="s">
        <v>888</v>
      </c>
      <c r="B171" s="94">
        <f t="shared" si="77"/>
        <v>21.212121212121218</v>
      </c>
      <c r="C171" s="3589" t="s">
        <v>620</v>
      </c>
      <c r="D171" s="3590"/>
      <c r="E171" s="3589">
        <f t="shared" si="87"/>
        <v>100</v>
      </c>
      <c r="F171" s="3590"/>
      <c r="G171" s="3589" t="s">
        <v>620</v>
      </c>
      <c r="H171" s="3639"/>
      <c r="I171" s="3589" t="s">
        <v>620</v>
      </c>
      <c r="J171" s="3587"/>
      <c r="K171" s="3589">
        <f t="shared" si="85"/>
        <v>23.07692307692308</v>
      </c>
      <c r="L171" s="3590"/>
      <c r="M171" s="3589">
        <f t="shared" si="89"/>
        <v>-100</v>
      </c>
      <c r="N171" s="3608"/>
      <c r="O171" s="3589">
        <f>SUM(O128/O124)*100-100</f>
        <v>150</v>
      </c>
      <c r="P171" s="3608"/>
      <c r="Q171" s="3589">
        <f t="shared" si="88"/>
        <v>116.66666666666666</v>
      </c>
      <c r="R171" s="3608"/>
      <c r="S171" s="3589">
        <v>2</v>
      </c>
      <c r="T171" s="3637"/>
    </row>
    <row r="172" spans="1:25">
      <c r="A172" s="52" t="s">
        <v>901</v>
      </c>
      <c r="B172" s="95">
        <f>SUM(B129/B125)*100-100</f>
        <v>4.7619047619047734</v>
      </c>
      <c r="C172" s="3601" t="s">
        <v>620</v>
      </c>
      <c r="D172" s="3669"/>
      <c r="E172" s="3601">
        <f t="shared" si="87"/>
        <v>42.857142857142861</v>
      </c>
      <c r="F172" s="3669"/>
      <c r="G172" s="3601" t="s">
        <v>620</v>
      </c>
      <c r="H172" s="3640"/>
      <c r="I172" s="3601" t="s">
        <v>620</v>
      </c>
      <c r="J172" s="3761"/>
      <c r="K172" s="3601">
        <f t="shared" si="85"/>
        <v>-7.6923076923076934</v>
      </c>
      <c r="L172" s="3622"/>
      <c r="M172" s="3601">
        <f t="shared" si="89"/>
        <v>300</v>
      </c>
      <c r="N172" s="3640"/>
      <c r="O172" s="3601">
        <f>SUM(O129/O125)*100-100</f>
        <v>-50</v>
      </c>
      <c r="P172" s="3622"/>
      <c r="Q172" s="3601">
        <f t="shared" si="88"/>
        <v>-26.31578947368422</v>
      </c>
      <c r="R172" s="3622"/>
      <c r="S172" s="3601">
        <v>3</v>
      </c>
      <c r="T172" s="3638"/>
    </row>
    <row r="173" spans="1:25" ht="13.5" thickBot="1">
      <c r="A173" s="3407" t="s">
        <v>939</v>
      </c>
      <c r="B173" s="3427">
        <f>SUM(B130/B126)*100-100</f>
        <v>-12.658227848101262</v>
      </c>
      <c r="C173" s="3595">
        <f>SUM(C130/C126)*100-100</f>
        <v>0</v>
      </c>
      <c r="D173" s="3596"/>
      <c r="E173" s="3595">
        <f t="shared" si="87"/>
        <v>30</v>
      </c>
      <c r="F173" s="3596"/>
      <c r="G173" s="3595" t="s">
        <v>620</v>
      </c>
      <c r="H173" s="3596"/>
      <c r="I173" s="3595" t="s">
        <v>943</v>
      </c>
      <c r="J173" s="3596"/>
      <c r="K173" s="3595">
        <f t="shared" si="85"/>
        <v>-18.421052631578945</v>
      </c>
      <c r="L173" s="3596"/>
      <c r="M173" s="3595">
        <f t="shared" si="89"/>
        <v>0</v>
      </c>
      <c r="N173" s="3760"/>
      <c r="O173" s="3595">
        <f>SUM(O130/O126)*100-100</f>
        <v>-80</v>
      </c>
      <c r="P173" s="3760"/>
      <c r="Q173" s="3595">
        <f t="shared" si="88"/>
        <v>-9.5238095238095184</v>
      </c>
      <c r="R173" s="3760"/>
      <c r="S173" s="3595">
        <v>0</v>
      </c>
      <c r="T173" s="3675"/>
      <c r="V173" s="20"/>
    </row>
    <row r="174" spans="1:25" ht="12.75" customHeight="1">
      <c r="A174" s="56" t="s">
        <v>643</v>
      </c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</row>
    <row r="175" spans="1:25" ht="19.5" customHeight="1">
      <c r="A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</row>
    <row r="176" spans="1:25" ht="21.2" customHeight="1">
      <c r="A176" s="14" t="s">
        <v>32</v>
      </c>
      <c r="B176" s="3762" t="s">
        <v>153</v>
      </c>
      <c r="C176" s="3763"/>
      <c r="D176" s="3763"/>
      <c r="E176" s="3763"/>
      <c r="F176" s="3763"/>
      <c r="G176" s="3763"/>
      <c r="H176" s="3763"/>
      <c r="I176" s="3763"/>
      <c r="J176" s="3763"/>
      <c r="K176" s="3763"/>
      <c r="L176" s="3763"/>
      <c r="M176" s="3763"/>
      <c r="N176" s="3763"/>
      <c r="O176" s="3763"/>
      <c r="P176" s="3763"/>
      <c r="Q176" s="3763"/>
      <c r="R176" s="3763"/>
      <c r="S176" s="3763"/>
      <c r="T176" s="3764"/>
      <c r="V176" s="20"/>
    </row>
    <row r="177" spans="1:27" ht="16.5" customHeight="1" thickBot="1">
      <c r="B177" s="3626" t="s">
        <v>217</v>
      </c>
      <c r="C177" s="3624"/>
      <c r="D177" s="3624"/>
      <c r="E177" s="3624"/>
      <c r="F177" s="3624"/>
      <c r="G177" s="3624"/>
      <c r="H177" s="3624"/>
      <c r="I177" s="3624"/>
      <c r="J177" s="3624"/>
      <c r="K177" s="3624"/>
      <c r="L177" s="3624"/>
      <c r="M177" s="3624"/>
      <c r="N177" s="3624"/>
      <c r="O177" s="3624"/>
      <c r="P177" s="3624"/>
      <c r="Q177" s="3624"/>
      <c r="R177" s="3624"/>
      <c r="S177" s="3624"/>
      <c r="T177" s="3625"/>
    </row>
    <row r="178" spans="1:27" ht="21.2" customHeight="1" thickBot="1">
      <c r="A178" s="66" t="s">
        <v>102</v>
      </c>
      <c r="B178" s="67"/>
      <c r="C178" s="3765" t="s">
        <v>157</v>
      </c>
      <c r="D178" s="3766"/>
      <c r="E178" s="3766"/>
      <c r="F178" s="3766"/>
      <c r="G178" s="3766"/>
      <c r="H178" s="3766"/>
      <c r="I178" s="3766"/>
      <c r="J178" s="3766"/>
      <c r="K178" s="3766"/>
      <c r="L178" s="3766"/>
      <c r="M178" s="3766"/>
      <c r="N178" s="3766"/>
      <c r="O178" s="3766"/>
      <c r="P178" s="3766"/>
      <c r="Q178" s="3766"/>
      <c r="R178" s="3766"/>
      <c r="S178" s="3766"/>
      <c r="T178" s="3767"/>
    </row>
    <row r="179" spans="1:27" ht="36.75" customHeight="1">
      <c r="A179" s="76" t="s">
        <v>107</v>
      </c>
      <c r="B179" s="26" t="s">
        <v>108</v>
      </c>
      <c r="C179" s="77" t="s">
        <v>143</v>
      </c>
      <c r="D179" s="78" t="s">
        <v>109</v>
      </c>
      <c r="E179" s="79" t="s">
        <v>144</v>
      </c>
      <c r="F179" s="80" t="s">
        <v>109</v>
      </c>
      <c r="G179" s="102" t="s">
        <v>624</v>
      </c>
      <c r="H179" s="100" t="s">
        <v>109</v>
      </c>
      <c r="I179" s="978" t="s">
        <v>625</v>
      </c>
      <c r="J179" s="1004" t="s">
        <v>109</v>
      </c>
      <c r="K179" s="81" t="s">
        <v>145</v>
      </c>
      <c r="L179" s="78" t="s">
        <v>109</v>
      </c>
      <c r="M179" s="81" t="s">
        <v>146</v>
      </c>
      <c r="N179" s="78" t="s">
        <v>109</v>
      </c>
      <c r="O179" s="79" t="s">
        <v>62</v>
      </c>
      <c r="P179" s="80" t="s">
        <v>109</v>
      </c>
      <c r="Q179" s="79" t="s">
        <v>147</v>
      </c>
      <c r="R179" s="80" t="s">
        <v>109</v>
      </c>
      <c r="S179" s="102" t="s">
        <v>148</v>
      </c>
      <c r="T179" s="103" t="s">
        <v>109</v>
      </c>
    </row>
    <row r="180" spans="1:27">
      <c r="A180" s="92" t="s">
        <v>131</v>
      </c>
      <c r="B180" s="153">
        <v>164</v>
      </c>
      <c r="C180" s="35">
        <v>4</v>
      </c>
      <c r="D180" s="64">
        <v>2.4390243902439024</v>
      </c>
      <c r="E180" s="114">
        <v>47</v>
      </c>
      <c r="F180" s="32">
        <v>28.658536585365852</v>
      </c>
      <c r="G180" s="3617">
        <v>0</v>
      </c>
      <c r="H180" s="3615"/>
      <c r="I180" s="3615"/>
      <c r="J180" s="162">
        <f>(G180/B180)*100</f>
        <v>0</v>
      </c>
      <c r="K180" s="34">
        <v>71</v>
      </c>
      <c r="L180" s="32">
        <v>43.292682926829265</v>
      </c>
      <c r="M180" s="34">
        <v>15</v>
      </c>
      <c r="N180" s="32">
        <v>9.1463414634146343</v>
      </c>
      <c r="O180" s="34">
        <v>1</v>
      </c>
      <c r="P180" s="32">
        <v>0.6097560975609756</v>
      </c>
      <c r="Q180" s="34">
        <v>26</v>
      </c>
      <c r="R180" s="32">
        <v>15.853658536585366</v>
      </c>
      <c r="S180" s="105">
        <v>0</v>
      </c>
      <c r="T180" s="106">
        <v>0</v>
      </c>
    </row>
    <row r="181" spans="1:27">
      <c r="A181" s="92" t="s">
        <v>132</v>
      </c>
      <c r="B181" s="153">
        <v>42</v>
      </c>
      <c r="C181" s="35">
        <v>1</v>
      </c>
      <c r="D181" s="64">
        <v>2.3809523809523809</v>
      </c>
      <c r="E181" s="114">
        <v>8</v>
      </c>
      <c r="F181" s="32">
        <v>19.047619047619047</v>
      </c>
      <c r="G181" s="3589">
        <v>0</v>
      </c>
      <c r="H181" s="3587"/>
      <c r="I181" s="3587"/>
      <c r="J181" s="32">
        <f t="shared" ref="J181:J193" si="90">(G181/B181)*100</f>
        <v>0</v>
      </c>
      <c r="K181" s="34">
        <v>22</v>
      </c>
      <c r="L181" s="32">
        <v>52.380952380952387</v>
      </c>
      <c r="M181" s="34">
        <v>5</v>
      </c>
      <c r="N181" s="32">
        <v>11.904761904761903</v>
      </c>
      <c r="O181" s="34">
        <v>1</v>
      </c>
      <c r="P181" s="32">
        <v>2.3809523809523809</v>
      </c>
      <c r="Q181" s="34">
        <v>5</v>
      </c>
      <c r="R181" s="32">
        <v>11.904761904761903</v>
      </c>
      <c r="S181" s="105">
        <v>0</v>
      </c>
      <c r="T181" s="106">
        <v>0</v>
      </c>
    </row>
    <row r="182" spans="1:27">
      <c r="A182" s="92" t="s">
        <v>133</v>
      </c>
      <c r="B182" s="153">
        <v>56</v>
      </c>
      <c r="C182" s="35">
        <v>2</v>
      </c>
      <c r="D182" s="64">
        <v>3.5714285714285712</v>
      </c>
      <c r="E182" s="114">
        <v>12</v>
      </c>
      <c r="F182" s="32">
        <v>21.428571428571427</v>
      </c>
      <c r="G182" s="3589">
        <v>0</v>
      </c>
      <c r="H182" s="3587"/>
      <c r="I182" s="3587"/>
      <c r="J182" s="32">
        <f t="shared" si="90"/>
        <v>0</v>
      </c>
      <c r="K182" s="34">
        <v>26</v>
      </c>
      <c r="L182" s="32">
        <v>46.428571428571431</v>
      </c>
      <c r="M182" s="34">
        <v>5</v>
      </c>
      <c r="N182" s="32">
        <v>8.9285714285714288</v>
      </c>
      <c r="O182" s="34">
        <v>0</v>
      </c>
      <c r="P182" s="32">
        <v>0</v>
      </c>
      <c r="Q182" s="34">
        <v>11</v>
      </c>
      <c r="R182" s="32">
        <v>19.642857142857142</v>
      </c>
      <c r="S182" s="105">
        <v>0</v>
      </c>
      <c r="T182" s="106">
        <v>0</v>
      </c>
    </row>
    <row r="183" spans="1:27">
      <c r="A183" s="91" t="s">
        <v>419</v>
      </c>
      <c r="B183" s="160">
        <v>64</v>
      </c>
      <c r="C183" s="45">
        <v>0</v>
      </c>
      <c r="D183" s="65">
        <v>0</v>
      </c>
      <c r="E183" s="113">
        <v>18</v>
      </c>
      <c r="F183" s="42">
        <v>28.125</v>
      </c>
      <c r="G183" s="3601">
        <v>0</v>
      </c>
      <c r="H183" s="3604"/>
      <c r="I183" s="3604"/>
      <c r="J183" s="32">
        <f t="shared" si="90"/>
        <v>0</v>
      </c>
      <c r="K183" s="44">
        <v>24</v>
      </c>
      <c r="L183" s="42">
        <v>37.5</v>
      </c>
      <c r="M183" s="44">
        <v>3</v>
      </c>
      <c r="N183" s="42">
        <v>4.6875</v>
      </c>
      <c r="O183" s="44">
        <v>0</v>
      </c>
      <c r="P183" s="42">
        <v>0</v>
      </c>
      <c r="Q183" s="44">
        <v>19</v>
      </c>
      <c r="R183" s="42">
        <v>29.6875</v>
      </c>
      <c r="S183" s="107">
        <v>0</v>
      </c>
      <c r="T183" s="48">
        <v>0</v>
      </c>
    </row>
    <row r="184" spans="1:27">
      <c r="A184" s="92" t="s">
        <v>439</v>
      </c>
      <c r="B184" s="153">
        <v>174</v>
      </c>
      <c r="C184" s="35">
        <v>3</v>
      </c>
      <c r="D184" s="64">
        <f>SUM(C184/B184)*100</f>
        <v>1.7241379310344827</v>
      </c>
      <c r="E184" s="114">
        <v>34</v>
      </c>
      <c r="F184" s="32">
        <f>SUM(E184/B184)*100</f>
        <v>19.540229885057471</v>
      </c>
      <c r="G184" s="3617">
        <v>0</v>
      </c>
      <c r="H184" s="3615"/>
      <c r="I184" s="3615"/>
      <c r="J184" s="162">
        <f t="shared" si="90"/>
        <v>0</v>
      </c>
      <c r="K184" s="34">
        <v>80</v>
      </c>
      <c r="L184" s="32">
        <f>SUM(K184/B184)*100</f>
        <v>45.977011494252871</v>
      </c>
      <c r="M184" s="34">
        <v>21</v>
      </c>
      <c r="N184" s="32">
        <f>SUM(M184/B184)*100</f>
        <v>12.068965517241379</v>
      </c>
      <c r="O184" s="34">
        <v>3</v>
      </c>
      <c r="P184" s="32">
        <f>SUM(O184/B184)*100</f>
        <v>1.7241379310344827</v>
      </c>
      <c r="Q184" s="34">
        <v>33</v>
      </c>
      <c r="R184" s="32">
        <f>SUM(Q184/B184)*100</f>
        <v>18.96551724137931</v>
      </c>
      <c r="S184" s="105">
        <v>0</v>
      </c>
      <c r="T184" s="106">
        <f>SUM(S184/B184)*100</f>
        <v>0</v>
      </c>
    </row>
    <row r="185" spans="1:27">
      <c r="A185" s="92" t="s">
        <v>593</v>
      </c>
      <c r="B185" s="153">
        <v>58</v>
      </c>
      <c r="C185" s="35">
        <v>3</v>
      </c>
      <c r="D185" s="64">
        <f t="shared" ref="D185:D202" si="91">SUM(C185/B185)*100</f>
        <v>5.1724137931034484</v>
      </c>
      <c r="E185" s="114">
        <v>6</v>
      </c>
      <c r="F185" s="32">
        <f t="shared" ref="F185:F202" si="92">SUM(E185/B185)*100</f>
        <v>10.344827586206897</v>
      </c>
      <c r="G185" s="3589">
        <v>0</v>
      </c>
      <c r="H185" s="3587"/>
      <c r="I185" s="3587"/>
      <c r="J185" s="32">
        <f t="shared" si="90"/>
        <v>0</v>
      </c>
      <c r="K185" s="34">
        <v>31</v>
      </c>
      <c r="L185" s="32">
        <f t="shared" ref="L185:L202" si="93">SUM(K185/B185)*100</f>
        <v>53.448275862068961</v>
      </c>
      <c r="M185" s="34">
        <v>6</v>
      </c>
      <c r="N185" s="32">
        <f t="shared" ref="N185:N202" si="94">SUM(M185/B185)*100</f>
        <v>10.344827586206897</v>
      </c>
      <c r="O185" s="34">
        <v>0</v>
      </c>
      <c r="P185" s="32">
        <f t="shared" ref="P185:P202" si="95">SUM(O185/B185)*100</f>
        <v>0</v>
      </c>
      <c r="Q185" s="34">
        <v>12</v>
      </c>
      <c r="R185" s="32">
        <f t="shared" ref="R185:R202" si="96">SUM(Q185/B185)*100</f>
        <v>20.689655172413794</v>
      </c>
      <c r="S185" s="105">
        <v>0</v>
      </c>
      <c r="T185" s="106">
        <f t="shared" ref="T185:T202" si="97">SUM(S185/B185)*100</f>
        <v>0</v>
      </c>
      <c r="Z185" s="240"/>
      <c r="AA185" s="537"/>
    </row>
    <row r="186" spans="1:27">
      <c r="A186" s="92" t="s">
        <v>440</v>
      </c>
      <c r="B186" s="153">
        <v>53</v>
      </c>
      <c r="C186" s="35">
        <v>1</v>
      </c>
      <c r="D186" s="64">
        <f t="shared" si="91"/>
        <v>1.8867924528301887</v>
      </c>
      <c r="E186" s="114">
        <v>12</v>
      </c>
      <c r="F186" s="32">
        <f t="shared" si="92"/>
        <v>22.641509433962266</v>
      </c>
      <c r="G186" s="3589">
        <v>0</v>
      </c>
      <c r="H186" s="3587"/>
      <c r="I186" s="3587"/>
      <c r="J186" s="32">
        <f t="shared" si="90"/>
        <v>0</v>
      </c>
      <c r="K186" s="34">
        <v>30</v>
      </c>
      <c r="L186" s="32">
        <f t="shared" si="93"/>
        <v>56.60377358490566</v>
      </c>
      <c r="M186" s="34">
        <v>1</v>
      </c>
      <c r="N186" s="32">
        <f t="shared" si="94"/>
        <v>1.8867924528301887</v>
      </c>
      <c r="O186" s="34">
        <v>0</v>
      </c>
      <c r="P186" s="32">
        <f t="shared" si="95"/>
        <v>0</v>
      </c>
      <c r="Q186" s="34">
        <v>9</v>
      </c>
      <c r="R186" s="32">
        <f t="shared" si="96"/>
        <v>16.981132075471699</v>
      </c>
      <c r="S186" s="105">
        <v>0</v>
      </c>
      <c r="T186" s="106">
        <f t="shared" si="97"/>
        <v>0</v>
      </c>
      <c r="Z186" s="240"/>
      <c r="AA186" s="537"/>
    </row>
    <row r="187" spans="1:27">
      <c r="A187" s="91" t="s">
        <v>496</v>
      </c>
      <c r="B187" s="160">
        <v>64</v>
      </c>
      <c r="C187" s="45">
        <v>3</v>
      </c>
      <c r="D187" s="65">
        <f t="shared" si="91"/>
        <v>4.6875</v>
      </c>
      <c r="E187" s="113">
        <v>12</v>
      </c>
      <c r="F187" s="42">
        <f t="shared" si="92"/>
        <v>18.75</v>
      </c>
      <c r="G187" s="3601">
        <v>0</v>
      </c>
      <c r="H187" s="3604"/>
      <c r="I187" s="3604"/>
      <c r="J187" s="42">
        <f t="shared" si="90"/>
        <v>0</v>
      </c>
      <c r="K187" s="44">
        <v>31</v>
      </c>
      <c r="L187" s="42">
        <f t="shared" si="93"/>
        <v>48.4375</v>
      </c>
      <c r="M187" s="44">
        <v>6</v>
      </c>
      <c r="N187" s="42">
        <f t="shared" si="94"/>
        <v>9.375</v>
      </c>
      <c r="O187" s="44">
        <v>0</v>
      </c>
      <c r="P187" s="42">
        <f t="shared" si="95"/>
        <v>0</v>
      </c>
      <c r="Q187" s="44">
        <v>12</v>
      </c>
      <c r="R187" s="42">
        <f t="shared" si="96"/>
        <v>18.75</v>
      </c>
      <c r="S187" s="107">
        <v>0</v>
      </c>
      <c r="T187" s="48">
        <f t="shared" si="97"/>
        <v>0</v>
      </c>
      <c r="U187" s="240"/>
      <c r="V187" s="240"/>
      <c r="W187" s="240"/>
      <c r="X187" s="240"/>
      <c r="Y187" s="240"/>
    </row>
    <row r="188" spans="1:27">
      <c r="A188" s="92" t="s">
        <v>544</v>
      </c>
      <c r="B188" s="196">
        <v>192</v>
      </c>
      <c r="C188" s="108">
        <v>2</v>
      </c>
      <c r="D188" s="781">
        <f t="shared" si="91"/>
        <v>1.0416666666666665</v>
      </c>
      <c r="E188" s="184">
        <v>22</v>
      </c>
      <c r="F188" s="162">
        <f t="shared" si="92"/>
        <v>11.458333333333332</v>
      </c>
      <c r="G188" s="3617">
        <v>0</v>
      </c>
      <c r="H188" s="3615"/>
      <c r="I188" s="3615"/>
      <c r="J188" s="162">
        <f t="shared" si="90"/>
        <v>0</v>
      </c>
      <c r="K188" s="186">
        <v>116</v>
      </c>
      <c r="L188" s="162">
        <f t="shared" si="93"/>
        <v>60.416666666666664</v>
      </c>
      <c r="M188" s="184">
        <v>13</v>
      </c>
      <c r="N188" s="162">
        <f t="shared" si="94"/>
        <v>6.770833333333333</v>
      </c>
      <c r="O188" s="184">
        <v>0</v>
      </c>
      <c r="P188" s="162">
        <f t="shared" si="95"/>
        <v>0</v>
      </c>
      <c r="Q188" s="184">
        <v>39</v>
      </c>
      <c r="R188" s="162">
        <f t="shared" si="96"/>
        <v>20.3125</v>
      </c>
      <c r="S188" s="185">
        <v>0</v>
      </c>
      <c r="T188" s="173">
        <f t="shared" si="97"/>
        <v>0</v>
      </c>
      <c r="U188" s="240"/>
      <c r="V188" s="240"/>
      <c r="W188" s="240"/>
      <c r="X188" s="240"/>
      <c r="Y188" s="240"/>
    </row>
    <row r="189" spans="1:27">
      <c r="A189" s="92" t="s">
        <v>501</v>
      </c>
      <c r="B189" s="153">
        <v>59</v>
      </c>
      <c r="C189" s="31">
        <v>1</v>
      </c>
      <c r="D189" s="84">
        <f t="shared" si="91"/>
        <v>1.6949152542372881</v>
      </c>
      <c r="E189" s="114">
        <v>12</v>
      </c>
      <c r="F189" s="32">
        <f t="shared" si="92"/>
        <v>20.33898305084746</v>
      </c>
      <c r="G189" s="3589">
        <v>0</v>
      </c>
      <c r="H189" s="3587"/>
      <c r="I189" s="3587"/>
      <c r="J189" s="32">
        <f t="shared" si="90"/>
        <v>0</v>
      </c>
      <c r="K189" s="34">
        <v>32</v>
      </c>
      <c r="L189" s="32">
        <f t="shared" si="93"/>
        <v>54.237288135593218</v>
      </c>
      <c r="M189" s="114">
        <v>3</v>
      </c>
      <c r="N189" s="32">
        <f t="shared" si="94"/>
        <v>5.0847457627118651</v>
      </c>
      <c r="O189" s="114">
        <v>0</v>
      </c>
      <c r="P189" s="32">
        <f t="shared" si="95"/>
        <v>0</v>
      </c>
      <c r="Q189" s="114">
        <v>11</v>
      </c>
      <c r="R189" s="32">
        <f t="shared" si="96"/>
        <v>18.64406779661017</v>
      </c>
      <c r="S189" s="673">
        <v>0</v>
      </c>
      <c r="T189" s="106">
        <f t="shared" si="97"/>
        <v>0</v>
      </c>
      <c r="U189" s="240"/>
      <c r="V189" s="240"/>
      <c r="W189" s="240"/>
      <c r="X189" s="240"/>
      <c r="Y189" s="240"/>
    </row>
    <row r="190" spans="1:27">
      <c r="A190" s="92" t="s">
        <v>516</v>
      </c>
      <c r="B190" s="153">
        <v>57</v>
      </c>
      <c r="C190" s="31">
        <v>0</v>
      </c>
      <c r="D190" s="84">
        <f t="shared" si="91"/>
        <v>0</v>
      </c>
      <c r="E190" s="114">
        <v>6</v>
      </c>
      <c r="F190" s="32">
        <f t="shared" si="92"/>
        <v>10.526315789473683</v>
      </c>
      <c r="G190" s="3589">
        <v>0</v>
      </c>
      <c r="H190" s="3587"/>
      <c r="I190" s="3587"/>
      <c r="J190" s="32">
        <f t="shared" si="90"/>
        <v>0</v>
      </c>
      <c r="K190" s="34">
        <v>33</v>
      </c>
      <c r="L190" s="32">
        <f t="shared" si="93"/>
        <v>57.894736842105267</v>
      </c>
      <c r="M190" s="34">
        <v>7</v>
      </c>
      <c r="N190" s="32">
        <f t="shared" si="94"/>
        <v>12.280701754385964</v>
      </c>
      <c r="O190" s="34">
        <v>0</v>
      </c>
      <c r="P190" s="32">
        <f t="shared" si="95"/>
        <v>0</v>
      </c>
      <c r="Q190" s="34">
        <v>11</v>
      </c>
      <c r="R190" s="32">
        <f t="shared" si="96"/>
        <v>19.298245614035086</v>
      </c>
      <c r="S190" s="105">
        <v>0</v>
      </c>
      <c r="T190" s="106">
        <f t="shared" si="97"/>
        <v>0</v>
      </c>
      <c r="U190" s="240"/>
      <c r="V190" s="240"/>
      <c r="W190" s="240"/>
      <c r="X190" s="240"/>
      <c r="Y190" s="240"/>
    </row>
    <row r="191" spans="1:27">
      <c r="A191" s="91" t="s">
        <v>444</v>
      </c>
      <c r="B191" s="160">
        <v>70</v>
      </c>
      <c r="C191" s="41">
        <v>2</v>
      </c>
      <c r="D191" s="90">
        <f t="shared" si="91"/>
        <v>2.8571428571428572</v>
      </c>
      <c r="E191" s="113">
        <v>12</v>
      </c>
      <c r="F191" s="42">
        <f t="shared" si="92"/>
        <v>17.142857142857142</v>
      </c>
      <c r="G191" s="3601">
        <v>0</v>
      </c>
      <c r="H191" s="3604"/>
      <c r="I191" s="3604"/>
      <c r="J191" s="42">
        <f t="shared" si="90"/>
        <v>0</v>
      </c>
      <c r="K191" s="44">
        <v>35</v>
      </c>
      <c r="L191" s="42">
        <f t="shared" si="93"/>
        <v>50</v>
      </c>
      <c r="M191" s="44">
        <v>4</v>
      </c>
      <c r="N191" s="42">
        <f t="shared" si="94"/>
        <v>5.7142857142857144</v>
      </c>
      <c r="O191" s="44">
        <v>1</v>
      </c>
      <c r="P191" s="42">
        <f t="shared" si="95"/>
        <v>1.4285714285714286</v>
      </c>
      <c r="Q191" s="44">
        <v>16</v>
      </c>
      <c r="R191" s="42">
        <f t="shared" si="96"/>
        <v>22.857142857142858</v>
      </c>
      <c r="S191" s="107">
        <v>0</v>
      </c>
      <c r="T191" s="48">
        <f t="shared" si="97"/>
        <v>0</v>
      </c>
      <c r="U191" s="240"/>
      <c r="V191" s="240"/>
      <c r="W191" s="240"/>
      <c r="X191" s="240"/>
      <c r="Y191" s="240"/>
    </row>
    <row r="192" spans="1:27">
      <c r="A192" s="92" t="s">
        <v>430</v>
      </c>
      <c r="B192" s="153">
        <v>196</v>
      </c>
      <c r="C192" s="31">
        <v>1</v>
      </c>
      <c r="D192" s="84">
        <f t="shared" si="91"/>
        <v>0.51020408163265307</v>
      </c>
      <c r="E192" s="114">
        <v>40</v>
      </c>
      <c r="F192" s="32">
        <f t="shared" si="92"/>
        <v>20.408163265306122</v>
      </c>
      <c r="G192" s="3617">
        <v>0</v>
      </c>
      <c r="H192" s="3615"/>
      <c r="I192" s="3615"/>
      <c r="J192" s="32">
        <f t="shared" si="90"/>
        <v>0</v>
      </c>
      <c r="K192" s="34">
        <v>101</v>
      </c>
      <c r="L192" s="32">
        <f t="shared" si="93"/>
        <v>51.530612244897952</v>
      </c>
      <c r="M192" s="34">
        <v>22</v>
      </c>
      <c r="N192" s="32">
        <f t="shared" si="94"/>
        <v>11.224489795918368</v>
      </c>
      <c r="O192" s="34">
        <v>0</v>
      </c>
      <c r="P192" s="32">
        <f t="shared" si="95"/>
        <v>0</v>
      </c>
      <c r="Q192" s="34">
        <v>29</v>
      </c>
      <c r="R192" s="32">
        <f t="shared" si="96"/>
        <v>14.795918367346939</v>
      </c>
      <c r="S192" s="105">
        <v>3</v>
      </c>
      <c r="T192" s="106">
        <f t="shared" si="97"/>
        <v>1.5306122448979591</v>
      </c>
      <c r="U192" s="240"/>
      <c r="V192" s="240"/>
      <c r="W192" s="240"/>
      <c r="X192" s="240"/>
      <c r="Y192" s="240"/>
    </row>
    <row r="193" spans="1:26">
      <c r="A193" s="92" t="s">
        <v>213</v>
      </c>
      <c r="B193" s="153">
        <v>74</v>
      </c>
      <c r="C193" s="31">
        <v>3</v>
      </c>
      <c r="D193" s="84">
        <f t="shared" si="91"/>
        <v>4.0540540540540544</v>
      </c>
      <c r="E193" s="114">
        <v>12</v>
      </c>
      <c r="F193" s="32">
        <f t="shared" si="92"/>
        <v>16.216216216216218</v>
      </c>
      <c r="G193" s="3589">
        <v>0</v>
      </c>
      <c r="H193" s="3587"/>
      <c r="I193" s="3587"/>
      <c r="J193" s="32">
        <f t="shared" si="90"/>
        <v>0</v>
      </c>
      <c r="K193" s="34">
        <v>34</v>
      </c>
      <c r="L193" s="32">
        <f t="shared" si="93"/>
        <v>45.945945945945951</v>
      </c>
      <c r="M193" s="34">
        <v>11</v>
      </c>
      <c r="N193" s="32">
        <f t="shared" si="94"/>
        <v>14.864864864864865</v>
      </c>
      <c r="O193" s="34">
        <v>1</v>
      </c>
      <c r="P193" s="32">
        <f t="shared" si="95"/>
        <v>1.3513513513513513</v>
      </c>
      <c r="Q193" s="34">
        <v>13</v>
      </c>
      <c r="R193" s="32">
        <f t="shared" si="96"/>
        <v>17.567567567567568</v>
      </c>
      <c r="S193" s="105">
        <v>0</v>
      </c>
      <c r="T193" s="106">
        <f t="shared" si="97"/>
        <v>0</v>
      </c>
      <c r="U193" s="240"/>
      <c r="V193" s="240"/>
      <c r="W193" s="240"/>
      <c r="X193" s="240"/>
      <c r="Y193" s="240"/>
    </row>
    <row r="194" spans="1:26">
      <c r="A194" s="51" t="s">
        <v>64</v>
      </c>
      <c r="B194" s="153">
        <v>51</v>
      </c>
      <c r="C194" s="31">
        <v>0</v>
      </c>
      <c r="D194" s="84">
        <f t="shared" si="91"/>
        <v>0</v>
      </c>
      <c r="E194" s="114">
        <v>11</v>
      </c>
      <c r="F194" s="32">
        <f t="shared" si="92"/>
        <v>21.568627450980394</v>
      </c>
      <c r="G194" s="114">
        <v>0</v>
      </c>
      <c r="H194" s="32">
        <f t="shared" ref="H194:H202" si="98">(G194/B194)*100</f>
        <v>0</v>
      </c>
      <c r="I194" s="34">
        <v>0</v>
      </c>
      <c r="J194" s="32">
        <f t="shared" ref="J194:J202" si="99">(I194/B194)*100</f>
        <v>0</v>
      </c>
      <c r="K194" s="34">
        <v>28</v>
      </c>
      <c r="L194" s="32">
        <f t="shared" si="93"/>
        <v>54.901960784313729</v>
      </c>
      <c r="M194" s="34">
        <v>4</v>
      </c>
      <c r="N194" s="32">
        <f t="shared" si="94"/>
        <v>7.8431372549019605</v>
      </c>
      <c r="O194" s="34">
        <v>3</v>
      </c>
      <c r="P194" s="32">
        <f t="shared" si="95"/>
        <v>5.8823529411764701</v>
      </c>
      <c r="Q194" s="34">
        <v>5</v>
      </c>
      <c r="R194" s="32">
        <f t="shared" si="96"/>
        <v>9.8039215686274517</v>
      </c>
      <c r="S194" s="105">
        <v>0</v>
      </c>
      <c r="T194" s="106">
        <f t="shared" si="97"/>
        <v>0</v>
      </c>
      <c r="U194" s="240"/>
      <c r="V194" s="240"/>
      <c r="W194" s="240"/>
      <c r="X194" s="240"/>
      <c r="Y194" s="240"/>
    </row>
    <row r="195" spans="1:26">
      <c r="A195" s="52" t="s">
        <v>569</v>
      </c>
      <c r="B195" s="160">
        <v>84</v>
      </c>
      <c r="C195" s="41">
        <v>0</v>
      </c>
      <c r="D195" s="90">
        <f t="shared" si="91"/>
        <v>0</v>
      </c>
      <c r="E195" s="113">
        <v>23</v>
      </c>
      <c r="F195" s="42">
        <f t="shared" si="92"/>
        <v>27.380952380952383</v>
      </c>
      <c r="G195" s="113">
        <v>0</v>
      </c>
      <c r="H195" s="32">
        <f t="shared" si="98"/>
        <v>0</v>
      </c>
      <c r="I195" s="44">
        <v>0</v>
      </c>
      <c r="J195" s="42">
        <f t="shared" si="99"/>
        <v>0</v>
      </c>
      <c r="K195" s="44">
        <v>42</v>
      </c>
      <c r="L195" s="42">
        <f t="shared" si="93"/>
        <v>50</v>
      </c>
      <c r="M195" s="44">
        <v>5</v>
      </c>
      <c r="N195" s="42">
        <f t="shared" si="94"/>
        <v>5.9523809523809517</v>
      </c>
      <c r="O195" s="44">
        <v>3</v>
      </c>
      <c r="P195" s="42">
        <f t="shared" si="95"/>
        <v>3.5714285714285712</v>
      </c>
      <c r="Q195" s="44">
        <v>10</v>
      </c>
      <c r="R195" s="42">
        <f t="shared" si="96"/>
        <v>11.904761904761903</v>
      </c>
      <c r="S195" s="107">
        <v>1</v>
      </c>
      <c r="T195" s="48">
        <f t="shared" si="97"/>
        <v>1.1904761904761905</v>
      </c>
      <c r="U195" s="240"/>
      <c r="V195" s="240"/>
      <c r="W195" s="240"/>
      <c r="X195" s="240"/>
      <c r="Y195" s="240"/>
    </row>
    <row r="196" spans="1:26">
      <c r="A196" s="800" t="s">
        <v>623</v>
      </c>
      <c r="B196" s="196">
        <v>138</v>
      </c>
      <c r="C196" s="186">
        <v>8</v>
      </c>
      <c r="D196" s="162">
        <f t="shared" si="91"/>
        <v>5.7971014492753623</v>
      </c>
      <c r="E196" s="186">
        <v>22</v>
      </c>
      <c r="F196" s="162">
        <f t="shared" si="92"/>
        <v>15.942028985507244</v>
      </c>
      <c r="G196" s="186">
        <v>0</v>
      </c>
      <c r="H196" s="162">
        <f t="shared" si="98"/>
        <v>0</v>
      </c>
      <c r="I196" s="186">
        <v>0</v>
      </c>
      <c r="J196" s="162">
        <f t="shared" si="99"/>
        <v>0</v>
      </c>
      <c r="K196" s="186">
        <v>72</v>
      </c>
      <c r="L196" s="162">
        <f t="shared" si="93"/>
        <v>52.173913043478258</v>
      </c>
      <c r="M196" s="108">
        <v>16</v>
      </c>
      <c r="N196" s="797">
        <f t="shared" si="94"/>
        <v>11.594202898550725</v>
      </c>
      <c r="O196" s="108">
        <v>3</v>
      </c>
      <c r="P196" s="162">
        <f t="shared" si="95"/>
        <v>2.1739130434782608</v>
      </c>
      <c r="Q196" s="186">
        <v>17</v>
      </c>
      <c r="R196" s="162">
        <f t="shared" si="96"/>
        <v>12.318840579710146</v>
      </c>
      <c r="S196" s="122">
        <v>0</v>
      </c>
      <c r="T196" s="798">
        <f t="shared" si="97"/>
        <v>0</v>
      </c>
      <c r="U196" s="240"/>
      <c r="V196" s="240"/>
      <c r="W196" s="240"/>
      <c r="X196" s="240"/>
      <c r="Y196" s="240"/>
    </row>
    <row r="197" spans="1:26">
      <c r="A197" s="51" t="s">
        <v>663</v>
      </c>
      <c r="B197" s="153">
        <v>66</v>
      </c>
      <c r="C197" s="34">
        <v>0</v>
      </c>
      <c r="D197" s="32">
        <f t="shared" si="91"/>
        <v>0</v>
      </c>
      <c r="E197" s="34">
        <v>13</v>
      </c>
      <c r="F197" s="32">
        <f t="shared" si="92"/>
        <v>19.696969696969695</v>
      </c>
      <c r="G197" s="34">
        <v>0</v>
      </c>
      <c r="H197" s="109">
        <f t="shared" si="98"/>
        <v>0</v>
      </c>
      <c r="I197" s="31">
        <v>0</v>
      </c>
      <c r="J197" s="109">
        <f t="shared" si="99"/>
        <v>0</v>
      </c>
      <c r="K197" s="31">
        <v>28</v>
      </c>
      <c r="L197" s="32">
        <f t="shared" si="93"/>
        <v>42.424242424242422</v>
      </c>
      <c r="M197" s="31">
        <v>5</v>
      </c>
      <c r="N197" s="64">
        <f t="shared" si="94"/>
        <v>7.5757575757575761</v>
      </c>
      <c r="O197" s="31">
        <v>4</v>
      </c>
      <c r="P197" s="32">
        <f t="shared" si="95"/>
        <v>6.0606060606060606</v>
      </c>
      <c r="Q197" s="34">
        <v>16</v>
      </c>
      <c r="R197" s="32">
        <f t="shared" si="96"/>
        <v>24.242424242424242</v>
      </c>
      <c r="S197" s="85">
        <v>0</v>
      </c>
      <c r="T197" s="37">
        <f t="shared" si="97"/>
        <v>0</v>
      </c>
      <c r="U197" s="240"/>
      <c r="V197" s="240"/>
      <c r="W197" s="240"/>
      <c r="X197" s="240"/>
      <c r="Y197" s="240"/>
      <c r="Z197" s="240"/>
    </row>
    <row r="198" spans="1:26">
      <c r="A198" s="51" t="s">
        <v>676</v>
      </c>
      <c r="B198" s="153">
        <v>60</v>
      </c>
      <c r="C198" s="34">
        <v>0</v>
      </c>
      <c r="D198" s="32">
        <f t="shared" si="91"/>
        <v>0</v>
      </c>
      <c r="E198" s="34">
        <v>11</v>
      </c>
      <c r="F198" s="32">
        <f t="shared" si="92"/>
        <v>18.333333333333332</v>
      </c>
      <c r="G198" s="34">
        <v>0</v>
      </c>
      <c r="H198" s="109">
        <f t="shared" si="98"/>
        <v>0</v>
      </c>
      <c r="I198" s="31">
        <v>0</v>
      </c>
      <c r="J198" s="109">
        <f t="shared" si="99"/>
        <v>0</v>
      </c>
      <c r="K198" s="31">
        <v>27</v>
      </c>
      <c r="L198" s="32">
        <f t="shared" si="93"/>
        <v>45</v>
      </c>
      <c r="M198" s="31">
        <v>3</v>
      </c>
      <c r="N198" s="64">
        <f t="shared" si="94"/>
        <v>5</v>
      </c>
      <c r="O198" s="31">
        <v>4</v>
      </c>
      <c r="P198" s="32">
        <f t="shared" si="95"/>
        <v>6.666666666666667</v>
      </c>
      <c r="Q198" s="34">
        <v>13</v>
      </c>
      <c r="R198" s="32">
        <f t="shared" si="96"/>
        <v>21.666666666666668</v>
      </c>
      <c r="S198" s="85">
        <v>2</v>
      </c>
      <c r="T198" s="37">
        <f t="shared" si="97"/>
        <v>3.3333333333333335</v>
      </c>
      <c r="U198" s="240"/>
      <c r="V198" s="241"/>
      <c r="W198" s="240"/>
      <c r="X198" s="240"/>
      <c r="Y198" s="240"/>
      <c r="Z198" s="976"/>
    </row>
    <row r="199" spans="1:26">
      <c r="A199" s="91" t="s">
        <v>677</v>
      </c>
      <c r="B199" s="40">
        <v>61</v>
      </c>
      <c r="C199" s="44">
        <v>0</v>
      </c>
      <c r="D199" s="42">
        <f t="shared" si="91"/>
        <v>0</v>
      </c>
      <c r="E199" s="44">
        <v>6</v>
      </c>
      <c r="F199" s="42">
        <f t="shared" si="92"/>
        <v>9.8360655737704921</v>
      </c>
      <c r="G199" s="44">
        <v>0</v>
      </c>
      <c r="H199" s="42">
        <f t="shared" si="98"/>
        <v>0</v>
      </c>
      <c r="I199" s="44">
        <v>0</v>
      </c>
      <c r="J199" s="42">
        <f t="shared" si="99"/>
        <v>0</v>
      </c>
      <c r="K199" s="44">
        <v>29</v>
      </c>
      <c r="L199" s="42">
        <f t="shared" si="93"/>
        <v>47.540983606557376</v>
      </c>
      <c r="M199" s="41">
        <v>4</v>
      </c>
      <c r="N199" s="65">
        <f t="shared" si="94"/>
        <v>6.557377049180328</v>
      </c>
      <c r="O199" s="41">
        <v>5</v>
      </c>
      <c r="P199" s="42">
        <f t="shared" si="95"/>
        <v>8.1967213114754092</v>
      </c>
      <c r="Q199" s="44">
        <v>17</v>
      </c>
      <c r="R199" s="42">
        <f t="shared" si="96"/>
        <v>27.868852459016392</v>
      </c>
      <c r="S199" s="87">
        <v>0</v>
      </c>
      <c r="T199" s="88">
        <f t="shared" si="97"/>
        <v>0</v>
      </c>
      <c r="U199" s="240"/>
      <c r="V199" s="240"/>
      <c r="W199" s="240"/>
      <c r="X199" s="240"/>
      <c r="Y199" s="240"/>
      <c r="Z199" s="976"/>
    </row>
    <row r="200" spans="1:26">
      <c r="A200" s="801" t="s">
        <v>728</v>
      </c>
      <c r="B200" s="196">
        <v>142</v>
      </c>
      <c r="C200" s="186">
        <v>3</v>
      </c>
      <c r="D200" s="162">
        <f t="shared" si="91"/>
        <v>2.112676056338028</v>
      </c>
      <c r="E200" s="186">
        <v>16</v>
      </c>
      <c r="F200" s="162">
        <f t="shared" si="92"/>
        <v>11.267605633802818</v>
      </c>
      <c r="G200" s="186">
        <v>0</v>
      </c>
      <c r="H200" s="162">
        <f t="shared" si="98"/>
        <v>0</v>
      </c>
      <c r="I200" s="186">
        <v>0</v>
      </c>
      <c r="J200" s="162">
        <f t="shared" si="99"/>
        <v>0</v>
      </c>
      <c r="K200" s="186">
        <v>92</v>
      </c>
      <c r="L200" s="162">
        <f t="shared" si="93"/>
        <v>64.788732394366207</v>
      </c>
      <c r="M200" s="108">
        <v>4</v>
      </c>
      <c r="N200" s="797">
        <f t="shared" si="94"/>
        <v>2.8169014084507045</v>
      </c>
      <c r="O200" s="108">
        <v>2</v>
      </c>
      <c r="P200" s="162">
        <f t="shared" si="95"/>
        <v>1.4084507042253522</v>
      </c>
      <c r="Q200" s="186">
        <v>24</v>
      </c>
      <c r="R200" s="162">
        <f t="shared" si="96"/>
        <v>16.901408450704224</v>
      </c>
      <c r="S200" s="122">
        <v>1</v>
      </c>
      <c r="T200" s="798">
        <f t="shared" si="97"/>
        <v>0.70422535211267612</v>
      </c>
      <c r="U200" s="240"/>
      <c r="V200" s="240"/>
      <c r="W200" s="240"/>
      <c r="X200" s="240"/>
      <c r="Y200" s="240"/>
      <c r="Z200" s="976"/>
    </row>
    <row r="201" spans="1:26">
      <c r="A201" s="51" t="s">
        <v>745</v>
      </c>
      <c r="B201" s="153">
        <v>67</v>
      </c>
      <c r="C201" s="31">
        <v>1</v>
      </c>
      <c r="D201" s="32">
        <f t="shared" si="91"/>
        <v>1.4925373134328357</v>
      </c>
      <c r="E201" s="31">
        <v>11</v>
      </c>
      <c r="F201" s="32">
        <f t="shared" si="92"/>
        <v>16.417910447761194</v>
      </c>
      <c r="G201" s="31">
        <v>0</v>
      </c>
      <c r="H201" s="32">
        <f t="shared" si="98"/>
        <v>0</v>
      </c>
      <c r="I201" s="31">
        <v>0</v>
      </c>
      <c r="J201" s="32">
        <f t="shared" si="99"/>
        <v>0</v>
      </c>
      <c r="K201" s="31">
        <v>32</v>
      </c>
      <c r="L201" s="32">
        <f t="shared" si="93"/>
        <v>47.761194029850742</v>
      </c>
      <c r="M201" s="31">
        <v>3</v>
      </c>
      <c r="N201" s="32">
        <f t="shared" si="94"/>
        <v>4.4776119402985071</v>
      </c>
      <c r="O201" s="31">
        <v>3</v>
      </c>
      <c r="P201" s="32">
        <f t="shared" si="95"/>
        <v>4.4776119402985071</v>
      </c>
      <c r="Q201" s="31">
        <v>13</v>
      </c>
      <c r="R201" s="32">
        <f t="shared" si="96"/>
        <v>19.402985074626866</v>
      </c>
      <c r="S201" s="85">
        <v>4</v>
      </c>
      <c r="T201" s="106">
        <f t="shared" si="97"/>
        <v>5.9701492537313428</v>
      </c>
      <c r="U201" s="240"/>
      <c r="V201" s="240"/>
      <c r="W201" s="240"/>
      <c r="X201" s="240"/>
      <c r="Y201" s="240"/>
      <c r="Z201" s="976"/>
    </row>
    <row r="202" spans="1:26">
      <c r="A202" s="51" t="s">
        <v>746</v>
      </c>
      <c r="B202" s="153">
        <v>55</v>
      </c>
      <c r="C202" s="34">
        <v>0</v>
      </c>
      <c r="D202" s="32">
        <f t="shared" si="91"/>
        <v>0</v>
      </c>
      <c r="E202" s="34">
        <v>12</v>
      </c>
      <c r="F202" s="32">
        <f t="shared" si="92"/>
        <v>21.818181818181817</v>
      </c>
      <c r="G202" s="34">
        <v>0</v>
      </c>
      <c r="H202" s="32">
        <f t="shared" si="98"/>
        <v>0</v>
      </c>
      <c r="I202" s="34">
        <v>0</v>
      </c>
      <c r="J202" s="32">
        <f t="shared" si="99"/>
        <v>0</v>
      </c>
      <c r="K202" s="34">
        <v>25</v>
      </c>
      <c r="L202" s="32">
        <f t="shared" si="93"/>
        <v>45.454545454545453</v>
      </c>
      <c r="M202" s="31">
        <v>6</v>
      </c>
      <c r="N202" s="64">
        <f t="shared" si="94"/>
        <v>10.909090909090908</v>
      </c>
      <c r="O202" s="31">
        <v>2</v>
      </c>
      <c r="P202" s="32">
        <f t="shared" si="95"/>
        <v>3.6363636363636362</v>
      </c>
      <c r="Q202" s="34">
        <v>10</v>
      </c>
      <c r="R202" s="32">
        <f t="shared" si="96"/>
        <v>18.181818181818183</v>
      </c>
      <c r="S202" s="85">
        <v>0</v>
      </c>
      <c r="T202" s="37">
        <f t="shared" si="97"/>
        <v>0</v>
      </c>
      <c r="U202" s="240"/>
      <c r="V202" s="240"/>
      <c r="W202" s="240"/>
      <c r="X202" s="240"/>
      <c r="Y202" s="240"/>
      <c r="Z202" s="976"/>
    </row>
    <row r="203" spans="1:26">
      <c r="A203" s="52" t="s">
        <v>747</v>
      </c>
      <c r="B203" s="160">
        <v>64</v>
      </c>
      <c r="C203" s="1937">
        <v>0</v>
      </c>
      <c r="D203" s="42">
        <f t="shared" ref="D203:D215" si="100">SUM(C203/B203)*100</f>
        <v>0</v>
      </c>
      <c r="E203" s="1937">
        <v>12</v>
      </c>
      <c r="F203" s="42">
        <f t="shared" ref="F203:F215" si="101">SUM(E203/B203)*100</f>
        <v>18.75</v>
      </c>
      <c r="G203" s="1937">
        <v>0</v>
      </c>
      <c r="H203" s="42">
        <f t="shared" ref="H203:H215" si="102">(G203/B203)*100</f>
        <v>0</v>
      </c>
      <c r="I203" s="1937">
        <v>0</v>
      </c>
      <c r="J203" s="42">
        <f t="shared" ref="J203:J215" si="103">(I203/B203)*100</f>
        <v>0</v>
      </c>
      <c r="K203" s="1937">
        <v>31</v>
      </c>
      <c r="L203" s="42">
        <f t="shared" ref="L203:L215" si="104">SUM(K203/B203)*100</f>
        <v>48.4375</v>
      </c>
      <c r="M203" s="41">
        <v>5</v>
      </c>
      <c r="N203" s="1935">
        <f t="shared" ref="N203:N215" si="105">SUM(M203/B203)*100</f>
        <v>7.8125</v>
      </c>
      <c r="O203" s="41">
        <v>5</v>
      </c>
      <c r="P203" s="42">
        <f t="shared" ref="P203:P215" si="106">SUM(O203/B203)*100</f>
        <v>7.8125</v>
      </c>
      <c r="Q203" s="1937">
        <v>11</v>
      </c>
      <c r="R203" s="42">
        <f t="shared" ref="R203:R215" si="107">SUM(Q203/B203)*100</f>
        <v>17.1875</v>
      </c>
      <c r="S203" s="87">
        <v>0</v>
      </c>
      <c r="T203" s="88">
        <f t="shared" ref="T203:T215" si="108">SUM(S203/B203)*100</f>
        <v>0</v>
      </c>
      <c r="U203" s="240"/>
      <c r="V203" s="240"/>
      <c r="W203" s="240"/>
      <c r="X203" s="240"/>
      <c r="Y203" s="240"/>
      <c r="Z203" s="976"/>
    </row>
    <row r="204" spans="1:26">
      <c r="A204" s="801" t="s">
        <v>769</v>
      </c>
      <c r="B204" s="196">
        <v>161</v>
      </c>
      <c r="C204" s="2257">
        <v>1</v>
      </c>
      <c r="D204" s="162">
        <f t="shared" si="100"/>
        <v>0.6211180124223602</v>
      </c>
      <c r="E204" s="2257">
        <v>27</v>
      </c>
      <c r="F204" s="162">
        <f t="shared" si="101"/>
        <v>16.770186335403729</v>
      </c>
      <c r="G204" s="2257">
        <v>0</v>
      </c>
      <c r="H204" s="162">
        <f t="shared" si="102"/>
        <v>0</v>
      </c>
      <c r="I204" s="2257">
        <v>0</v>
      </c>
      <c r="J204" s="162">
        <f t="shared" si="103"/>
        <v>0</v>
      </c>
      <c r="K204" s="2257">
        <v>80</v>
      </c>
      <c r="L204" s="162">
        <f t="shared" si="104"/>
        <v>49.689440993788821</v>
      </c>
      <c r="M204" s="108">
        <v>8</v>
      </c>
      <c r="N204" s="2249">
        <f t="shared" si="105"/>
        <v>4.9689440993788816</v>
      </c>
      <c r="O204" s="108">
        <v>5</v>
      </c>
      <c r="P204" s="162">
        <f t="shared" si="106"/>
        <v>3.1055900621118013</v>
      </c>
      <c r="Q204" s="2257">
        <v>40</v>
      </c>
      <c r="R204" s="162">
        <f t="shared" si="107"/>
        <v>24.844720496894411</v>
      </c>
      <c r="S204" s="122">
        <v>0</v>
      </c>
      <c r="T204" s="798">
        <f t="shared" si="108"/>
        <v>0</v>
      </c>
      <c r="U204" s="240"/>
      <c r="V204" s="240"/>
      <c r="W204" s="240"/>
      <c r="X204" s="240"/>
      <c r="Y204" s="240"/>
      <c r="Z204" s="976"/>
    </row>
    <row r="205" spans="1:26">
      <c r="A205" s="51" t="s">
        <v>770</v>
      </c>
      <c r="B205" s="153">
        <v>75</v>
      </c>
      <c r="C205" s="31">
        <v>2</v>
      </c>
      <c r="D205" s="32">
        <f t="shared" si="100"/>
        <v>2.666666666666667</v>
      </c>
      <c r="E205" s="31">
        <v>12</v>
      </c>
      <c r="F205" s="32">
        <f t="shared" si="101"/>
        <v>16</v>
      </c>
      <c r="G205" s="31">
        <v>0</v>
      </c>
      <c r="H205" s="32">
        <f t="shared" si="102"/>
        <v>0</v>
      </c>
      <c r="I205" s="31">
        <v>0</v>
      </c>
      <c r="J205" s="32">
        <f t="shared" si="103"/>
        <v>0</v>
      </c>
      <c r="K205" s="31">
        <v>43</v>
      </c>
      <c r="L205" s="32">
        <f t="shared" si="104"/>
        <v>57.333333333333336</v>
      </c>
      <c r="M205" s="31">
        <v>3</v>
      </c>
      <c r="N205" s="32">
        <f t="shared" si="105"/>
        <v>4</v>
      </c>
      <c r="O205" s="31">
        <v>2</v>
      </c>
      <c r="P205" s="32">
        <f t="shared" si="106"/>
        <v>2.666666666666667</v>
      </c>
      <c r="Q205" s="31">
        <v>13</v>
      </c>
      <c r="R205" s="32">
        <f t="shared" si="107"/>
        <v>17.333333333333336</v>
      </c>
      <c r="S205" s="85">
        <v>0</v>
      </c>
      <c r="T205" s="106">
        <f t="shared" si="108"/>
        <v>0</v>
      </c>
      <c r="U205" s="240"/>
      <c r="V205" s="976"/>
      <c r="W205" s="241"/>
      <c r="X205" s="240"/>
      <c r="Y205" s="240"/>
      <c r="Z205" s="976"/>
    </row>
    <row r="206" spans="1:26" ht="13.5" customHeight="1">
      <c r="A206" s="51" t="s">
        <v>771</v>
      </c>
      <c r="B206" s="153">
        <v>59</v>
      </c>
      <c r="C206" s="2260">
        <v>0</v>
      </c>
      <c r="D206" s="32">
        <f t="shared" si="100"/>
        <v>0</v>
      </c>
      <c r="E206" s="2260">
        <v>8</v>
      </c>
      <c r="F206" s="32">
        <f t="shared" si="101"/>
        <v>13.559322033898304</v>
      </c>
      <c r="G206" s="2260">
        <v>0</v>
      </c>
      <c r="H206" s="32">
        <f t="shared" si="102"/>
        <v>0</v>
      </c>
      <c r="I206" s="2260">
        <v>0</v>
      </c>
      <c r="J206" s="32">
        <f t="shared" si="103"/>
        <v>0</v>
      </c>
      <c r="K206" s="2260">
        <v>29</v>
      </c>
      <c r="L206" s="32">
        <f t="shared" si="104"/>
        <v>49.152542372881356</v>
      </c>
      <c r="M206" s="31">
        <v>3</v>
      </c>
      <c r="N206" s="2247">
        <f t="shared" si="105"/>
        <v>5.0847457627118651</v>
      </c>
      <c r="O206" s="31">
        <v>4</v>
      </c>
      <c r="P206" s="32">
        <f t="shared" si="106"/>
        <v>6.7796610169491522</v>
      </c>
      <c r="Q206" s="2260">
        <v>15</v>
      </c>
      <c r="R206" s="32">
        <f t="shared" si="107"/>
        <v>25.423728813559322</v>
      </c>
      <c r="S206" s="85">
        <v>0</v>
      </c>
      <c r="T206" s="2263">
        <f t="shared" si="108"/>
        <v>0</v>
      </c>
      <c r="V206" s="976"/>
    </row>
    <row r="207" spans="1:26" ht="13.5" customHeight="1">
      <c r="A207" s="52" t="s">
        <v>772</v>
      </c>
      <c r="B207" s="160">
        <v>78</v>
      </c>
      <c r="C207" s="2337">
        <v>1</v>
      </c>
      <c r="D207" s="42">
        <f t="shared" si="100"/>
        <v>1.2820512820512819</v>
      </c>
      <c r="E207" s="2337">
        <v>17</v>
      </c>
      <c r="F207" s="42">
        <f t="shared" si="101"/>
        <v>21.794871794871796</v>
      </c>
      <c r="G207" s="2337">
        <v>0</v>
      </c>
      <c r="H207" s="42">
        <f t="shared" si="102"/>
        <v>0</v>
      </c>
      <c r="I207" s="2337">
        <v>0</v>
      </c>
      <c r="J207" s="42">
        <f t="shared" si="103"/>
        <v>0</v>
      </c>
      <c r="K207" s="2337">
        <v>38</v>
      </c>
      <c r="L207" s="42">
        <f t="shared" si="104"/>
        <v>48.717948717948715</v>
      </c>
      <c r="M207" s="41">
        <v>3</v>
      </c>
      <c r="N207" s="2321">
        <f t="shared" si="105"/>
        <v>3.8461538461538463</v>
      </c>
      <c r="O207" s="41">
        <v>3</v>
      </c>
      <c r="P207" s="42">
        <f t="shared" si="106"/>
        <v>3.8461538461538463</v>
      </c>
      <c r="Q207" s="2337">
        <v>16</v>
      </c>
      <c r="R207" s="42">
        <f t="shared" si="107"/>
        <v>20.512820512820511</v>
      </c>
      <c r="S207" s="87">
        <v>0</v>
      </c>
      <c r="T207" s="2340">
        <f t="shared" si="108"/>
        <v>0</v>
      </c>
      <c r="V207" s="976"/>
    </row>
    <row r="208" spans="1:26" ht="13.5" customHeight="1">
      <c r="A208" s="801" t="s">
        <v>837</v>
      </c>
      <c r="B208" s="196">
        <v>150</v>
      </c>
      <c r="C208" s="2409">
        <v>3</v>
      </c>
      <c r="D208" s="162">
        <f t="shared" si="100"/>
        <v>2</v>
      </c>
      <c r="E208" s="2409">
        <v>26</v>
      </c>
      <c r="F208" s="162">
        <f t="shared" si="101"/>
        <v>17.333333333333336</v>
      </c>
      <c r="G208" s="2409">
        <v>0</v>
      </c>
      <c r="H208" s="162">
        <f t="shared" si="102"/>
        <v>0</v>
      </c>
      <c r="I208" s="2409">
        <v>0</v>
      </c>
      <c r="J208" s="162">
        <f t="shared" si="103"/>
        <v>0</v>
      </c>
      <c r="K208" s="2409">
        <v>81</v>
      </c>
      <c r="L208" s="162">
        <f t="shared" si="104"/>
        <v>54</v>
      </c>
      <c r="M208" s="108">
        <v>8</v>
      </c>
      <c r="N208" s="2404">
        <f t="shared" si="105"/>
        <v>5.3333333333333339</v>
      </c>
      <c r="O208" s="108">
        <v>6</v>
      </c>
      <c r="P208" s="162">
        <f t="shared" si="106"/>
        <v>4</v>
      </c>
      <c r="Q208" s="2409">
        <v>26</v>
      </c>
      <c r="R208" s="162">
        <f t="shared" si="107"/>
        <v>17.333333333333336</v>
      </c>
      <c r="S208" s="122">
        <v>0</v>
      </c>
      <c r="T208" s="798">
        <f t="shared" si="108"/>
        <v>0</v>
      </c>
      <c r="V208" s="976"/>
    </row>
    <row r="209" spans="1:22" ht="13.5" customHeight="1">
      <c r="A209" s="51" t="s">
        <v>844</v>
      </c>
      <c r="B209" s="153">
        <v>61</v>
      </c>
      <c r="C209" s="31">
        <v>1</v>
      </c>
      <c r="D209" s="32">
        <f t="shared" si="100"/>
        <v>1.639344262295082</v>
      </c>
      <c r="E209" s="31">
        <v>9</v>
      </c>
      <c r="F209" s="32">
        <f t="shared" si="101"/>
        <v>14.754098360655737</v>
      </c>
      <c r="G209" s="31">
        <v>0</v>
      </c>
      <c r="H209" s="32">
        <f t="shared" si="102"/>
        <v>0</v>
      </c>
      <c r="I209" s="31">
        <v>0</v>
      </c>
      <c r="J209" s="32">
        <f t="shared" si="103"/>
        <v>0</v>
      </c>
      <c r="K209" s="31">
        <v>34</v>
      </c>
      <c r="L209" s="32">
        <f t="shared" si="104"/>
        <v>55.737704918032783</v>
      </c>
      <c r="M209" s="31">
        <v>0</v>
      </c>
      <c r="N209" s="32">
        <f t="shared" si="105"/>
        <v>0</v>
      </c>
      <c r="O209" s="31">
        <v>2</v>
      </c>
      <c r="P209" s="32">
        <f t="shared" si="106"/>
        <v>3.278688524590164</v>
      </c>
      <c r="Q209" s="31">
        <v>15</v>
      </c>
      <c r="R209" s="32">
        <f t="shared" si="107"/>
        <v>24.590163934426229</v>
      </c>
      <c r="S209" s="85">
        <v>0</v>
      </c>
      <c r="T209" s="106">
        <f t="shared" si="108"/>
        <v>0</v>
      </c>
      <c r="V209" s="976"/>
    </row>
    <row r="210" spans="1:22" ht="13.5" customHeight="1">
      <c r="A210" s="51" t="s">
        <v>824</v>
      </c>
      <c r="B210" s="153">
        <v>41</v>
      </c>
      <c r="C210" s="2454">
        <v>0</v>
      </c>
      <c r="D210" s="32">
        <f t="shared" si="100"/>
        <v>0</v>
      </c>
      <c r="E210" s="2454">
        <v>2</v>
      </c>
      <c r="F210" s="32">
        <f t="shared" si="101"/>
        <v>4.8780487804878048</v>
      </c>
      <c r="G210" s="2454">
        <v>0</v>
      </c>
      <c r="H210" s="32">
        <f t="shared" si="102"/>
        <v>0</v>
      </c>
      <c r="I210" s="2454">
        <v>0</v>
      </c>
      <c r="J210" s="32">
        <f t="shared" si="103"/>
        <v>0</v>
      </c>
      <c r="K210" s="2454">
        <v>23</v>
      </c>
      <c r="L210" s="32">
        <f t="shared" si="104"/>
        <v>56.09756097560976</v>
      </c>
      <c r="M210" s="31">
        <v>5</v>
      </c>
      <c r="N210" s="2449">
        <f t="shared" si="105"/>
        <v>12.195121951219512</v>
      </c>
      <c r="O210" s="31">
        <v>4</v>
      </c>
      <c r="P210" s="32">
        <f t="shared" si="106"/>
        <v>9.7560975609756095</v>
      </c>
      <c r="Q210" s="2454">
        <v>7</v>
      </c>
      <c r="R210" s="32">
        <f t="shared" si="107"/>
        <v>17.073170731707318</v>
      </c>
      <c r="S210" s="85">
        <v>0</v>
      </c>
      <c r="T210" s="2458">
        <f t="shared" si="108"/>
        <v>0</v>
      </c>
      <c r="V210" s="976"/>
    </row>
    <row r="211" spans="1:22" ht="13.5" customHeight="1">
      <c r="A211" s="52" t="s">
        <v>845</v>
      </c>
      <c r="B211" s="160">
        <v>72</v>
      </c>
      <c r="C211" s="2574">
        <v>1</v>
      </c>
      <c r="D211" s="42">
        <f t="shared" si="100"/>
        <v>1.3888888888888888</v>
      </c>
      <c r="E211" s="2574">
        <v>14</v>
      </c>
      <c r="F211" s="42">
        <f t="shared" si="101"/>
        <v>19.444444444444446</v>
      </c>
      <c r="G211" s="2574">
        <v>0</v>
      </c>
      <c r="H211" s="42">
        <f t="shared" si="102"/>
        <v>0</v>
      </c>
      <c r="I211" s="2574">
        <v>0</v>
      </c>
      <c r="J211" s="42">
        <f t="shared" si="103"/>
        <v>0</v>
      </c>
      <c r="K211" s="2574">
        <v>36</v>
      </c>
      <c r="L211" s="42">
        <f t="shared" si="104"/>
        <v>50</v>
      </c>
      <c r="M211" s="41">
        <v>0</v>
      </c>
      <c r="N211" s="2564">
        <f t="shared" si="105"/>
        <v>0</v>
      </c>
      <c r="O211" s="41">
        <v>5</v>
      </c>
      <c r="P211" s="42">
        <f t="shared" si="106"/>
        <v>6.9444444444444446</v>
      </c>
      <c r="Q211" s="2574">
        <v>16</v>
      </c>
      <c r="R211" s="42">
        <f t="shared" si="107"/>
        <v>22.222222222222221</v>
      </c>
      <c r="S211" s="87">
        <v>0</v>
      </c>
      <c r="T211" s="2575">
        <f t="shared" si="108"/>
        <v>0</v>
      </c>
      <c r="V211" s="976"/>
    </row>
    <row r="212" spans="1:22" ht="13.5" customHeight="1">
      <c r="A212" s="51" t="s">
        <v>894</v>
      </c>
      <c r="B212" s="153">
        <v>137</v>
      </c>
      <c r="C212" s="2572">
        <v>1</v>
      </c>
      <c r="D212" s="32">
        <f t="shared" si="100"/>
        <v>0.72992700729927007</v>
      </c>
      <c r="E212" s="2572">
        <v>25</v>
      </c>
      <c r="F212" s="32">
        <f t="shared" si="101"/>
        <v>18.248175182481752</v>
      </c>
      <c r="G212" s="2572">
        <v>0</v>
      </c>
      <c r="H212" s="32">
        <f t="shared" si="102"/>
        <v>0</v>
      </c>
      <c r="I212" s="2572">
        <v>0</v>
      </c>
      <c r="J212" s="32">
        <f t="shared" si="103"/>
        <v>0</v>
      </c>
      <c r="K212" s="2572">
        <v>64</v>
      </c>
      <c r="L212" s="32">
        <f t="shared" si="104"/>
        <v>46.715328467153284</v>
      </c>
      <c r="M212" s="31">
        <v>9</v>
      </c>
      <c r="N212" s="2563">
        <f t="shared" si="105"/>
        <v>6.5693430656934311</v>
      </c>
      <c r="O212" s="31">
        <v>5</v>
      </c>
      <c r="P212" s="32">
        <f t="shared" si="106"/>
        <v>3.6496350364963499</v>
      </c>
      <c r="Q212" s="2572">
        <v>33</v>
      </c>
      <c r="R212" s="32">
        <f t="shared" si="107"/>
        <v>24.087591240875913</v>
      </c>
      <c r="S212" s="85">
        <v>0</v>
      </c>
      <c r="T212" s="2577">
        <f t="shared" si="108"/>
        <v>0</v>
      </c>
      <c r="V212" s="976"/>
    </row>
    <row r="213" spans="1:22" ht="13.5" customHeight="1">
      <c r="A213" s="51" t="s">
        <v>900</v>
      </c>
      <c r="B213" s="153">
        <v>52</v>
      </c>
      <c r="C213" s="2608">
        <v>1</v>
      </c>
      <c r="D213" s="32">
        <f t="shared" si="100"/>
        <v>1.9230769230769231</v>
      </c>
      <c r="E213" s="2608">
        <v>7</v>
      </c>
      <c r="F213" s="32">
        <f t="shared" si="101"/>
        <v>13.461538461538462</v>
      </c>
      <c r="G213" s="2608">
        <v>0</v>
      </c>
      <c r="H213" s="32">
        <f t="shared" si="102"/>
        <v>0</v>
      </c>
      <c r="I213" s="2608">
        <v>0</v>
      </c>
      <c r="J213" s="32">
        <f t="shared" si="103"/>
        <v>0</v>
      </c>
      <c r="K213" s="2608">
        <v>29</v>
      </c>
      <c r="L213" s="32">
        <f t="shared" si="104"/>
        <v>55.769230769230774</v>
      </c>
      <c r="M213" s="31">
        <v>4</v>
      </c>
      <c r="N213" s="2604">
        <f t="shared" si="105"/>
        <v>7.6923076923076925</v>
      </c>
      <c r="O213" s="31">
        <v>2</v>
      </c>
      <c r="P213" s="32">
        <f t="shared" si="106"/>
        <v>3.8461538461538463</v>
      </c>
      <c r="Q213" s="2608">
        <v>9</v>
      </c>
      <c r="R213" s="32">
        <f t="shared" si="107"/>
        <v>17.307692307692307</v>
      </c>
      <c r="S213" s="85">
        <v>0</v>
      </c>
      <c r="T213" s="2609">
        <f t="shared" si="108"/>
        <v>0</v>
      </c>
      <c r="V213" s="976"/>
    </row>
    <row r="214" spans="1:22" ht="13.5" customHeight="1">
      <c r="A214" s="92" t="s">
        <v>888</v>
      </c>
      <c r="B214" s="153">
        <v>42</v>
      </c>
      <c r="C214" s="2675">
        <v>0</v>
      </c>
      <c r="D214" s="32">
        <f t="shared" si="100"/>
        <v>0</v>
      </c>
      <c r="E214" s="2675">
        <v>8</v>
      </c>
      <c r="F214" s="32">
        <f t="shared" si="101"/>
        <v>19.047619047619047</v>
      </c>
      <c r="G214" s="2675">
        <v>0</v>
      </c>
      <c r="H214" s="32">
        <f t="shared" si="102"/>
        <v>0</v>
      </c>
      <c r="I214" s="31">
        <v>0</v>
      </c>
      <c r="J214" s="32">
        <f t="shared" si="103"/>
        <v>0</v>
      </c>
      <c r="K214" s="2675">
        <v>24</v>
      </c>
      <c r="L214" s="32">
        <f t="shared" si="104"/>
        <v>57.142857142857139</v>
      </c>
      <c r="M214" s="31">
        <v>0</v>
      </c>
      <c r="N214" s="2673">
        <f t="shared" si="105"/>
        <v>0</v>
      </c>
      <c r="O214" s="31">
        <v>2</v>
      </c>
      <c r="P214" s="32">
        <f t="shared" si="106"/>
        <v>4.7619047619047619</v>
      </c>
      <c r="Q214" s="2675">
        <v>8</v>
      </c>
      <c r="R214" s="32">
        <f t="shared" si="107"/>
        <v>19.047619047619047</v>
      </c>
      <c r="S214" s="85">
        <v>0</v>
      </c>
      <c r="T214" s="2676">
        <f t="shared" si="108"/>
        <v>0</v>
      </c>
      <c r="V214" s="976"/>
    </row>
    <row r="215" spans="1:22" ht="13.5" customHeight="1">
      <c r="A215" s="52" t="s">
        <v>901</v>
      </c>
      <c r="B215" s="160">
        <v>71</v>
      </c>
      <c r="C215" s="2938">
        <v>2</v>
      </c>
      <c r="D215" s="42">
        <f t="shared" si="100"/>
        <v>2.8169014084507045</v>
      </c>
      <c r="E215" s="2938">
        <v>11</v>
      </c>
      <c r="F215" s="42">
        <f t="shared" si="101"/>
        <v>15.492957746478872</v>
      </c>
      <c r="G215" s="2938">
        <v>0</v>
      </c>
      <c r="H215" s="42">
        <f t="shared" si="102"/>
        <v>0</v>
      </c>
      <c r="I215" s="2938">
        <v>0</v>
      </c>
      <c r="J215" s="42">
        <f t="shared" si="103"/>
        <v>0</v>
      </c>
      <c r="K215" s="2938">
        <v>35</v>
      </c>
      <c r="L215" s="42">
        <f t="shared" si="104"/>
        <v>49.295774647887328</v>
      </c>
      <c r="M215" s="41">
        <v>5</v>
      </c>
      <c r="N215" s="2933">
        <f t="shared" si="105"/>
        <v>7.042253521126761</v>
      </c>
      <c r="O215" s="41">
        <v>3</v>
      </c>
      <c r="P215" s="42">
        <f t="shared" si="106"/>
        <v>4.225352112676056</v>
      </c>
      <c r="Q215" s="2938">
        <v>15</v>
      </c>
      <c r="R215" s="42">
        <f t="shared" si="107"/>
        <v>21.12676056338028</v>
      </c>
      <c r="S215" s="87">
        <v>0</v>
      </c>
      <c r="T215" s="2937">
        <f t="shared" si="108"/>
        <v>0</v>
      </c>
      <c r="V215" s="976"/>
    </row>
    <row r="216" spans="1:22" ht="13.5" customHeight="1" thickBot="1">
      <c r="A216" s="3407" t="s">
        <v>939</v>
      </c>
      <c r="B216" s="3438">
        <v>114</v>
      </c>
      <c r="C216" s="3411">
        <v>2</v>
      </c>
      <c r="D216" s="1838">
        <f t="shared" ref="D216" si="109">SUM(C216/B216)*100</f>
        <v>1.7543859649122806</v>
      </c>
      <c r="E216" s="3411">
        <v>19</v>
      </c>
      <c r="F216" s="1838">
        <f t="shared" ref="F216" si="110">SUM(E216/B216)*100</f>
        <v>16.666666666666664</v>
      </c>
      <c r="G216" s="3411">
        <v>0</v>
      </c>
      <c r="H216" s="1838">
        <f t="shared" ref="H216" si="111">(G216/B216)*100</f>
        <v>0</v>
      </c>
      <c r="I216" s="3411">
        <v>0</v>
      </c>
      <c r="J216" s="1838">
        <f t="shared" ref="J216" si="112">(I216/B216)*100</f>
        <v>0</v>
      </c>
      <c r="K216" s="3411">
        <v>61</v>
      </c>
      <c r="L216" s="1838">
        <f t="shared" ref="L216" si="113">SUM(K216/B216)*100</f>
        <v>53.508771929824562</v>
      </c>
      <c r="M216" s="1839">
        <v>7</v>
      </c>
      <c r="N216" s="3410">
        <f t="shared" ref="N216" si="114">SUM(M216/B216)*100</f>
        <v>6.140350877192982</v>
      </c>
      <c r="O216" s="1839">
        <v>1</v>
      </c>
      <c r="P216" s="1838">
        <f t="shared" ref="P216" si="115">SUM(O216/B216)*100</f>
        <v>0.8771929824561403</v>
      </c>
      <c r="Q216" s="3411">
        <v>24</v>
      </c>
      <c r="R216" s="1838">
        <f t="shared" ref="R216" si="116">SUM(Q216/B216)*100</f>
        <v>21.052631578947366</v>
      </c>
      <c r="S216" s="3425">
        <v>0</v>
      </c>
      <c r="T216" s="3426">
        <f t="shared" ref="T216" si="117">SUM(S216/B216)*100</f>
        <v>0</v>
      </c>
      <c r="V216" s="976"/>
    </row>
    <row r="217" spans="1:22" s="219" customFormat="1">
      <c r="A217" s="50" t="s">
        <v>549</v>
      </c>
      <c r="B217" s="294"/>
      <c r="C217" s="294"/>
      <c r="D217" s="164"/>
      <c r="E217" s="717"/>
      <c r="F217" s="532"/>
      <c r="G217" s="717"/>
      <c r="H217" s="717"/>
      <c r="I217" s="717"/>
      <c r="J217" s="717"/>
      <c r="K217" s="717"/>
      <c r="L217" s="717"/>
      <c r="M217" s="717"/>
      <c r="N217" s="717"/>
      <c r="O217" s="717"/>
      <c r="P217" s="717"/>
      <c r="Q217" s="717"/>
      <c r="R217" s="717"/>
      <c r="S217" s="2"/>
      <c r="T217" s="2"/>
    </row>
    <row r="218" spans="1:22" ht="11.25" customHeight="1">
      <c r="A218" s="3633" t="s">
        <v>61</v>
      </c>
      <c r="B218" s="3634"/>
      <c r="C218" s="3634"/>
      <c r="D218" s="3634"/>
      <c r="E218" s="3634"/>
      <c r="F218" s="3634"/>
      <c r="G218" s="3634"/>
      <c r="H218" s="3634"/>
      <c r="I218" s="3634"/>
      <c r="J218" s="3634"/>
      <c r="K218" s="3634"/>
      <c r="L218" s="3634"/>
      <c r="M218" s="3634"/>
      <c r="N218" s="3634"/>
      <c r="O218" s="3634"/>
      <c r="P218" s="3634"/>
      <c r="Q218" s="3634"/>
      <c r="R218" s="3634"/>
      <c r="S218" s="3635"/>
      <c r="T218" s="3635"/>
    </row>
    <row r="219" spans="1:22" ht="14.25" customHeight="1">
      <c r="A219" s="910"/>
      <c r="B219" s="911"/>
      <c r="C219" s="911"/>
      <c r="D219" s="911"/>
      <c r="E219" s="911"/>
      <c r="F219" s="911"/>
      <c r="G219" s="911"/>
      <c r="H219" s="911"/>
      <c r="I219" s="911"/>
      <c r="J219" s="911"/>
      <c r="K219" s="911"/>
      <c r="L219" s="911"/>
      <c r="M219" s="911"/>
      <c r="N219" s="911"/>
      <c r="O219" s="911"/>
      <c r="P219" s="911"/>
      <c r="Q219" s="911"/>
      <c r="R219" s="911"/>
      <c r="S219" s="1"/>
      <c r="T219" s="1"/>
    </row>
    <row r="220" spans="1:22" ht="14.25" customHeight="1">
      <c r="A220" s="14" t="s">
        <v>33</v>
      </c>
      <c r="B220" s="170" t="s">
        <v>153</v>
      </c>
      <c r="C220" s="171"/>
      <c r="D220" s="171"/>
      <c r="E220" s="171"/>
      <c r="F220" s="17"/>
      <c r="G220" s="17"/>
      <c r="H220" s="17"/>
      <c r="I220" s="17"/>
      <c r="J220" s="17"/>
      <c r="K220" s="17"/>
      <c r="L220" s="17"/>
      <c r="M220" s="17"/>
      <c r="N220" s="18"/>
      <c r="O220" s="18"/>
      <c r="P220" s="18"/>
      <c r="Q220" s="18"/>
      <c r="R220" s="18"/>
      <c r="S220" s="18"/>
      <c r="T220" s="19"/>
    </row>
    <row r="221" spans="1:22" ht="14.25" customHeight="1" thickBot="1">
      <c r="B221" s="3626" t="s">
        <v>429</v>
      </c>
      <c r="C221" s="3624"/>
      <c r="D221" s="3624"/>
      <c r="E221" s="3624"/>
      <c r="F221" s="3624"/>
      <c r="G221" s="3624"/>
      <c r="H221" s="3624"/>
      <c r="I221" s="3624"/>
      <c r="J221" s="3624"/>
      <c r="K221" s="3624"/>
      <c r="L221" s="3624"/>
      <c r="M221" s="3624"/>
      <c r="N221" s="3624"/>
      <c r="O221" s="3624"/>
      <c r="P221" s="3624"/>
      <c r="Q221" s="3624"/>
      <c r="R221" s="3624"/>
      <c r="S221" s="3624"/>
      <c r="T221" s="3625"/>
    </row>
    <row r="222" spans="1:22" ht="13.5" thickBot="1">
      <c r="A222" s="695" t="s">
        <v>102</v>
      </c>
      <c r="B222" s="2368"/>
      <c r="C222" s="3774" t="s">
        <v>157</v>
      </c>
      <c r="D222" s="3775"/>
      <c r="E222" s="3775"/>
      <c r="F222" s="3775"/>
      <c r="G222" s="3775"/>
      <c r="H222" s="3775"/>
      <c r="I222" s="3775"/>
      <c r="J222" s="3775"/>
      <c r="K222" s="3775"/>
      <c r="L222" s="3775"/>
      <c r="M222" s="3775"/>
      <c r="N222" s="3775"/>
      <c r="O222" s="3775"/>
      <c r="P222" s="3775"/>
      <c r="Q222" s="3775"/>
      <c r="R222" s="3775"/>
      <c r="S222" s="3775"/>
      <c r="T222" s="3776"/>
    </row>
    <row r="223" spans="1:22" ht="27.75" customHeight="1">
      <c r="A223" s="180" t="s">
        <v>107</v>
      </c>
      <c r="B223" s="181" t="s">
        <v>108</v>
      </c>
      <c r="C223" s="3772" t="s">
        <v>143</v>
      </c>
      <c r="D223" s="3773"/>
      <c r="E223" s="3770" t="s">
        <v>144</v>
      </c>
      <c r="F223" s="3771"/>
      <c r="G223" s="3768" t="s">
        <v>624</v>
      </c>
      <c r="H223" s="3769"/>
      <c r="I223" s="3768" t="s">
        <v>625</v>
      </c>
      <c r="J223" s="3769"/>
      <c r="K223" s="3770" t="s">
        <v>145</v>
      </c>
      <c r="L223" s="3771"/>
      <c r="M223" s="3770" t="s">
        <v>146</v>
      </c>
      <c r="N223" s="3771"/>
      <c r="O223" s="3770" t="s">
        <v>62</v>
      </c>
      <c r="P223" s="3771"/>
      <c r="Q223" s="3770" t="s">
        <v>147</v>
      </c>
      <c r="R223" s="3771"/>
      <c r="S223" s="3770" t="s">
        <v>148</v>
      </c>
      <c r="T223" s="3777"/>
    </row>
    <row r="224" spans="1:22" ht="12.75" customHeight="1">
      <c r="A224" s="51" t="s">
        <v>131</v>
      </c>
      <c r="B224" s="176">
        <v>-1.7964071856287518</v>
      </c>
      <c r="C224" s="3589">
        <v>300</v>
      </c>
      <c r="D224" s="3590"/>
      <c r="E224" s="3617">
        <v>20.512820512820511</v>
      </c>
      <c r="F224" s="3621"/>
      <c r="G224" s="3643" t="s">
        <v>620</v>
      </c>
      <c r="H224" s="3621"/>
      <c r="I224" s="3621"/>
      <c r="J224" s="3636"/>
      <c r="K224" s="3615">
        <v>-10.12658227848101</v>
      </c>
      <c r="L224" s="3636"/>
      <c r="M224" s="3617">
        <v>0</v>
      </c>
      <c r="N224" s="3636"/>
      <c r="O224" s="3589">
        <v>0</v>
      </c>
      <c r="P224" s="3590"/>
      <c r="Q224" s="3617">
        <v>-21.212121212121218</v>
      </c>
      <c r="R224" s="3636"/>
      <c r="S224" s="3589">
        <v>0</v>
      </c>
      <c r="T224" s="3637"/>
    </row>
    <row r="225" spans="1:23" ht="12.75" customHeight="1">
      <c r="A225" s="51" t="s">
        <v>132</v>
      </c>
      <c r="B225" s="94">
        <v>-30</v>
      </c>
      <c r="C225" s="3589">
        <v>-66.666666666666671</v>
      </c>
      <c r="D225" s="3590"/>
      <c r="E225" s="3589">
        <v>-50</v>
      </c>
      <c r="F225" s="3608"/>
      <c r="G225" s="3647" t="s">
        <v>620</v>
      </c>
      <c r="H225" s="3608"/>
      <c r="I225" s="3608"/>
      <c r="J225" s="3590"/>
      <c r="K225" s="3587">
        <v>37.5</v>
      </c>
      <c r="L225" s="3608"/>
      <c r="M225" s="3589">
        <v>-44.444444444444443</v>
      </c>
      <c r="N225" s="3590"/>
      <c r="O225" s="3589">
        <v>0</v>
      </c>
      <c r="P225" s="3590"/>
      <c r="Q225" s="3589">
        <v>-68.75</v>
      </c>
      <c r="R225" s="3590"/>
      <c r="S225" s="3589">
        <v>0</v>
      </c>
      <c r="T225" s="3637"/>
    </row>
    <row r="226" spans="1:23" ht="12.75" customHeight="1">
      <c r="A226" s="51" t="s">
        <v>133</v>
      </c>
      <c r="B226" s="94">
        <v>7.6923076923076934</v>
      </c>
      <c r="C226" s="3589">
        <v>0</v>
      </c>
      <c r="D226" s="3590"/>
      <c r="E226" s="3589">
        <v>-7.6923076923076934</v>
      </c>
      <c r="F226" s="3608"/>
      <c r="G226" s="3647" t="s">
        <v>620</v>
      </c>
      <c r="H226" s="3608"/>
      <c r="I226" s="3608"/>
      <c r="J226" s="3590"/>
      <c r="K226" s="3587">
        <v>52.941176470588232</v>
      </c>
      <c r="L226" s="3608"/>
      <c r="M226" s="3589">
        <v>25</v>
      </c>
      <c r="N226" s="3590"/>
      <c r="O226" s="3587">
        <v>-100</v>
      </c>
      <c r="P226" s="3608"/>
      <c r="Q226" s="3589">
        <v>-31.25</v>
      </c>
      <c r="R226" s="3590"/>
      <c r="S226" s="3589">
        <v>0</v>
      </c>
      <c r="T226" s="3637"/>
    </row>
    <row r="227" spans="1:23" ht="12.75" customHeight="1">
      <c r="A227" s="52" t="s">
        <v>419</v>
      </c>
      <c r="B227" s="95">
        <v>14.285714285714278</v>
      </c>
      <c r="C227" s="3601">
        <v>0</v>
      </c>
      <c r="D227" s="3622"/>
      <c r="E227" s="3601">
        <v>5.8823529411764781</v>
      </c>
      <c r="F227" s="3669"/>
      <c r="G227" s="3668" t="s">
        <v>620</v>
      </c>
      <c r="H227" s="3669"/>
      <c r="I227" s="3669"/>
      <c r="J227" s="3622"/>
      <c r="K227" s="3641">
        <v>4.3478260869565162</v>
      </c>
      <c r="L227" s="3669"/>
      <c r="M227" s="3601">
        <v>50</v>
      </c>
      <c r="N227" s="3622"/>
      <c r="O227" s="3589">
        <v>0</v>
      </c>
      <c r="P227" s="3590"/>
      <c r="Q227" s="3601">
        <v>35.714285714285722</v>
      </c>
      <c r="R227" s="3622"/>
      <c r="S227" s="3601">
        <v>0</v>
      </c>
      <c r="T227" s="3638"/>
    </row>
    <row r="228" spans="1:23" ht="12.75" customHeight="1">
      <c r="A228" s="800" t="s">
        <v>439</v>
      </c>
      <c r="B228" s="176">
        <f t="shared" ref="B228:C230" si="118">SUM(B184/B180)*100-100</f>
        <v>6.0975609756097668</v>
      </c>
      <c r="C228" s="3617">
        <f t="shared" si="118"/>
        <v>-25</v>
      </c>
      <c r="D228" s="3636"/>
      <c r="E228" s="3617">
        <f t="shared" ref="E228:E239" si="119">SUM(E184/E180)*100-100</f>
        <v>-27.659574468085097</v>
      </c>
      <c r="F228" s="3621"/>
      <c r="G228" s="3647" t="s">
        <v>620</v>
      </c>
      <c r="H228" s="3608"/>
      <c r="I228" s="3608"/>
      <c r="J228" s="3590"/>
      <c r="K228" s="3615">
        <f t="shared" ref="K228:K239" si="120">SUM(K184/K180)*100-100</f>
        <v>12.676056338028175</v>
      </c>
      <c r="L228" s="3621"/>
      <c r="M228" s="3617">
        <f t="shared" ref="M228:M239" si="121">SUM(M184/M180)*100-100</f>
        <v>40</v>
      </c>
      <c r="N228" s="3636"/>
      <c r="O228" s="3615">
        <f>(O184/O180)*100-100</f>
        <v>200</v>
      </c>
      <c r="P228" s="3621"/>
      <c r="Q228" s="3617">
        <f t="shared" ref="Q228:Q239" si="122">SUM(Q184/Q180)*100-100</f>
        <v>26.92307692307692</v>
      </c>
      <c r="R228" s="3636"/>
      <c r="S228" s="3617">
        <v>0</v>
      </c>
      <c r="T228" s="3644"/>
    </row>
    <row r="229" spans="1:23" ht="12.75" customHeight="1">
      <c r="A229" s="51" t="s">
        <v>593</v>
      </c>
      <c r="B229" s="94">
        <f t="shared" si="118"/>
        <v>38.095238095238102</v>
      </c>
      <c r="C229" s="3589">
        <f t="shared" si="118"/>
        <v>200</v>
      </c>
      <c r="D229" s="3590"/>
      <c r="E229" s="3589">
        <f t="shared" si="119"/>
        <v>-25</v>
      </c>
      <c r="F229" s="3608"/>
      <c r="G229" s="3647" t="s">
        <v>620</v>
      </c>
      <c r="H229" s="3608"/>
      <c r="I229" s="3608"/>
      <c r="J229" s="3590"/>
      <c r="K229" s="3587">
        <f t="shared" si="120"/>
        <v>40.909090909090907</v>
      </c>
      <c r="L229" s="3608"/>
      <c r="M229" s="3589">
        <f t="shared" si="121"/>
        <v>20</v>
      </c>
      <c r="N229" s="3590"/>
      <c r="O229" s="3587">
        <f>(O185/O181)*100-100</f>
        <v>-100</v>
      </c>
      <c r="P229" s="3608"/>
      <c r="Q229" s="3589">
        <f t="shared" si="122"/>
        <v>140</v>
      </c>
      <c r="R229" s="3590"/>
      <c r="S229" s="3589">
        <v>0</v>
      </c>
      <c r="T229" s="3637"/>
    </row>
    <row r="230" spans="1:23" ht="12.75" customHeight="1">
      <c r="A230" s="51" t="s">
        <v>440</v>
      </c>
      <c r="B230" s="94">
        <f t="shared" si="118"/>
        <v>-5.3571428571428612</v>
      </c>
      <c r="C230" s="3589">
        <f t="shared" si="118"/>
        <v>-50</v>
      </c>
      <c r="D230" s="3590"/>
      <c r="E230" s="3589">
        <f t="shared" si="119"/>
        <v>0</v>
      </c>
      <c r="F230" s="3608"/>
      <c r="G230" s="3647" t="s">
        <v>620</v>
      </c>
      <c r="H230" s="3608"/>
      <c r="I230" s="3608"/>
      <c r="J230" s="3590"/>
      <c r="K230" s="3587">
        <f t="shared" si="120"/>
        <v>15.384615384615373</v>
      </c>
      <c r="L230" s="3608"/>
      <c r="M230" s="3589">
        <f t="shared" si="121"/>
        <v>-80</v>
      </c>
      <c r="N230" s="3590"/>
      <c r="O230" s="3589">
        <v>0</v>
      </c>
      <c r="P230" s="3590"/>
      <c r="Q230" s="3589">
        <f t="shared" si="122"/>
        <v>-18.181818181818173</v>
      </c>
      <c r="R230" s="3590"/>
      <c r="S230" s="3589">
        <v>0</v>
      </c>
      <c r="T230" s="3637"/>
    </row>
    <row r="231" spans="1:23" ht="12.75" customHeight="1">
      <c r="A231" s="52" t="s">
        <v>496</v>
      </c>
      <c r="B231" s="95">
        <f t="shared" ref="B231:B242" si="123">SUM(B187/B183)*100-100</f>
        <v>0</v>
      </c>
      <c r="C231" s="3601">
        <v>0</v>
      </c>
      <c r="D231" s="3622"/>
      <c r="E231" s="3601">
        <f t="shared" si="119"/>
        <v>-33.333333333333343</v>
      </c>
      <c r="F231" s="3669"/>
      <c r="G231" s="3668" t="s">
        <v>620</v>
      </c>
      <c r="H231" s="3669"/>
      <c r="I231" s="3669"/>
      <c r="J231" s="3622"/>
      <c r="K231" s="3641">
        <f t="shared" si="120"/>
        <v>29.166666666666686</v>
      </c>
      <c r="L231" s="3669"/>
      <c r="M231" s="3601">
        <f t="shared" si="121"/>
        <v>100</v>
      </c>
      <c r="N231" s="3622"/>
      <c r="O231" s="3589">
        <v>0</v>
      </c>
      <c r="P231" s="3590"/>
      <c r="Q231" s="3601">
        <f t="shared" si="122"/>
        <v>-36.842105263157897</v>
      </c>
      <c r="R231" s="3622"/>
      <c r="S231" s="3601">
        <v>0</v>
      </c>
      <c r="T231" s="3638"/>
    </row>
    <row r="232" spans="1:23" ht="12.75" customHeight="1">
      <c r="A232" s="801" t="s">
        <v>544</v>
      </c>
      <c r="B232" s="176">
        <f t="shared" si="123"/>
        <v>10.34482758620689</v>
      </c>
      <c r="C232" s="3617">
        <f t="shared" ref="C232:C237" si="124">SUM(C188/C184)*100-100</f>
        <v>-33.333333333333343</v>
      </c>
      <c r="D232" s="3636"/>
      <c r="E232" s="3617">
        <f t="shared" si="119"/>
        <v>-35.294117647058826</v>
      </c>
      <c r="F232" s="3621"/>
      <c r="G232" s="3647" t="s">
        <v>620</v>
      </c>
      <c r="H232" s="3608"/>
      <c r="I232" s="3608"/>
      <c r="J232" s="3590"/>
      <c r="K232" s="3615">
        <f t="shared" si="120"/>
        <v>45</v>
      </c>
      <c r="L232" s="3636"/>
      <c r="M232" s="3617">
        <f t="shared" si="121"/>
        <v>-38.095238095238095</v>
      </c>
      <c r="N232" s="3636"/>
      <c r="O232" s="3617">
        <f>(O188/O184)*100-100</f>
        <v>-100</v>
      </c>
      <c r="P232" s="3636"/>
      <c r="Q232" s="3617">
        <f t="shared" si="122"/>
        <v>18.181818181818187</v>
      </c>
      <c r="R232" s="3636"/>
      <c r="S232" s="3617">
        <v>0</v>
      </c>
      <c r="T232" s="3644"/>
    </row>
    <row r="233" spans="1:23" ht="12.75" customHeight="1">
      <c r="A233" s="92" t="s">
        <v>501</v>
      </c>
      <c r="B233" s="94">
        <f t="shared" si="123"/>
        <v>1.7241379310344769</v>
      </c>
      <c r="C233" s="3589">
        <f t="shared" si="124"/>
        <v>-66.666666666666671</v>
      </c>
      <c r="D233" s="3590"/>
      <c r="E233" s="3589">
        <f t="shared" si="119"/>
        <v>100</v>
      </c>
      <c r="F233" s="3608"/>
      <c r="G233" s="3647" t="s">
        <v>620</v>
      </c>
      <c r="H233" s="3608"/>
      <c r="I233" s="3608"/>
      <c r="J233" s="3590"/>
      <c r="K233" s="3587">
        <f t="shared" si="120"/>
        <v>3.2258064516128968</v>
      </c>
      <c r="L233" s="3590"/>
      <c r="M233" s="3589">
        <f t="shared" si="121"/>
        <v>-50</v>
      </c>
      <c r="N233" s="3590"/>
      <c r="O233" s="3589" t="s">
        <v>620</v>
      </c>
      <c r="P233" s="3590"/>
      <c r="Q233" s="3589">
        <f t="shared" si="122"/>
        <v>-8.3333333333333428</v>
      </c>
      <c r="R233" s="3590"/>
      <c r="S233" s="3589" t="s">
        <v>620</v>
      </c>
      <c r="T233" s="3591"/>
    </row>
    <row r="234" spans="1:23" ht="12.75" customHeight="1">
      <c r="A234" s="92" t="s">
        <v>516</v>
      </c>
      <c r="B234" s="94">
        <f t="shared" si="123"/>
        <v>7.5471698113207566</v>
      </c>
      <c r="C234" s="3589">
        <f t="shared" si="124"/>
        <v>-100</v>
      </c>
      <c r="D234" s="3590"/>
      <c r="E234" s="3589">
        <f t="shared" si="119"/>
        <v>-50</v>
      </c>
      <c r="F234" s="3608"/>
      <c r="G234" s="3647" t="s">
        <v>620</v>
      </c>
      <c r="H234" s="3608"/>
      <c r="I234" s="3608"/>
      <c r="J234" s="3590"/>
      <c r="K234" s="3587">
        <f t="shared" si="120"/>
        <v>10.000000000000014</v>
      </c>
      <c r="L234" s="3590"/>
      <c r="M234" s="3589">
        <f t="shared" si="121"/>
        <v>600</v>
      </c>
      <c r="N234" s="3590"/>
      <c r="O234" s="3589" t="s">
        <v>620</v>
      </c>
      <c r="P234" s="3590"/>
      <c r="Q234" s="3589">
        <f t="shared" si="122"/>
        <v>22.222222222222229</v>
      </c>
      <c r="R234" s="3590"/>
      <c r="S234" s="3589" t="s">
        <v>620</v>
      </c>
      <c r="T234" s="3591"/>
    </row>
    <row r="235" spans="1:23" ht="12.75" customHeight="1">
      <c r="A235" s="91" t="s">
        <v>444</v>
      </c>
      <c r="B235" s="95">
        <f t="shared" si="123"/>
        <v>9.375</v>
      </c>
      <c r="C235" s="3601">
        <f t="shared" si="124"/>
        <v>-33.333333333333343</v>
      </c>
      <c r="D235" s="3622"/>
      <c r="E235" s="3601">
        <f t="shared" si="119"/>
        <v>0</v>
      </c>
      <c r="F235" s="3669"/>
      <c r="G235" s="3668" t="s">
        <v>620</v>
      </c>
      <c r="H235" s="3669"/>
      <c r="I235" s="3669"/>
      <c r="J235" s="3622"/>
      <c r="K235" s="3641">
        <f t="shared" si="120"/>
        <v>12.90322580645163</v>
      </c>
      <c r="L235" s="3622"/>
      <c r="M235" s="3601">
        <f t="shared" si="121"/>
        <v>-33.333333333333343</v>
      </c>
      <c r="N235" s="3622"/>
      <c r="O235" s="3601" t="s">
        <v>620</v>
      </c>
      <c r="P235" s="3622"/>
      <c r="Q235" s="3601">
        <f t="shared" si="122"/>
        <v>33.333333333333314</v>
      </c>
      <c r="R235" s="3622"/>
      <c r="S235" s="3601" t="s">
        <v>620</v>
      </c>
      <c r="T235" s="3603"/>
    </row>
    <row r="236" spans="1:23" ht="12.75" customHeight="1">
      <c r="A236" s="800" t="s">
        <v>430</v>
      </c>
      <c r="B236" s="176">
        <f t="shared" si="123"/>
        <v>2.0833333333333286</v>
      </c>
      <c r="C236" s="3615">
        <f t="shared" si="124"/>
        <v>-50</v>
      </c>
      <c r="D236" s="3621"/>
      <c r="E236" s="3617">
        <f t="shared" si="119"/>
        <v>81.818181818181813</v>
      </c>
      <c r="F236" s="3621"/>
      <c r="G236" s="3643" t="s">
        <v>620</v>
      </c>
      <c r="H236" s="3621"/>
      <c r="I236" s="3621"/>
      <c r="J236" s="3636"/>
      <c r="K236" s="3615">
        <f t="shared" si="120"/>
        <v>-12.931034482758619</v>
      </c>
      <c r="L236" s="3636"/>
      <c r="M236" s="3615">
        <f t="shared" si="121"/>
        <v>69.230769230769226</v>
      </c>
      <c r="N236" s="3621"/>
      <c r="O236" s="3617">
        <v>0</v>
      </c>
      <c r="P236" s="3636"/>
      <c r="Q236" s="3615">
        <f t="shared" si="122"/>
        <v>-25.641025641025635</v>
      </c>
      <c r="R236" s="3621"/>
      <c r="S236" s="3617">
        <v>0</v>
      </c>
      <c r="T236" s="3618"/>
    </row>
    <row r="237" spans="1:23" ht="12.75" customHeight="1">
      <c r="A237" s="51" t="s">
        <v>213</v>
      </c>
      <c r="B237" s="94">
        <f t="shared" si="123"/>
        <v>25.423728813559322</v>
      </c>
      <c r="C237" s="3587">
        <f t="shared" si="124"/>
        <v>200</v>
      </c>
      <c r="D237" s="3608"/>
      <c r="E237" s="3589">
        <f t="shared" si="119"/>
        <v>0</v>
      </c>
      <c r="F237" s="3608"/>
      <c r="G237" s="3647" t="s">
        <v>620</v>
      </c>
      <c r="H237" s="3608"/>
      <c r="I237" s="3608"/>
      <c r="J237" s="3590"/>
      <c r="K237" s="3587">
        <f t="shared" si="120"/>
        <v>6.25</v>
      </c>
      <c r="L237" s="3590"/>
      <c r="M237" s="3587">
        <f t="shared" si="121"/>
        <v>266.66666666666663</v>
      </c>
      <c r="N237" s="3608"/>
      <c r="O237" s="3589" t="s">
        <v>620</v>
      </c>
      <c r="P237" s="3590"/>
      <c r="Q237" s="3587">
        <f t="shared" si="122"/>
        <v>18.181818181818187</v>
      </c>
      <c r="R237" s="3608"/>
      <c r="S237" s="3794" t="s">
        <v>620</v>
      </c>
      <c r="T237" s="3591"/>
    </row>
    <row r="238" spans="1:23" ht="12.75" customHeight="1">
      <c r="A238" s="51" t="s">
        <v>64</v>
      </c>
      <c r="B238" s="94">
        <f t="shared" si="123"/>
        <v>-10.526315789473685</v>
      </c>
      <c r="C238" s="3587">
        <v>0</v>
      </c>
      <c r="D238" s="3608"/>
      <c r="E238" s="3589">
        <f t="shared" si="119"/>
        <v>83.333333333333314</v>
      </c>
      <c r="F238" s="3608"/>
      <c r="G238" s="3589" t="s">
        <v>620</v>
      </c>
      <c r="H238" s="3639"/>
      <c r="I238" s="3587" t="s">
        <v>620</v>
      </c>
      <c r="J238" s="3639"/>
      <c r="K238" s="3587">
        <f t="shared" si="120"/>
        <v>-15.151515151515156</v>
      </c>
      <c r="L238" s="3590"/>
      <c r="M238" s="3587">
        <f t="shared" si="121"/>
        <v>-42.857142857142861</v>
      </c>
      <c r="N238" s="3608"/>
      <c r="O238" s="3794" t="s">
        <v>620</v>
      </c>
      <c r="P238" s="3590"/>
      <c r="Q238" s="3587">
        <f t="shared" si="122"/>
        <v>-54.545454545454547</v>
      </c>
      <c r="R238" s="3608"/>
      <c r="S238" s="3589" t="s">
        <v>620</v>
      </c>
      <c r="T238" s="3591"/>
    </row>
    <row r="239" spans="1:23" ht="12.75" customHeight="1">
      <c r="A239" s="52" t="s">
        <v>569</v>
      </c>
      <c r="B239" s="95">
        <f t="shared" si="123"/>
        <v>20</v>
      </c>
      <c r="C239" s="3641">
        <v>1</v>
      </c>
      <c r="D239" s="3669"/>
      <c r="E239" s="3601">
        <f t="shared" si="119"/>
        <v>91.666666666666686</v>
      </c>
      <c r="F239" s="3669"/>
      <c r="G239" s="3601" t="s">
        <v>620</v>
      </c>
      <c r="H239" s="3640"/>
      <c r="I239" s="3641" t="s">
        <v>620</v>
      </c>
      <c r="J239" s="3640"/>
      <c r="K239" s="3641">
        <f t="shared" si="120"/>
        <v>20</v>
      </c>
      <c r="L239" s="3622"/>
      <c r="M239" s="3641">
        <f t="shared" si="121"/>
        <v>25</v>
      </c>
      <c r="N239" s="3669"/>
      <c r="O239" s="3601">
        <f>SUM(O195/O191)*100-100</f>
        <v>200</v>
      </c>
      <c r="P239" s="3622"/>
      <c r="Q239" s="3641">
        <f t="shared" si="122"/>
        <v>-37.5</v>
      </c>
      <c r="R239" s="3669"/>
      <c r="S239" s="3601" t="s">
        <v>620</v>
      </c>
      <c r="T239" s="3603"/>
    </row>
    <row r="240" spans="1:23" ht="12.75" customHeight="1">
      <c r="A240" s="800" t="s">
        <v>623</v>
      </c>
      <c r="B240" s="96">
        <f t="shared" si="123"/>
        <v>-29.591836734693871</v>
      </c>
      <c r="C240" s="3617">
        <f>(C196/C192)*100-100</f>
        <v>700</v>
      </c>
      <c r="D240" s="3636"/>
      <c r="E240" s="3617">
        <f t="shared" ref="E240:E248" si="125">(E196/E192)*100-100</f>
        <v>-44.999999999999993</v>
      </c>
      <c r="F240" s="3621"/>
      <c r="G240" s="3617" t="s">
        <v>620</v>
      </c>
      <c r="H240" s="3642"/>
      <c r="I240" s="3617" t="s">
        <v>620</v>
      </c>
      <c r="J240" s="3615"/>
      <c r="K240" s="3617">
        <f t="shared" ref="K240:K251" si="126">(K196/K192)*100-100</f>
        <v>-28.712871287128721</v>
      </c>
      <c r="L240" s="3621"/>
      <c r="M240" s="3617">
        <f t="shared" ref="M240:M256" si="127">(M196/M192)*100-100</f>
        <v>-27.272727272727266</v>
      </c>
      <c r="N240" s="3636"/>
      <c r="O240" s="3589" t="s">
        <v>620</v>
      </c>
      <c r="P240" s="3608"/>
      <c r="Q240" s="3617">
        <f t="shared" ref="Q240:Q251" si="128">(Q196/Q192)*100-100</f>
        <v>-41.379310344827594</v>
      </c>
      <c r="R240" s="3621"/>
      <c r="S240" s="3617">
        <f>(S196/S192)*100-100</f>
        <v>-100</v>
      </c>
      <c r="T240" s="3618"/>
      <c r="W240" s="20"/>
    </row>
    <row r="241" spans="1:22" ht="12.75" customHeight="1">
      <c r="A241" s="51" t="s">
        <v>663</v>
      </c>
      <c r="B241" s="97">
        <f t="shared" si="123"/>
        <v>-10.810810810810807</v>
      </c>
      <c r="C241" s="3589">
        <f>(C197/C193)*100-100</f>
        <v>-100</v>
      </c>
      <c r="D241" s="3590"/>
      <c r="E241" s="3589">
        <f t="shared" si="125"/>
        <v>8.3333333333333286</v>
      </c>
      <c r="F241" s="3608"/>
      <c r="G241" s="3589" t="s">
        <v>620</v>
      </c>
      <c r="H241" s="3639"/>
      <c r="I241" s="3589" t="s">
        <v>620</v>
      </c>
      <c r="J241" s="3587"/>
      <c r="K241" s="3589">
        <f t="shared" si="126"/>
        <v>-17.64705882352942</v>
      </c>
      <c r="L241" s="3608"/>
      <c r="M241" s="3589">
        <f t="shared" si="127"/>
        <v>-54.545454545454547</v>
      </c>
      <c r="N241" s="3608"/>
      <c r="O241" s="3589">
        <f t="shared" ref="O241:O246" si="129">(O197/O193)*100-100</f>
        <v>300</v>
      </c>
      <c r="P241" s="3608"/>
      <c r="Q241" s="3589">
        <f t="shared" si="128"/>
        <v>23.07692307692308</v>
      </c>
      <c r="R241" s="3608"/>
      <c r="S241" s="3589" t="s">
        <v>620</v>
      </c>
      <c r="T241" s="3591"/>
    </row>
    <row r="242" spans="1:22" ht="12.75" customHeight="1">
      <c r="A242" s="51" t="s">
        <v>676</v>
      </c>
      <c r="B242" s="97">
        <f t="shared" si="123"/>
        <v>17.64705882352942</v>
      </c>
      <c r="C242" s="3589" t="s">
        <v>620</v>
      </c>
      <c r="D242" s="3590"/>
      <c r="E242" s="3589">
        <f t="shared" si="125"/>
        <v>0</v>
      </c>
      <c r="F242" s="3608"/>
      <c r="G242" s="3589" t="s">
        <v>620</v>
      </c>
      <c r="H242" s="3639"/>
      <c r="I242" s="3589" t="s">
        <v>620</v>
      </c>
      <c r="J242" s="3587"/>
      <c r="K242" s="3589">
        <f t="shared" si="126"/>
        <v>-3.5714285714285694</v>
      </c>
      <c r="L242" s="3608"/>
      <c r="M242" s="3589">
        <f t="shared" si="127"/>
        <v>-25</v>
      </c>
      <c r="N242" s="3608"/>
      <c r="O242" s="3589">
        <f t="shared" si="129"/>
        <v>33.333333333333314</v>
      </c>
      <c r="P242" s="3608"/>
      <c r="Q242" s="3589">
        <f t="shared" si="128"/>
        <v>160</v>
      </c>
      <c r="R242" s="3608"/>
      <c r="S242" s="3589" t="s">
        <v>620</v>
      </c>
      <c r="T242" s="3591"/>
    </row>
    <row r="243" spans="1:22" ht="12.75" customHeight="1">
      <c r="A243" s="91" t="s">
        <v>677</v>
      </c>
      <c r="B243" s="2805">
        <f t="shared" ref="B243:B252" si="130">SUM(B199/B195)*100-100</f>
        <v>-27.38095238095238</v>
      </c>
      <c r="C243" s="3601" t="s">
        <v>620</v>
      </c>
      <c r="D243" s="3622"/>
      <c r="E243" s="3601">
        <f t="shared" si="125"/>
        <v>-73.913043478260875</v>
      </c>
      <c r="F243" s="3669"/>
      <c r="G243" s="3601" t="s">
        <v>620</v>
      </c>
      <c r="H243" s="3640"/>
      <c r="I243" s="3601" t="s">
        <v>620</v>
      </c>
      <c r="J243" s="3641"/>
      <c r="K243" s="3601">
        <f t="shared" si="126"/>
        <v>-30.952380952380949</v>
      </c>
      <c r="L243" s="3669"/>
      <c r="M243" s="3601">
        <f t="shared" si="127"/>
        <v>-20</v>
      </c>
      <c r="N243" s="3669"/>
      <c r="O243" s="3601">
        <f t="shared" si="129"/>
        <v>66.666666666666686</v>
      </c>
      <c r="P243" s="3669"/>
      <c r="Q243" s="3601">
        <f t="shared" si="128"/>
        <v>70</v>
      </c>
      <c r="R243" s="3669"/>
      <c r="S243" s="3601" t="s">
        <v>620</v>
      </c>
      <c r="T243" s="3603"/>
    </row>
    <row r="244" spans="1:22" ht="12.75" customHeight="1">
      <c r="A244" s="801" t="s">
        <v>728</v>
      </c>
      <c r="B244" s="1666">
        <f t="shared" si="130"/>
        <v>2.8985507246376727</v>
      </c>
      <c r="C244" s="3589">
        <f>(C200/C196)*100-100</f>
        <v>-62.5</v>
      </c>
      <c r="D244" s="3608"/>
      <c r="E244" s="3617">
        <f t="shared" si="125"/>
        <v>-27.272727272727266</v>
      </c>
      <c r="F244" s="3636"/>
      <c r="G244" s="3617" t="s">
        <v>620</v>
      </c>
      <c r="H244" s="3642"/>
      <c r="I244" s="3617" t="s">
        <v>620</v>
      </c>
      <c r="J244" s="3642"/>
      <c r="K244" s="3617">
        <f t="shared" si="126"/>
        <v>27.777777777777771</v>
      </c>
      <c r="L244" s="3636"/>
      <c r="M244" s="3617">
        <f t="shared" si="127"/>
        <v>-75</v>
      </c>
      <c r="N244" s="3636"/>
      <c r="O244" s="3589">
        <f t="shared" si="129"/>
        <v>-33.333333333333343</v>
      </c>
      <c r="P244" s="3608"/>
      <c r="Q244" s="3617">
        <f t="shared" si="128"/>
        <v>41.176470588235304</v>
      </c>
      <c r="R244" s="3636"/>
      <c r="S244" s="3617" t="s">
        <v>620</v>
      </c>
      <c r="T244" s="3644"/>
    </row>
    <row r="245" spans="1:22" ht="12.75" customHeight="1">
      <c r="A245" s="92" t="s">
        <v>745</v>
      </c>
      <c r="B245" s="94">
        <f t="shared" si="130"/>
        <v>1.5151515151515156</v>
      </c>
      <c r="C245" s="3589" t="s">
        <v>620</v>
      </c>
      <c r="D245" s="3590"/>
      <c r="E245" s="3589">
        <f>(E201/E197)*100-100</f>
        <v>-15.384615384615387</v>
      </c>
      <c r="F245" s="3608"/>
      <c r="G245" s="3589" t="s">
        <v>620</v>
      </c>
      <c r="H245" s="3594"/>
      <c r="I245" s="3589" t="s">
        <v>620</v>
      </c>
      <c r="J245" s="3594"/>
      <c r="K245" s="3589">
        <f t="shared" si="126"/>
        <v>14.285714285714278</v>
      </c>
      <c r="L245" s="3590"/>
      <c r="M245" s="3589">
        <f t="shared" si="127"/>
        <v>-40</v>
      </c>
      <c r="N245" s="3590"/>
      <c r="O245" s="3589">
        <f t="shared" si="129"/>
        <v>-25</v>
      </c>
      <c r="P245" s="3608"/>
      <c r="Q245" s="3589">
        <f t="shared" si="128"/>
        <v>-18.75</v>
      </c>
      <c r="R245" s="3590"/>
      <c r="S245" s="3589" t="s">
        <v>620</v>
      </c>
      <c r="T245" s="3637"/>
    </row>
    <row r="246" spans="1:22" ht="12.75" customHeight="1">
      <c r="A246" s="51" t="s">
        <v>746</v>
      </c>
      <c r="B246" s="94">
        <f t="shared" si="130"/>
        <v>-8.3333333333333428</v>
      </c>
      <c r="C246" s="3589" t="s">
        <v>620</v>
      </c>
      <c r="D246" s="3590"/>
      <c r="E246" s="3589">
        <f t="shared" si="125"/>
        <v>9.0909090909090793</v>
      </c>
      <c r="F246" s="3590"/>
      <c r="G246" s="3589" t="s">
        <v>620</v>
      </c>
      <c r="H246" s="3639"/>
      <c r="I246" s="3589" t="s">
        <v>620</v>
      </c>
      <c r="J246" s="3639"/>
      <c r="K246" s="3589">
        <f t="shared" si="126"/>
        <v>-7.4074074074074048</v>
      </c>
      <c r="L246" s="3590"/>
      <c r="M246" s="3589">
        <f t="shared" si="127"/>
        <v>100</v>
      </c>
      <c r="N246" s="3590"/>
      <c r="O246" s="3589">
        <f t="shared" si="129"/>
        <v>-50</v>
      </c>
      <c r="P246" s="3608"/>
      <c r="Q246" s="3589">
        <f t="shared" si="128"/>
        <v>-23.076923076923066</v>
      </c>
      <c r="R246" s="3590"/>
      <c r="S246" s="3589">
        <f>(S202/S198)*100-100</f>
        <v>-100</v>
      </c>
      <c r="T246" s="3637"/>
    </row>
    <row r="247" spans="1:22" ht="12.75" customHeight="1">
      <c r="A247" s="52" t="s">
        <v>747</v>
      </c>
      <c r="B247" s="95">
        <f t="shared" si="130"/>
        <v>4.9180327868852487</v>
      </c>
      <c r="C247" s="3601" t="s">
        <v>620</v>
      </c>
      <c r="D247" s="3622"/>
      <c r="E247" s="3601">
        <f t="shared" si="125"/>
        <v>100</v>
      </c>
      <c r="F247" s="3622"/>
      <c r="G247" s="3601" t="s">
        <v>620</v>
      </c>
      <c r="H247" s="3640"/>
      <c r="I247" s="3601" t="s">
        <v>620</v>
      </c>
      <c r="J247" s="3640"/>
      <c r="K247" s="3601">
        <f t="shared" si="126"/>
        <v>6.8965517241379217</v>
      </c>
      <c r="L247" s="3622"/>
      <c r="M247" s="3601">
        <f t="shared" si="127"/>
        <v>25</v>
      </c>
      <c r="N247" s="3622"/>
      <c r="O247" s="3601">
        <f t="shared" ref="O247:O259" si="131">(O203/O199)*100-100</f>
        <v>0</v>
      </c>
      <c r="P247" s="3669"/>
      <c r="Q247" s="3601">
        <f>(Q203/Q199)*100-100</f>
        <v>-35.294117647058826</v>
      </c>
      <c r="R247" s="3622"/>
      <c r="S247" s="3601" t="s">
        <v>620</v>
      </c>
      <c r="T247" s="3638"/>
    </row>
    <row r="248" spans="1:22" ht="12.75" customHeight="1">
      <c r="A248" s="801" t="s">
        <v>769</v>
      </c>
      <c r="B248" s="1666">
        <f t="shared" si="130"/>
        <v>13.380281690140848</v>
      </c>
      <c r="C248" s="3589">
        <f>(C204/C200)*100-100</f>
        <v>-66.666666666666671</v>
      </c>
      <c r="D248" s="3608"/>
      <c r="E248" s="3617">
        <f t="shared" si="125"/>
        <v>68.75</v>
      </c>
      <c r="F248" s="3636"/>
      <c r="G248" s="3617" t="s">
        <v>620</v>
      </c>
      <c r="H248" s="3642"/>
      <c r="I248" s="3617" t="s">
        <v>620</v>
      </c>
      <c r="J248" s="3642"/>
      <c r="K248" s="3617">
        <f t="shared" si="126"/>
        <v>-13.043478260869563</v>
      </c>
      <c r="L248" s="3636"/>
      <c r="M248" s="3617">
        <f t="shared" si="127"/>
        <v>100</v>
      </c>
      <c r="N248" s="3636"/>
      <c r="O248" s="3589">
        <f t="shared" si="131"/>
        <v>150</v>
      </c>
      <c r="P248" s="3608"/>
      <c r="Q248" s="3617">
        <f t="shared" si="128"/>
        <v>66.666666666666686</v>
      </c>
      <c r="R248" s="3636"/>
      <c r="S248" s="3617">
        <f>(S204/S200)*100-100</f>
        <v>-100</v>
      </c>
      <c r="T248" s="3644"/>
    </row>
    <row r="249" spans="1:22" ht="12.75" customHeight="1">
      <c r="A249" s="92" t="s">
        <v>770</v>
      </c>
      <c r="B249" s="94">
        <f t="shared" si="130"/>
        <v>11.940298507462671</v>
      </c>
      <c r="C249" s="3589">
        <f>(C205/C201)*100-100</f>
        <v>100</v>
      </c>
      <c r="D249" s="3590"/>
      <c r="E249" s="3589">
        <f t="shared" ref="E249:E259" si="132">(E205/E201)*100-100</f>
        <v>9.0909090909090793</v>
      </c>
      <c r="F249" s="3608"/>
      <c r="G249" s="3589" t="s">
        <v>620</v>
      </c>
      <c r="H249" s="3594"/>
      <c r="I249" s="3589" t="s">
        <v>620</v>
      </c>
      <c r="J249" s="3594"/>
      <c r="K249" s="3589">
        <f t="shared" si="126"/>
        <v>34.375</v>
      </c>
      <c r="L249" s="3590"/>
      <c r="M249" s="3589">
        <f t="shared" si="127"/>
        <v>0</v>
      </c>
      <c r="N249" s="3590"/>
      <c r="O249" s="3589">
        <f t="shared" si="131"/>
        <v>-33.333333333333343</v>
      </c>
      <c r="P249" s="3608"/>
      <c r="Q249" s="3589">
        <f t="shared" si="128"/>
        <v>0</v>
      </c>
      <c r="R249" s="3590"/>
      <c r="S249" s="3589">
        <f>(S205/S201)*100-100</f>
        <v>-100</v>
      </c>
      <c r="T249" s="3637"/>
    </row>
    <row r="250" spans="1:22" ht="13.5" customHeight="1">
      <c r="A250" s="51" t="s">
        <v>771</v>
      </c>
      <c r="B250" s="94">
        <f t="shared" si="130"/>
        <v>7.2727272727272805</v>
      </c>
      <c r="C250" s="3589" t="s">
        <v>620</v>
      </c>
      <c r="D250" s="3590"/>
      <c r="E250" s="3589">
        <f t="shared" si="132"/>
        <v>-33.333333333333343</v>
      </c>
      <c r="F250" s="3590"/>
      <c r="G250" s="3589" t="s">
        <v>620</v>
      </c>
      <c r="H250" s="3590"/>
      <c r="I250" s="3589" t="s">
        <v>620</v>
      </c>
      <c r="J250" s="3590"/>
      <c r="K250" s="3589">
        <f t="shared" si="126"/>
        <v>15.999999999999986</v>
      </c>
      <c r="L250" s="3590"/>
      <c r="M250" s="3589">
        <f t="shared" si="127"/>
        <v>-50</v>
      </c>
      <c r="N250" s="3590"/>
      <c r="O250" s="3589">
        <f t="shared" si="131"/>
        <v>100</v>
      </c>
      <c r="P250" s="3608"/>
      <c r="Q250" s="3589">
        <f t="shared" si="128"/>
        <v>50</v>
      </c>
      <c r="R250" s="3590"/>
      <c r="S250" s="3589" t="s">
        <v>620</v>
      </c>
      <c r="T250" s="3591"/>
    </row>
    <row r="251" spans="1:22" ht="13.5" customHeight="1">
      <c r="A251" s="52" t="s">
        <v>772</v>
      </c>
      <c r="B251" s="95">
        <f>SUM(B207/B203)*100-100</f>
        <v>21.875</v>
      </c>
      <c r="C251" s="3601" t="s">
        <v>620</v>
      </c>
      <c r="D251" s="3622"/>
      <c r="E251" s="3601">
        <f t="shared" si="132"/>
        <v>41.666666666666686</v>
      </c>
      <c r="F251" s="3622"/>
      <c r="G251" s="3601" t="s">
        <v>620</v>
      </c>
      <c r="H251" s="3622"/>
      <c r="I251" s="3601" t="s">
        <v>620</v>
      </c>
      <c r="J251" s="3622"/>
      <c r="K251" s="3601">
        <f t="shared" si="126"/>
        <v>22.58064516129032</v>
      </c>
      <c r="L251" s="3622"/>
      <c r="M251" s="3601">
        <f t="shared" si="127"/>
        <v>-40</v>
      </c>
      <c r="N251" s="3622"/>
      <c r="O251" s="3601">
        <f t="shared" si="131"/>
        <v>-40</v>
      </c>
      <c r="P251" s="3669"/>
      <c r="Q251" s="3601">
        <f t="shared" si="128"/>
        <v>45.454545454545467</v>
      </c>
      <c r="R251" s="3622"/>
      <c r="S251" s="3601" t="s">
        <v>620</v>
      </c>
      <c r="T251" s="3603"/>
    </row>
    <row r="252" spans="1:22" ht="13.5" customHeight="1">
      <c r="A252" s="801" t="s">
        <v>837</v>
      </c>
      <c r="B252" s="1666">
        <f t="shared" si="130"/>
        <v>-6.8322981366459601</v>
      </c>
      <c r="C252" s="3589">
        <f>(C208/C204)*100-100</f>
        <v>200</v>
      </c>
      <c r="D252" s="3608"/>
      <c r="E252" s="3617">
        <f t="shared" si="132"/>
        <v>-3.7037037037037095</v>
      </c>
      <c r="F252" s="3636"/>
      <c r="G252" s="3617" t="s">
        <v>620</v>
      </c>
      <c r="H252" s="3642"/>
      <c r="I252" s="3617" t="s">
        <v>620</v>
      </c>
      <c r="J252" s="3642"/>
      <c r="K252" s="3617">
        <f t="shared" ref="K252:K259" si="133">(K208/K204)*100-100</f>
        <v>1.25</v>
      </c>
      <c r="L252" s="3636"/>
      <c r="M252" s="3617">
        <f t="shared" si="127"/>
        <v>0</v>
      </c>
      <c r="N252" s="3636"/>
      <c r="O252" s="3589">
        <f t="shared" si="131"/>
        <v>20</v>
      </c>
      <c r="P252" s="3608"/>
      <c r="Q252" s="3617">
        <f t="shared" ref="Q252:Q260" si="134">(Q208/Q204)*100-100</f>
        <v>-35</v>
      </c>
      <c r="R252" s="3636"/>
      <c r="S252" s="3617" t="s">
        <v>620</v>
      </c>
      <c r="T252" s="3644"/>
    </row>
    <row r="253" spans="1:22" ht="13.5" customHeight="1">
      <c r="A253" s="92" t="s">
        <v>844</v>
      </c>
      <c r="B253" s="94">
        <f t="shared" ref="B253:B259" si="135">SUM(B209/B205)*100-100</f>
        <v>-18.666666666666671</v>
      </c>
      <c r="C253" s="3589">
        <f>(C209/C205)*100-100</f>
        <v>-50</v>
      </c>
      <c r="D253" s="3590"/>
      <c r="E253" s="3589">
        <f t="shared" si="132"/>
        <v>-25</v>
      </c>
      <c r="F253" s="3608"/>
      <c r="G253" s="3589" t="s">
        <v>620</v>
      </c>
      <c r="H253" s="3594"/>
      <c r="I253" s="3589" t="s">
        <v>620</v>
      </c>
      <c r="J253" s="3594"/>
      <c r="K253" s="3589">
        <f t="shared" si="133"/>
        <v>-20.930232558139537</v>
      </c>
      <c r="L253" s="3590"/>
      <c r="M253" s="3589">
        <f t="shared" si="127"/>
        <v>-100</v>
      </c>
      <c r="N253" s="3590"/>
      <c r="O253" s="3589">
        <f t="shared" si="131"/>
        <v>0</v>
      </c>
      <c r="P253" s="3608"/>
      <c r="Q253" s="3589">
        <f t="shared" si="134"/>
        <v>15.384615384615373</v>
      </c>
      <c r="R253" s="3590"/>
      <c r="S253" s="3589" t="s">
        <v>620</v>
      </c>
      <c r="T253" s="3637"/>
      <c r="V253" s="20"/>
    </row>
    <row r="254" spans="1:22" ht="13.5" customHeight="1">
      <c r="A254" s="51" t="s">
        <v>824</v>
      </c>
      <c r="B254" s="94">
        <f t="shared" si="135"/>
        <v>-30.508474576271183</v>
      </c>
      <c r="C254" s="3589" t="s">
        <v>620</v>
      </c>
      <c r="D254" s="3590"/>
      <c r="E254" s="3589">
        <f t="shared" si="132"/>
        <v>-75</v>
      </c>
      <c r="F254" s="3608"/>
      <c r="G254" s="3589" t="s">
        <v>620</v>
      </c>
      <c r="H254" s="3594"/>
      <c r="I254" s="3589" t="s">
        <v>620</v>
      </c>
      <c r="J254" s="3594"/>
      <c r="K254" s="3589">
        <f t="shared" si="133"/>
        <v>-20.689655172413794</v>
      </c>
      <c r="L254" s="3590"/>
      <c r="M254" s="3589">
        <f t="shared" si="127"/>
        <v>66.666666666666686</v>
      </c>
      <c r="N254" s="3590"/>
      <c r="O254" s="3589">
        <f t="shared" si="131"/>
        <v>0</v>
      </c>
      <c r="P254" s="3608"/>
      <c r="Q254" s="3589">
        <f t="shared" si="134"/>
        <v>-53.333333333333336</v>
      </c>
      <c r="R254" s="3590"/>
      <c r="S254" s="3589" t="s">
        <v>620</v>
      </c>
      <c r="T254" s="3637"/>
    </row>
    <row r="255" spans="1:22" ht="13.5" customHeight="1">
      <c r="A255" s="52" t="s">
        <v>845</v>
      </c>
      <c r="B255" s="95">
        <f t="shared" si="135"/>
        <v>-7.6923076923076934</v>
      </c>
      <c r="C255" s="3601">
        <f>(C211/C207)*100-100</f>
        <v>0</v>
      </c>
      <c r="D255" s="3622"/>
      <c r="E255" s="3601">
        <f t="shared" si="132"/>
        <v>-17.64705882352942</v>
      </c>
      <c r="F255" s="3669"/>
      <c r="G255" s="3601" t="s">
        <v>620</v>
      </c>
      <c r="H255" s="3607"/>
      <c r="I255" s="3601" t="s">
        <v>620</v>
      </c>
      <c r="J255" s="3607"/>
      <c r="K255" s="3601">
        <f t="shared" si="133"/>
        <v>-5.2631578947368496</v>
      </c>
      <c r="L255" s="3622"/>
      <c r="M255" s="3601">
        <f t="shared" si="127"/>
        <v>-100</v>
      </c>
      <c r="N255" s="3622"/>
      <c r="O255" s="3601">
        <f t="shared" si="131"/>
        <v>66.666666666666686</v>
      </c>
      <c r="P255" s="3669"/>
      <c r="Q255" s="3601">
        <f t="shared" si="134"/>
        <v>0</v>
      </c>
      <c r="R255" s="3622"/>
      <c r="S255" s="3601" t="s">
        <v>620</v>
      </c>
      <c r="T255" s="3638"/>
    </row>
    <row r="256" spans="1:22" ht="13.5" customHeight="1">
      <c r="A256" s="92" t="s">
        <v>894</v>
      </c>
      <c r="B256" s="1666">
        <f t="shared" si="135"/>
        <v>-8.6666666666666714</v>
      </c>
      <c r="C256" s="3589">
        <f>(C212/C208)*100-100</f>
        <v>-66.666666666666671</v>
      </c>
      <c r="D256" s="3608"/>
      <c r="E256" s="3589">
        <f t="shared" si="132"/>
        <v>-3.8461538461538396</v>
      </c>
      <c r="F256" s="3590"/>
      <c r="G256" s="3589" t="s">
        <v>620</v>
      </c>
      <c r="H256" s="3639"/>
      <c r="I256" s="3589" t="s">
        <v>620</v>
      </c>
      <c r="J256" s="3639"/>
      <c r="K256" s="3589">
        <f t="shared" si="133"/>
        <v>-20.987654320987659</v>
      </c>
      <c r="L256" s="3590"/>
      <c r="M256" s="3589">
        <f t="shared" si="127"/>
        <v>12.5</v>
      </c>
      <c r="N256" s="3590"/>
      <c r="O256" s="3589">
        <f t="shared" si="131"/>
        <v>-16.666666666666657</v>
      </c>
      <c r="P256" s="3608"/>
      <c r="Q256" s="3589">
        <f t="shared" si="134"/>
        <v>26.92307692307692</v>
      </c>
      <c r="R256" s="3590"/>
      <c r="S256" s="3589" t="s">
        <v>620</v>
      </c>
      <c r="T256" s="3637"/>
    </row>
    <row r="257" spans="1:20" ht="13.5" customHeight="1">
      <c r="A257" s="92" t="s">
        <v>900</v>
      </c>
      <c r="B257" s="1666">
        <f t="shared" si="135"/>
        <v>-14.754098360655746</v>
      </c>
      <c r="C257" s="3589">
        <f>(C213/C209)*100-100</f>
        <v>0</v>
      </c>
      <c r="D257" s="3608"/>
      <c r="E257" s="3589">
        <f>(E213/E209)*100-100</f>
        <v>-22.222222222222214</v>
      </c>
      <c r="F257" s="3590"/>
      <c r="G257" s="3589" t="s">
        <v>620</v>
      </c>
      <c r="H257" s="3639"/>
      <c r="I257" s="3589" t="s">
        <v>620</v>
      </c>
      <c r="J257" s="3639"/>
      <c r="K257" s="3589">
        <f>(K213/K209)*100-100</f>
        <v>-14.705882352941174</v>
      </c>
      <c r="L257" s="3590"/>
      <c r="M257" s="3589">
        <v>0</v>
      </c>
      <c r="N257" s="3590"/>
      <c r="O257" s="3589">
        <f>(O213/O209)*100-100</f>
        <v>0</v>
      </c>
      <c r="P257" s="3608"/>
      <c r="Q257" s="3589">
        <f t="shared" si="134"/>
        <v>-40</v>
      </c>
      <c r="R257" s="3590"/>
      <c r="S257" s="3589" t="s">
        <v>620</v>
      </c>
      <c r="T257" s="3637"/>
    </row>
    <row r="258" spans="1:20" ht="13.5" customHeight="1">
      <c r="A258" s="92" t="s">
        <v>888</v>
      </c>
      <c r="B258" s="94">
        <f t="shared" si="135"/>
        <v>2.4390243902439011</v>
      </c>
      <c r="C258" s="3589">
        <v>0</v>
      </c>
      <c r="D258" s="3590"/>
      <c r="E258" s="3589">
        <f t="shared" si="132"/>
        <v>300</v>
      </c>
      <c r="F258" s="3590"/>
      <c r="G258" s="3589" t="s">
        <v>620</v>
      </c>
      <c r="H258" s="3639"/>
      <c r="I258" s="3589" t="s">
        <v>620</v>
      </c>
      <c r="J258" s="3639"/>
      <c r="K258" s="3589">
        <f t="shared" si="133"/>
        <v>4.3478260869565162</v>
      </c>
      <c r="L258" s="3590"/>
      <c r="M258" s="3589">
        <f>(M214/M210)*100-100</f>
        <v>-100</v>
      </c>
      <c r="N258" s="3590"/>
      <c r="O258" s="3589">
        <f t="shared" si="131"/>
        <v>-50</v>
      </c>
      <c r="P258" s="3590"/>
      <c r="Q258" s="3589">
        <f t="shared" si="134"/>
        <v>14.285714285714278</v>
      </c>
      <c r="R258" s="3590"/>
      <c r="S258" s="3589" t="s">
        <v>620</v>
      </c>
      <c r="T258" s="3637"/>
    </row>
    <row r="259" spans="1:20" ht="13.5" customHeight="1">
      <c r="A259" s="52" t="s">
        <v>901</v>
      </c>
      <c r="B259" s="95">
        <f t="shared" si="135"/>
        <v>-1.3888888888888857</v>
      </c>
      <c r="C259" s="3601">
        <f>(C215/C211)*100-100</f>
        <v>100</v>
      </c>
      <c r="D259" s="3622"/>
      <c r="E259" s="3601">
        <f t="shared" si="132"/>
        <v>-21.428571428571431</v>
      </c>
      <c r="F259" s="3669"/>
      <c r="G259" s="3601" t="s">
        <v>620</v>
      </c>
      <c r="H259" s="3607"/>
      <c r="I259" s="3601" t="s">
        <v>620</v>
      </c>
      <c r="J259" s="3607"/>
      <c r="K259" s="3601">
        <f t="shared" si="133"/>
        <v>-2.7777777777777857</v>
      </c>
      <c r="L259" s="3622"/>
      <c r="M259" s="3601" t="s">
        <v>620</v>
      </c>
      <c r="N259" s="3622"/>
      <c r="O259" s="3601">
        <f t="shared" si="131"/>
        <v>-40</v>
      </c>
      <c r="P259" s="3669"/>
      <c r="Q259" s="3601">
        <f t="shared" si="134"/>
        <v>-6.25</v>
      </c>
      <c r="R259" s="3622"/>
      <c r="S259" s="3601" t="s">
        <v>620</v>
      </c>
      <c r="T259" s="3638"/>
    </row>
    <row r="260" spans="1:20" ht="13.5" customHeight="1" thickBot="1">
      <c r="A260" s="3439" t="s">
        <v>939</v>
      </c>
      <c r="B260" s="3450">
        <f>SUM(B216/B212)*100-100</f>
        <v>-16.788321167883211</v>
      </c>
      <c r="C260" s="3595">
        <f>(C216/C212)*100-100</f>
        <v>100</v>
      </c>
      <c r="D260" s="3760"/>
      <c r="E260" s="3595">
        <f>(E216/E212)*100-100</f>
        <v>-24</v>
      </c>
      <c r="F260" s="3596"/>
      <c r="G260" s="3595" t="s">
        <v>620</v>
      </c>
      <c r="H260" s="3661"/>
      <c r="I260" s="3595" t="s">
        <v>620</v>
      </c>
      <c r="J260" s="3661"/>
      <c r="K260" s="3595">
        <f>(K216/K212)*100-100</f>
        <v>-4.6875</v>
      </c>
      <c r="L260" s="3596"/>
      <c r="M260" s="3595">
        <f>(M216/M212)*100-100</f>
        <v>-22.222222222222214</v>
      </c>
      <c r="N260" s="3596"/>
      <c r="O260" s="3595">
        <f>(O216/O212)*100-100</f>
        <v>-80</v>
      </c>
      <c r="P260" s="3760"/>
      <c r="Q260" s="3595">
        <f t="shared" si="134"/>
        <v>-27.272727272727266</v>
      </c>
      <c r="R260" s="3596"/>
      <c r="S260" s="3595" t="s">
        <v>620</v>
      </c>
      <c r="T260" s="3675"/>
    </row>
    <row r="261" spans="1:20">
      <c r="A261" s="56" t="s">
        <v>643</v>
      </c>
    </row>
  </sheetData>
  <mergeCells count="1046">
    <mergeCell ref="C259:D259"/>
    <mergeCell ref="E259:F259"/>
    <mergeCell ref="G259:H259"/>
    <mergeCell ref="I259:J259"/>
    <mergeCell ref="K259:L259"/>
    <mergeCell ref="M259:N259"/>
    <mergeCell ref="O259:P259"/>
    <mergeCell ref="Q259:R259"/>
    <mergeCell ref="S259:T259"/>
    <mergeCell ref="C257:D257"/>
    <mergeCell ref="E257:F257"/>
    <mergeCell ref="G257:H257"/>
    <mergeCell ref="I257:J257"/>
    <mergeCell ref="K257:L257"/>
    <mergeCell ref="M257:N257"/>
    <mergeCell ref="O257:P257"/>
    <mergeCell ref="Q257:R257"/>
    <mergeCell ref="S257:T257"/>
    <mergeCell ref="C258:D258"/>
    <mergeCell ref="E258:F258"/>
    <mergeCell ref="G258:H258"/>
    <mergeCell ref="I258:J258"/>
    <mergeCell ref="K258:L258"/>
    <mergeCell ref="M258:N258"/>
    <mergeCell ref="O258:P258"/>
    <mergeCell ref="Q258:R258"/>
    <mergeCell ref="S258:T258"/>
    <mergeCell ref="S254:T254"/>
    <mergeCell ref="S253:T253"/>
    <mergeCell ref="K253:L253"/>
    <mergeCell ref="M253:N253"/>
    <mergeCell ref="O253:P253"/>
    <mergeCell ref="Q253:R253"/>
    <mergeCell ref="C254:D254"/>
    <mergeCell ref="E254:F254"/>
    <mergeCell ref="C255:D255"/>
    <mergeCell ref="E255:F255"/>
    <mergeCell ref="G255:H255"/>
    <mergeCell ref="I255:J255"/>
    <mergeCell ref="K255:L255"/>
    <mergeCell ref="M255:N255"/>
    <mergeCell ref="O255:P255"/>
    <mergeCell ref="G254:H254"/>
    <mergeCell ref="I254:J254"/>
    <mergeCell ref="K254:L254"/>
    <mergeCell ref="M254:N254"/>
    <mergeCell ref="O254:P254"/>
    <mergeCell ref="Q255:R255"/>
    <mergeCell ref="S255:T255"/>
    <mergeCell ref="Q254:R254"/>
    <mergeCell ref="C253:D253"/>
    <mergeCell ref="E253:F253"/>
    <mergeCell ref="G253:H253"/>
    <mergeCell ref="I253:J253"/>
    <mergeCell ref="C250:D250"/>
    <mergeCell ref="E250:F250"/>
    <mergeCell ref="E236:F236"/>
    <mergeCell ref="E230:F230"/>
    <mergeCell ref="E228:F228"/>
    <mergeCell ref="E225:F225"/>
    <mergeCell ref="K225:L225"/>
    <mergeCell ref="K228:L228"/>
    <mergeCell ref="K227:L227"/>
    <mergeCell ref="K226:L226"/>
    <mergeCell ref="K231:L231"/>
    <mergeCell ref="G230:J230"/>
    <mergeCell ref="G228:J228"/>
    <mergeCell ref="K223:L223"/>
    <mergeCell ref="K230:L230"/>
    <mergeCell ref="G250:H250"/>
    <mergeCell ref="I250:J250"/>
    <mergeCell ref="E234:F234"/>
    <mergeCell ref="C243:D243"/>
    <mergeCell ref="I242:J242"/>
    <mergeCell ref="I240:J240"/>
    <mergeCell ref="E235:F235"/>
    <mergeCell ref="E226:F226"/>
    <mergeCell ref="C225:D225"/>
    <mergeCell ref="C235:D235"/>
    <mergeCell ref="C241:D241"/>
    <mergeCell ref="C239:D239"/>
    <mergeCell ref="E239:F239"/>
    <mergeCell ref="G241:H241"/>
    <mergeCell ref="Q252:R252"/>
    <mergeCell ref="O230:P230"/>
    <mergeCell ref="C247:D247"/>
    <mergeCell ref="E247:F247"/>
    <mergeCell ref="G247:H247"/>
    <mergeCell ref="I247:J247"/>
    <mergeCell ref="C245:D245"/>
    <mergeCell ref="E245:F245"/>
    <mergeCell ref="G245:H245"/>
    <mergeCell ref="I245:J245"/>
    <mergeCell ref="O245:P245"/>
    <mergeCell ref="S237:T237"/>
    <mergeCell ref="S236:T236"/>
    <mergeCell ref="S235:T235"/>
    <mergeCell ref="S234:T234"/>
    <mergeCell ref="S233:T233"/>
    <mergeCell ref="S232:T232"/>
    <mergeCell ref="O232:P232"/>
    <mergeCell ref="Q232:R232"/>
    <mergeCell ref="O231:P231"/>
    <mergeCell ref="S252:T252"/>
    <mergeCell ref="S241:T241"/>
    <mergeCell ref="Q231:R231"/>
    <mergeCell ref="M235:N235"/>
    <mergeCell ref="S231:T231"/>
    <mergeCell ref="Q236:R236"/>
    <mergeCell ref="O235:P235"/>
    <mergeCell ref="Q234:R234"/>
    <mergeCell ref="Q233:R233"/>
    <mergeCell ref="O233:P233"/>
    <mergeCell ref="S251:T251"/>
    <mergeCell ref="M231:N231"/>
    <mergeCell ref="G161:H161"/>
    <mergeCell ref="K161:L161"/>
    <mergeCell ref="C162:D162"/>
    <mergeCell ref="C161:D161"/>
    <mergeCell ref="E161:F161"/>
    <mergeCell ref="S239:T239"/>
    <mergeCell ref="S240:T240"/>
    <mergeCell ref="S250:T250"/>
    <mergeCell ref="O250:P250"/>
    <mergeCell ref="Q250:R250"/>
    <mergeCell ref="O238:P238"/>
    <mergeCell ref="Q238:R238"/>
    <mergeCell ref="Q241:R241"/>
    <mergeCell ref="S249:T249"/>
    <mergeCell ref="S242:T242"/>
    <mergeCell ref="Q246:R246"/>
    <mergeCell ref="K247:L247"/>
    <mergeCell ref="Q247:R247"/>
    <mergeCell ref="M246:N246"/>
    <mergeCell ref="O246:P246"/>
    <mergeCell ref="Q248:R248"/>
    <mergeCell ref="S246:T246"/>
    <mergeCell ref="Q239:R239"/>
    <mergeCell ref="Q242:R242"/>
    <mergeCell ref="M242:N242"/>
    <mergeCell ref="Q249:R249"/>
    <mergeCell ref="K240:L240"/>
    <mergeCell ref="M240:N240"/>
    <mergeCell ref="S244:T244"/>
    <mergeCell ref="S247:T247"/>
    <mergeCell ref="S238:T238"/>
    <mergeCell ref="O239:P239"/>
    <mergeCell ref="O66:P66"/>
    <mergeCell ref="B2:T2"/>
    <mergeCell ref="C3:T3"/>
    <mergeCell ref="G12:I12"/>
    <mergeCell ref="G13:I13"/>
    <mergeCell ref="S157:T157"/>
    <mergeCell ref="Q159:R159"/>
    <mergeCell ref="O166:P166"/>
    <mergeCell ref="C47:T47"/>
    <mergeCell ref="Q58:R58"/>
    <mergeCell ref="Q59:R59"/>
    <mergeCell ref="O59:P59"/>
    <mergeCell ref="Q60:R60"/>
    <mergeCell ref="M58:N58"/>
    <mergeCell ref="M59:N59"/>
    <mergeCell ref="O52:P52"/>
    <mergeCell ref="C56:D56"/>
    <mergeCell ref="E54:F54"/>
    <mergeCell ref="C54:D54"/>
    <mergeCell ref="C51:D51"/>
    <mergeCell ref="E51:F51"/>
    <mergeCell ref="K52:L52"/>
    <mergeCell ref="E57:F57"/>
    <mergeCell ref="K56:L56"/>
    <mergeCell ref="Q51:R51"/>
    <mergeCell ref="Q56:R56"/>
    <mergeCell ref="S59:T59"/>
    <mergeCell ref="E50:F50"/>
    <mergeCell ref="E59:F59"/>
    <mergeCell ref="K59:L59"/>
    <mergeCell ref="G49:J49"/>
    <mergeCell ref="C160:D160"/>
    <mergeCell ref="M48:N48"/>
    <mergeCell ref="I164:J164"/>
    <mergeCell ref="G164:H164"/>
    <mergeCell ref="M158:N158"/>
    <mergeCell ref="K159:L159"/>
    <mergeCell ref="B1:T1"/>
    <mergeCell ref="C70:D70"/>
    <mergeCell ref="C71:D71"/>
    <mergeCell ref="E71:F71"/>
    <mergeCell ref="E70:F70"/>
    <mergeCell ref="G70:H70"/>
    <mergeCell ref="G71:H71"/>
    <mergeCell ref="I71:J71"/>
    <mergeCell ref="I70:J70"/>
    <mergeCell ref="M66:N66"/>
    <mergeCell ref="K71:L71"/>
    <mergeCell ref="M71:N71"/>
    <mergeCell ref="M70:N70"/>
    <mergeCell ref="O70:P70"/>
    <mergeCell ref="O71:P71"/>
    <mergeCell ref="O61:P61"/>
    <mergeCell ref="Q61:R61"/>
    <mergeCell ref="O56:P56"/>
    <mergeCell ref="M56:N56"/>
    <mergeCell ref="O57:P57"/>
    <mergeCell ref="Q57:R57"/>
    <mergeCell ref="C49:D49"/>
    <mergeCell ref="A43:T43"/>
    <mergeCell ref="B46:T46"/>
    <mergeCell ref="G5:I5"/>
    <mergeCell ref="G6:I6"/>
    <mergeCell ref="M49:N49"/>
    <mergeCell ref="M160:N160"/>
    <mergeCell ref="K163:L163"/>
    <mergeCell ref="S163:T163"/>
    <mergeCell ref="S164:T164"/>
    <mergeCell ref="Q166:R166"/>
    <mergeCell ref="Q158:R158"/>
    <mergeCell ref="S169:T169"/>
    <mergeCell ref="C158:D158"/>
    <mergeCell ref="Q48:R48"/>
    <mergeCell ref="S48:T48"/>
    <mergeCell ref="O48:P48"/>
    <mergeCell ref="I48:J48"/>
    <mergeCell ref="G48:H48"/>
    <mergeCell ref="S53:T53"/>
    <mergeCell ref="O50:P50"/>
    <mergeCell ref="C142:D142"/>
    <mergeCell ref="C67:D67"/>
    <mergeCell ref="M141:N141"/>
    <mergeCell ref="G50:J50"/>
    <mergeCell ref="G51:J51"/>
    <mergeCell ref="S61:T61"/>
    <mergeCell ref="S62:T62"/>
    <mergeCell ref="G57:J57"/>
    <mergeCell ref="S56:T56"/>
    <mergeCell ref="O160:P160"/>
    <mergeCell ref="Q160:R160"/>
    <mergeCell ref="O162:P162"/>
    <mergeCell ref="Q162:R162"/>
    <mergeCell ref="Q163:R163"/>
    <mergeCell ref="C48:D48"/>
    <mergeCell ref="E48:F48"/>
    <mergeCell ref="K48:L48"/>
    <mergeCell ref="E53:F53"/>
    <mergeCell ref="E52:F52"/>
    <mergeCell ref="G53:J53"/>
    <mergeCell ref="G54:J54"/>
    <mergeCell ref="E55:F55"/>
    <mergeCell ref="E159:F159"/>
    <mergeCell ref="G159:H159"/>
    <mergeCell ref="M159:N159"/>
    <mergeCell ref="B177:T177"/>
    <mergeCell ref="C159:D159"/>
    <mergeCell ref="I160:J160"/>
    <mergeCell ref="K160:L160"/>
    <mergeCell ref="G180:I180"/>
    <mergeCell ref="C164:D164"/>
    <mergeCell ref="E162:F162"/>
    <mergeCell ref="G162:H162"/>
    <mergeCell ref="I162:J162"/>
    <mergeCell ref="I161:J161"/>
    <mergeCell ref="S159:T159"/>
    <mergeCell ref="Q167:R167"/>
    <mergeCell ref="S160:T160"/>
    <mergeCell ref="E160:F160"/>
    <mergeCell ref="G160:H160"/>
    <mergeCell ref="O159:P159"/>
    <mergeCell ref="I159:J159"/>
    <mergeCell ref="O161:P161"/>
    <mergeCell ref="Q161:R161"/>
    <mergeCell ref="S161:T161"/>
    <mergeCell ref="M161:N161"/>
    <mergeCell ref="G163:H163"/>
    <mergeCell ref="E164:F164"/>
    <mergeCell ref="M163:N163"/>
    <mergeCell ref="S57:T57"/>
    <mergeCell ref="G55:J55"/>
    <mergeCell ref="S54:T54"/>
    <mergeCell ref="O54:P54"/>
    <mergeCell ref="K60:L60"/>
    <mergeCell ref="K61:L61"/>
    <mergeCell ref="O60:P60"/>
    <mergeCell ref="O58:P58"/>
    <mergeCell ref="S58:T58"/>
    <mergeCell ref="S50:T50"/>
    <mergeCell ref="Q50:R50"/>
    <mergeCell ref="O49:P49"/>
    <mergeCell ref="Q55:R55"/>
    <mergeCell ref="S52:T52"/>
    <mergeCell ref="K55:L55"/>
    <mergeCell ref="K49:L49"/>
    <mergeCell ref="M51:N51"/>
    <mergeCell ref="M55:N55"/>
    <mergeCell ref="Q64:R64"/>
    <mergeCell ref="O65:P65"/>
    <mergeCell ref="G73:H73"/>
    <mergeCell ref="E79:F79"/>
    <mergeCell ref="G7:I7"/>
    <mergeCell ref="G8:I8"/>
    <mergeCell ref="G9:I9"/>
    <mergeCell ref="G10:I10"/>
    <mergeCell ref="G11:I11"/>
    <mergeCell ref="O53:P53"/>
    <mergeCell ref="E49:F49"/>
    <mergeCell ref="G14:I14"/>
    <mergeCell ref="G15:I15"/>
    <mergeCell ref="G17:I17"/>
    <mergeCell ref="G18:I18"/>
    <mergeCell ref="B45:T45"/>
    <mergeCell ref="G16:I16"/>
    <mergeCell ref="Q52:R52"/>
    <mergeCell ref="O51:P51"/>
    <mergeCell ref="M52:N52"/>
    <mergeCell ref="K51:L51"/>
    <mergeCell ref="M53:N53"/>
    <mergeCell ref="K53:L53"/>
    <mergeCell ref="C50:D50"/>
    <mergeCell ref="Q49:R49"/>
    <mergeCell ref="K50:L50"/>
    <mergeCell ref="M50:N50"/>
    <mergeCell ref="S49:T49"/>
    <mergeCell ref="S51:T51"/>
    <mergeCell ref="Q53:R53"/>
    <mergeCell ref="C77:D77"/>
    <mergeCell ref="E77:F77"/>
    <mergeCell ref="S72:T72"/>
    <mergeCell ref="S63:T63"/>
    <mergeCell ref="K62:L62"/>
    <mergeCell ref="O67:P67"/>
    <mergeCell ref="Q67:R67"/>
    <mergeCell ref="S67:T67"/>
    <mergeCell ref="O68:P68"/>
    <mergeCell ref="Q68:R68"/>
    <mergeCell ref="O72:P72"/>
    <mergeCell ref="Q65:R65"/>
    <mergeCell ref="Q71:R71"/>
    <mergeCell ref="O62:P62"/>
    <mergeCell ref="G74:H74"/>
    <mergeCell ref="G94:I94"/>
    <mergeCell ref="G82:H82"/>
    <mergeCell ref="K65:L65"/>
    <mergeCell ref="G67:H67"/>
    <mergeCell ref="S75:T75"/>
    <mergeCell ref="M63:N63"/>
    <mergeCell ref="I64:J64"/>
    <mergeCell ref="O84:P84"/>
    <mergeCell ref="Q75:R75"/>
    <mergeCell ref="G79:H79"/>
    <mergeCell ref="K84:L84"/>
    <mergeCell ref="Q63:R63"/>
    <mergeCell ref="S65:T65"/>
    <mergeCell ref="M65:N65"/>
    <mergeCell ref="M67:N67"/>
    <mergeCell ref="O73:P73"/>
    <mergeCell ref="M72:N72"/>
    <mergeCell ref="M68:N68"/>
    <mergeCell ref="K73:L73"/>
    <mergeCell ref="S153:T153"/>
    <mergeCell ref="E157:F157"/>
    <mergeCell ref="K137:L137"/>
    <mergeCell ref="G138:J138"/>
    <mergeCell ref="B133:T133"/>
    <mergeCell ref="M137:N137"/>
    <mergeCell ref="G100:I100"/>
    <mergeCell ref="O137:P137"/>
    <mergeCell ref="G137:J137"/>
    <mergeCell ref="C150:D150"/>
    <mergeCell ref="G150:J150"/>
    <mergeCell ref="S152:T152"/>
    <mergeCell ref="S155:T155"/>
    <mergeCell ref="M150:N150"/>
    <mergeCell ref="K151:L151"/>
    <mergeCell ref="M139:N139"/>
    <mergeCell ref="K147:L147"/>
    <mergeCell ref="G142:J142"/>
    <mergeCell ref="G146:J146"/>
    <mergeCell ref="S145:T145"/>
    <mergeCell ref="S143:T143"/>
    <mergeCell ref="S144:T144"/>
    <mergeCell ref="K138:L138"/>
    <mergeCell ref="Q137:R137"/>
    <mergeCell ref="B134:T134"/>
    <mergeCell ref="E136:F136"/>
    <mergeCell ref="G106:I106"/>
    <mergeCell ref="C61:D61"/>
    <mergeCell ref="O63:P63"/>
    <mergeCell ref="M73:N73"/>
    <mergeCell ref="M84:N84"/>
    <mergeCell ref="K76:L76"/>
    <mergeCell ref="G75:H75"/>
    <mergeCell ref="I75:J75"/>
    <mergeCell ref="G76:H76"/>
    <mergeCell ref="I76:J76"/>
    <mergeCell ref="E73:F73"/>
    <mergeCell ref="O74:P74"/>
    <mergeCell ref="O78:P78"/>
    <mergeCell ref="O80:P80"/>
    <mergeCell ref="I136:J136"/>
    <mergeCell ref="G97:I97"/>
    <mergeCell ref="G98:I98"/>
    <mergeCell ref="G95:I95"/>
    <mergeCell ref="E83:F83"/>
    <mergeCell ref="G83:H83"/>
    <mergeCell ref="I83:J83"/>
    <mergeCell ref="K83:L83"/>
    <mergeCell ref="E75:F75"/>
    <mergeCell ref="I79:J79"/>
    <mergeCell ref="O85:P85"/>
    <mergeCell ref="K136:L136"/>
    <mergeCell ref="M80:N80"/>
    <mergeCell ref="B90:T90"/>
    <mergeCell ref="S84:T84"/>
    <mergeCell ref="Q80:R80"/>
    <mergeCell ref="S80:T80"/>
    <mergeCell ref="M82:N82"/>
    <mergeCell ref="O82:P82"/>
    <mergeCell ref="E56:F56"/>
    <mergeCell ref="C53:D53"/>
    <mergeCell ref="C52:D52"/>
    <mergeCell ref="C55:D55"/>
    <mergeCell ref="G52:J52"/>
    <mergeCell ref="G56:J56"/>
    <mergeCell ref="K57:L57"/>
    <mergeCell ref="C59:D59"/>
    <mergeCell ref="C60:D60"/>
    <mergeCell ref="Q70:R70"/>
    <mergeCell ref="S71:T71"/>
    <mergeCell ref="K68:L68"/>
    <mergeCell ref="S60:T60"/>
    <mergeCell ref="Q62:R62"/>
    <mergeCell ref="Q54:R54"/>
    <mergeCell ref="O55:P55"/>
    <mergeCell ref="K54:L54"/>
    <mergeCell ref="M54:N54"/>
    <mergeCell ref="S55:T55"/>
    <mergeCell ref="M57:N57"/>
    <mergeCell ref="K70:L70"/>
    <mergeCell ref="G65:H65"/>
    <mergeCell ref="E68:F68"/>
    <mergeCell ref="E58:F58"/>
    <mergeCell ref="C58:D58"/>
    <mergeCell ref="C65:D65"/>
    <mergeCell ref="G58:J58"/>
    <mergeCell ref="E66:F66"/>
    <mergeCell ref="I65:J65"/>
    <mergeCell ref="I67:J67"/>
    <mergeCell ref="E63:F63"/>
    <mergeCell ref="K63:L63"/>
    <mergeCell ref="G61:J61"/>
    <mergeCell ref="G62:J62"/>
    <mergeCell ref="G63:H63"/>
    <mergeCell ref="I63:J63"/>
    <mergeCell ref="G64:H64"/>
    <mergeCell ref="C63:D63"/>
    <mergeCell ref="M61:N61"/>
    <mergeCell ref="E60:F60"/>
    <mergeCell ref="M62:N62"/>
    <mergeCell ref="M60:N60"/>
    <mergeCell ref="K58:L58"/>
    <mergeCell ref="E61:F61"/>
    <mergeCell ref="G104:I104"/>
    <mergeCell ref="M79:N79"/>
    <mergeCell ref="C92:T92"/>
    <mergeCell ref="S79:T79"/>
    <mergeCell ref="Q81:R81"/>
    <mergeCell ref="S81:T81"/>
    <mergeCell ref="O77:P77"/>
    <mergeCell ref="Q77:R77"/>
    <mergeCell ref="Q66:R66"/>
    <mergeCell ref="E65:F65"/>
    <mergeCell ref="S64:T64"/>
    <mergeCell ref="S66:T66"/>
    <mergeCell ref="C66:D66"/>
    <mergeCell ref="O64:P64"/>
    <mergeCell ref="K80:L80"/>
    <mergeCell ref="S68:T68"/>
    <mergeCell ref="S69:T69"/>
    <mergeCell ref="S70:T70"/>
    <mergeCell ref="O69:P69"/>
    <mergeCell ref="Q69:R69"/>
    <mergeCell ref="S73:T73"/>
    <mergeCell ref="G96:I96"/>
    <mergeCell ref="O140:P140"/>
    <mergeCell ref="G140:J140"/>
    <mergeCell ref="G141:J141"/>
    <mergeCell ref="M142:N142"/>
    <mergeCell ref="E140:F140"/>
    <mergeCell ref="B89:S89"/>
    <mergeCell ref="C137:D137"/>
    <mergeCell ref="S137:T137"/>
    <mergeCell ref="K82:L82"/>
    <mergeCell ref="M78:N78"/>
    <mergeCell ref="S138:T138"/>
    <mergeCell ref="S74:T74"/>
    <mergeCell ref="G105:I105"/>
    <mergeCell ref="C76:D76"/>
    <mergeCell ref="E80:F80"/>
    <mergeCell ref="G80:H80"/>
    <mergeCell ref="I80:J80"/>
    <mergeCell ref="S142:T142"/>
    <mergeCell ref="S77:T77"/>
    <mergeCell ref="Q78:R78"/>
    <mergeCell ref="K79:L79"/>
    <mergeCell ref="E78:F78"/>
    <mergeCell ref="G78:H78"/>
    <mergeCell ref="S139:T139"/>
    <mergeCell ref="I78:J78"/>
    <mergeCell ref="K78:L78"/>
    <mergeCell ref="Q84:R84"/>
    <mergeCell ref="M83:N83"/>
    <mergeCell ref="O83:P83"/>
    <mergeCell ref="E137:F137"/>
    <mergeCell ref="K64:L64"/>
    <mergeCell ref="K66:L66"/>
    <mergeCell ref="E62:F62"/>
    <mergeCell ref="K67:L67"/>
    <mergeCell ref="I72:J72"/>
    <mergeCell ref="G72:H72"/>
    <mergeCell ref="G66:H66"/>
    <mergeCell ref="I66:J66"/>
    <mergeCell ref="K75:L75"/>
    <mergeCell ref="I74:J74"/>
    <mergeCell ref="K74:L74"/>
    <mergeCell ref="E72:F72"/>
    <mergeCell ref="E148:F148"/>
    <mergeCell ref="C69:D69"/>
    <mergeCell ref="E69:F69"/>
    <mergeCell ref="G69:H69"/>
    <mergeCell ref="I69:J69"/>
    <mergeCell ref="C68:D68"/>
    <mergeCell ref="C62:D62"/>
    <mergeCell ref="E67:F67"/>
    <mergeCell ref="C80:D80"/>
    <mergeCell ref="G107:I107"/>
    <mergeCell ref="G102:I102"/>
    <mergeCell ref="G103:I103"/>
    <mergeCell ref="G136:H136"/>
    <mergeCell ref="C75:D75"/>
    <mergeCell ref="C73:D73"/>
    <mergeCell ref="A131:T131"/>
    <mergeCell ref="O79:P79"/>
    <mergeCell ref="O81:P81"/>
    <mergeCell ref="C79:D79"/>
    <mergeCell ref="Q85:R85"/>
    <mergeCell ref="I155:J155"/>
    <mergeCell ref="K155:L155"/>
    <mergeCell ref="I156:J156"/>
    <mergeCell ref="I158:J158"/>
    <mergeCell ref="K158:L158"/>
    <mergeCell ref="E155:F155"/>
    <mergeCell ref="G155:H155"/>
    <mergeCell ref="E153:F153"/>
    <mergeCell ref="I152:J152"/>
    <mergeCell ref="I153:J153"/>
    <mergeCell ref="G156:H156"/>
    <mergeCell ref="C72:D72"/>
    <mergeCell ref="O75:P75"/>
    <mergeCell ref="Q74:R74"/>
    <mergeCell ref="I68:J68"/>
    <mergeCell ref="K72:L72"/>
    <mergeCell ref="M152:N152"/>
    <mergeCell ref="G152:H152"/>
    <mergeCell ref="Q73:R73"/>
    <mergeCell ref="Q72:R72"/>
    <mergeCell ref="E74:F74"/>
    <mergeCell ref="E76:F76"/>
    <mergeCell ref="E84:F84"/>
    <mergeCell ref="G68:H68"/>
    <mergeCell ref="C82:D82"/>
    <mergeCell ref="E82:F82"/>
    <mergeCell ref="G77:H77"/>
    <mergeCell ref="I77:J77"/>
    <mergeCell ref="K77:L77"/>
    <mergeCell ref="M77:N77"/>
    <mergeCell ref="C78:D78"/>
    <mergeCell ref="Q136:R136"/>
    <mergeCell ref="M138:N138"/>
    <mergeCell ref="O138:P138"/>
    <mergeCell ref="O136:P136"/>
    <mergeCell ref="E138:F138"/>
    <mergeCell ref="I84:J84"/>
    <mergeCell ref="Q79:R79"/>
    <mergeCell ref="Q83:R83"/>
    <mergeCell ref="S83:T83"/>
    <mergeCell ref="Q82:R82"/>
    <mergeCell ref="C140:D140"/>
    <mergeCell ref="C144:D144"/>
    <mergeCell ref="E139:F139"/>
    <mergeCell ref="G84:H84"/>
    <mergeCell ref="S136:T136"/>
    <mergeCell ref="Q138:R138"/>
    <mergeCell ref="C138:D138"/>
    <mergeCell ref="C81:D81"/>
    <mergeCell ref="E81:F81"/>
    <mergeCell ref="G81:H81"/>
    <mergeCell ref="I81:J81"/>
    <mergeCell ref="K81:L81"/>
    <mergeCell ref="M81:N81"/>
    <mergeCell ref="G143:J143"/>
    <mergeCell ref="S85:T85"/>
    <mergeCell ref="C146:D146"/>
    <mergeCell ref="K146:L146"/>
    <mergeCell ref="O148:P148"/>
    <mergeCell ref="K143:L143"/>
    <mergeCell ref="K145:L145"/>
    <mergeCell ref="C147:D147"/>
    <mergeCell ref="C139:D139"/>
    <mergeCell ref="E142:F142"/>
    <mergeCell ref="E143:F143"/>
    <mergeCell ref="Q139:R139"/>
    <mergeCell ref="O142:P142"/>
    <mergeCell ref="Q142:R142"/>
    <mergeCell ref="K148:L148"/>
    <mergeCell ref="Q152:R152"/>
    <mergeCell ref="O146:P146"/>
    <mergeCell ref="Q146:R146"/>
    <mergeCell ref="G139:J139"/>
    <mergeCell ref="C148:D148"/>
    <mergeCell ref="Q148:R148"/>
    <mergeCell ref="M148:N148"/>
    <mergeCell ref="K140:L140"/>
    <mergeCell ref="E146:F146"/>
    <mergeCell ref="C145:D145"/>
    <mergeCell ref="E144:F144"/>
    <mergeCell ref="G145:J145"/>
    <mergeCell ref="M146:N146"/>
    <mergeCell ref="M149:N149"/>
    <mergeCell ref="Q151:R151"/>
    <mergeCell ref="E152:F152"/>
    <mergeCell ref="M75:N75"/>
    <mergeCell ref="S82:T82"/>
    <mergeCell ref="C83:D83"/>
    <mergeCell ref="C84:D84"/>
    <mergeCell ref="I82:J82"/>
    <mergeCell ref="C143:D143"/>
    <mergeCell ref="K139:L139"/>
    <mergeCell ref="C141:D141"/>
    <mergeCell ref="M74:N74"/>
    <mergeCell ref="M76:N76"/>
    <mergeCell ref="O76:P76"/>
    <mergeCell ref="Q76:R76"/>
    <mergeCell ref="S76:T76"/>
    <mergeCell ref="M140:N140"/>
    <mergeCell ref="S78:T78"/>
    <mergeCell ref="C74:D74"/>
    <mergeCell ref="Q143:R143"/>
    <mergeCell ref="M143:N143"/>
    <mergeCell ref="C85:D85"/>
    <mergeCell ref="E85:F85"/>
    <mergeCell ref="G85:H85"/>
    <mergeCell ref="I85:J85"/>
    <mergeCell ref="K85:L85"/>
    <mergeCell ref="M85:N85"/>
    <mergeCell ref="S140:T140"/>
    <mergeCell ref="S141:T141"/>
    <mergeCell ref="Q140:R140"/>
    <mergeCell ref="C135:T135"/>
    <mergeCell ref="O139:P139"/>
    <mergeCell ref="Q141:R141"/>
    <mergeCell ref="K142:L142"/>
    <mergeCell ref="E141:F141"/>
    <mergeCell ref="C57:D57"/>
    <mergeCell ref="G151:H151"/>
    <mergeCell ref="O155:P155"/>
    <mergeCell ref="Q155:R155"/>
    <mergeCell ref="O156:P156"/>
    <mergeCell ref="O149:P149"/>
    <mergeCell ref="O145:P145"/>
    <mergeCell ref="Q145:R145"/>
    <mergeCell ref="K153:L153"/>
    <mergeCell ref="O153:P153"/>
    <mergeCell ref="Q153:R153"/>
    <mergeCell ref="Q156:R156"/>
    <mergeCell ref="C64:D64"/>
    <mergeCell ref="E64:F64"/>
    <mergeCell ref="M64:N64"/>
    <mergeCell ref="E151:F151"/>
    <mergeCell ref="K152:L152"/>
    <mergeCell ref="K150:L150"/>
    <mergeCell ref="G59:J59"/>
    <mergeCell ref="G60:J60"/>
    <mergeCell ref="K69:L69"/>
    <mergeCell ref="G99:I99"/>
    <mergeCell ref="M151:N151"/>
    <mergeCell ref="M69:N69"/>
    <mergeCell ref="I73:J73"/>
    <mergeCell ref="G101:I101"/>
    <mergeCell ref="M136:N136"/>
    <mergeCell ref="C136:D136"/>
    <mergeCell ref="G147:J147"/>
    <mergeCell ref="K144:L144"/>
    <mergeCell ref="M144:N144"/>
    <mergeCell ref="K141:L141"/>
    <mergeCell ref="O141:P141"/>
    <mergeCell ref="E145:F145"/>
    <mergeCell ref="G144:J144"/>
    <mergeCell ref="S162:T162"/>
    <mergeCell ref="O144:P144"/>
    <mergeCell ref="Q144:R144"/>
    <mergeCell ref="O147:P147"/>
    <mergeCell ref="Q147:R147"/>
    <mergeCell ref="M147:N147"/>
    <mergeCell ref="Q154:R154"/>
    <mergeCell ref="G154:H154"/>
    <mergeCell ref="I151:J151"/>
    <mergeCell ref="C236:D236"/>
    <mergeCell ref="G181:I181"/>
    <mergeCell ref="G182:I182"/>
    <mergeCell ref="G186:I186"/>
    <mergeCell ref="G187:I187"/>
    <mergeCell ref="S165:T165"/>
    <mergeCell ref="G188:I188"/>
    <mergeCell ref="M226:N226"/>
    <mergeCell ref="O225:P225"/>
    <mergeCell ref="M227:N227"/>
    <mergeCell ref="E167:F167"/>
    <mergeCell ref="Q229:R229"/>
    <mergeCell ref="G173:H173"/>
    <mergeCell ref="I173:J173"/>
    <mergeCell ref="K173:L173"/>
    <mergeCell ref="Q225:R225"/>
    <mergeCell ref="M162:N162"/>
    <mergeCell ref="E147:F147"/>
    <mergeCell ref="C149:D149"/>
    <mergeCell ref="E149:F149"/>
    <mergeCell ref="S158:T158"/>
    <mergeCell ref="K149:L149"/>
    <mergeCell ref="G149:J149"/>
    <mergeCell ref="S149:T149"/>
    <mergeCell ref="O143:P143"/>
    <mergeCell ref="K154:L154"/>
    <mergeCell ref="E170:F170"/>
    <mergeCell ref="G170:H170"/>
    <mergeCell ref="I170:J170"/>
    <mergeCell ref="K170:L170"/>
    <mergeCell ref="M170:N170"/>
    <mergeCell ref="O170:P170"/>
    <mergeCell ref="S170:T170"/>
    <mergeCell ref="O165:P165"/>
    <mergeCell ref="I168:J168"/>
    <mergeCell ref="K168:L168"/>
    <mergeCell ref="M168:N168"/>
    <mergeCell ref="O168:P168"/>
    <mergeCell ref="S166:T166"/>
    <mergeCell ref="K162:L162"/>
    <mergeCell ref="S148:T148"/>
    <mergeCell ref="S147:T147"/>
    <mergeCell ref="G148:J148"/>
    <mergeCell ref="M154:N154"/>
    <mergeCell ref="S154:T154"/>
    <mergeCell ref="Q157:R157"/>
    <mergeCell ref="S156:T156"/>
    <mergeCell ref="S146:T146"/>
    <mergeCell ref="S151:T151"/>
    <mergeCell ref="S150:T150"/>
    <mergeCell ref="G158:H158"/>
    <mergeCell ref="E158:F158"/>
    <mergeCell ref="C248:D248"/>
    <mergeCell ref="Q168:R168"/>
    <mergeCell ref="E169:F169"/>
    <mergeCell ref="K171:L171"/>
    <mergeCell ref="K224:L224"/>
    <mergeCell ref="O229:P229"/>
    <mergeCell ref="M229:N229"/>
    <mergeCell ref="E229:F229"/>
    <mergeCell ref="E224:F224"/>
    <mergeCell ref="G224:J224"/>
    <mergeCell ref="O171:P171"/>
    <mergeCell ref="G169:H169"/>
    <mergeCell ref="I169:J169"/>
    <mergeCell ref="K169:L169"/>
    <mergeCell ref="I171:J171"/>
    <mergeCell ref="G171:H171"/>
    <mergeCell ref="G183:I183"/>
    <mergeCell ref="Q237:R237"/>
    <mergeCell ref="M169:N169"/>
    <mergeCell ref="E223:F223"/>
    <mergeCell ref="O243:P243"/>
    <mergeCell ref="C234:D234"/>
    <mergeCell ref="E168:F168"/>
    <mergeCell ref="G168:H168"/>
    <mergeCell ref="G190:I190"/>
    <mergeCell ref="G223:H223"/>
    <mergeCell ref="M223:N223"/>
    <mergeCell ref="G192:I192"/>
    <mergeCell ref="M173:N173"/>
    <mergeCell ref="O173:P173"/>
    <mergeCell ref="Q173:R173"/>
    <mergeCell ref="K238:L238"/>
    <mergeCell ref="O226:P226"/>
    <mergeCell ref="O223:P223"/>
    <mergeCell ref="Q171:R171"/>
    <mergeCell ref="S171:T171"/>
    <mergeCell ref="Q235:R235"/>
    <mergeCell ref="O237:P237"/>
    <mergeCell ref="O234:P234"/>
    <mergeCell ref="O236:P236"/>
    <mergeCell ref="M233:N233"/>
    <mergeCell ref="K232:L232"/>
    <mergeCell ref="G229:J229"/>
    <mergeCell ref="M171:N171"/>
    <mergeCell ref="G185:I185"/>
    <mergeCell ref="G184:I184"/>
    <mergeCell ref="G191:I191"/>
    <mergeCell ref="Q230:R230"/>
    <mergeCell ref="C244:D244"/>
    <mergeCell ref="E244:F244"/>
    <mergeCell ref="G244:H244"/>
    <mergeCell ref="I244:J244"/>
    <mergeCell ref="K244:L244"/>
    <mergeCell ref="M244:N244"/>
    <mergeCell ref="O244:P244"/>
    <mergeCell ref="C237:D237"/>
    <mergeCell ref="K235:L235"/>
    <mergeCell ref="C230:D230"/>
    <mergeCell ref="C228:D228"/>
    <mergeCell ref="S172:T172"/>
    <mergeCell ref="S173:T173"/>
    <mergeCell ref="C238:D238"/>
    <mergeCell ref="Q240:R240"/>
    <mergeCell ref="K243:L243"/>
    <mergeCell ref="M243:N243"/>
    <mergeCell ref="Q244:R244"/>
    <mergeCell ref="Q243:R243"/>
    <mergeCell ref="K245:L245"/>
    <mergeCell ref="M245:N245"/>
    <mergeCell ref="M247:N247"/>
    <mergeCell ref="O247:P247"/>
    <mergeCell ref="Q245:R245"/>
    <mergeCell ref="C246:D246"/>
    <mergeCell ref="E246:F246"/>
    <mergeCell ref="G246:H246"/>
    <mergeCell ref="I246:J246"/>
    <mergeCell ref="K246:L246"/>
    <mergeCell ref="C242:D242"/>
    <mergeCell ref="E242:F242"/>
    <mergeCell ref="M239:N239"/>
    <mergeCell ref="G240:H240"/>
    <mergeCell ref="K239:L239"/>
    <mergeCell ref="G238:H238"/>
    <mergeCell ref="C240:D240"/>
    <mergeCell ref="O240:P240"/>
    <mergeCell ref="G239:H239"/>
    <mergeCell ref="C233:D233"/>
    <mergeCell ref="M232:N232"/>
    <mergeCell ref="E233:F233"/>
    <mergeCell ref="C178:T178"/>
    <mergeCell ref="Q172:R172"/>
    <mergeCell ref="M172:N172"/>
    <mergeCell ref="O172:P172"/>
    <mergeCell ref="A218:T218"/>
    <mergeCell ref="G233:J233"/>
    <mergeCell ref="E227:F227"/>
    <mergeCell ref="S227:T227"/>
    <mergeCell ref="S228:T228"/>
    <mergeCell ref="S224:T224"/>
    <mergeCell ref="I223:J223"/>
    <mergeCell ref="Q223:R223"/>
    <mergeCell ref="S230:T230"/>
    <mergeCell ref="S225:T225"/>
    <mergeCell ref="S226:T226"/>
    <mergeCell ref="M230:N230"/>
    <mergeCell ref="C226:D226"/>
    <mergeCell ref="K233:L233"/>
    <mergeCell ref="C224:D224"/>
    <mergeCell ref="C223:D223"/>
    <mergeCell ref="Q224:R224"/>
    <mergeCell ref="C222:T222"/>
    <mergeCell ref="Q226:R226"/>
    <mergeCell ref="S229:T229"/>
    <mergeCell ref="S223:T223"/>
    <mergeCell ref="M225:N225"/>
    <mergeCell ref="O227:P227"/>
    <mergeCell ref="Q227:R227"/>
    <mergeCell ref="Q228:R228"/>
    <mergeCell ref="C232:D232"/>
    <mergeCell ref="E231:F231"/>
    <mergeCell ref="M145:N145"/>
    <mergeCell ref="C151:D151"/>
    <mergeCell ref="I163:J163"/>
    <mergeCell ref="G153:H153"/>
    <mergeCell ref="I154:J154"/>
    <mergeCell ref="E150:F150"/>
    <mergeCell ref="M156:N156"/>
    <mergeCell ref="C155:D155"/>
    <mergeCell ref="M155:N155"/>
    <mergeCell ref="C157:D157"/>
    <mergeCell ref="B221:T221"/>
    <mergeCell ref="Q164:R164"/>
    <mergeCell ref="O164:P164"/>
    <mergeCell ref="M164:N164"/>
    <mergeCell ref="K164:L164"/>
    <mergeCell ref="C165:D165"/>
    <mergeCell ref="O224:P224"/>
    <mergeCell ref="M224:N224"/>
    <mergeCell ref="G193:I193"/>
    <mergeCell ref="S168:T168"/>
    <mergeCell ref="S167:T167"/>
    <mergeCell ref="C166:D166"/>
    <mergeCell ref="G165:H165"/>
    <mergeCell ref="I165:J165"/>
    <mergeCell ref="B176:T176"/>
    <mergeCell ref="G189:I189"/>
    <mergeCell ref="G172:H172"/>
    <mergeCell ref="C173:D173"/>
    <mergeCell ref="E173:F173"/>
    <mergeCell ref="K229:L229"/>
    <mergeCell ref="C153:D153"/>
    <mergeCell ref="E166:F166"/>
    <mergeCell ref="G166:H166"/>
    <mergeCell ref="I166:J166"/>
    <mergeCell ref="K166:L166"/>
    <mergeCell ref="M166:N166"/>
    <mergeCell ref="O163:P163"/>
    <mergeCell ref="O154:P154"/>
    <mergeCell ref="Q149:R149"/>
    <mergeCell ref="O151:P151"/>
    <mergeCell ref="O150:P150"/>
    <mergeCell ref="Q150:R150"/>
    <mergeCell ref="O152:P152"/>
    <mergeCell ref="C163:D163"/>
    <mergeCell ref="E163:F163"/>
    <mergeCell ref="G157:H157"/>
    <mergeCell ref="I157:J157"/>
    <mergeCell ref="K157:L157"/>
    <mergeCell ref="M157:N157"/>
    <mergeCell ref="O157:P157"/>
    <mergeCell ref="C154:D154"/>
    <mergeCell ref="E154:F154"/>
    <mergeCell ref="E156:F156"/>
    <mergeCell ref="C152:D152"/>
    <mergeCell ref="M165:N165"/>
    <mergeCell ref="Q165:R165"/>
    <mergeCell ref="E165:F165"/>
    <mergeCell ref="K165:L165"/>
    <mergeCell ref="C156:D156"/>
    <mergeCell ref="O158:P158"/>
    <mergeCell ref="M153:N153"/>
    <mergeCell ref="K156:L156"/>
    <mergeCell ref="C172:D172"/>
    <mergeCell ref="E172:F172"/>
    <mergeCell ref="O169:P169"/>
    <mergeCell ref="Q169:R169"/>
    <mergeCell ref="Q170:R170"/>
    <mergeCell ref="C171:D171"/>
    <mergeCell ref="E171:F171"/>
    <mergeCell ref="C170:D170"/>
    <mergeCell ref="I172:J172"/>
    <mergeCell ref="K172:L172"/>
    <mergeCell ref="G167:H167"/>
    <mergeCell ref="I167:J167"/>
    <mergeCell ref="K167:L167"/>
    <mergeCell ref="M167:N167"/>
    <mergeCell ref="O167:P167"/>
    <mergeCell ref="C167:D167"/>
    <mergeCell ref="C169:D169"/>
    <mergeCell ref="C168:D168"/>
    <mergeCell ref="C260:D260"/>
    <mergeCell ref="E260:F260"/>
    <mergeCell ref="G260:H260"/>
    <mergeCell ref="I260:J260"/>
    <mergeCell ref="K260:L260"/>
    <mergeCell ref="M260:N260"/>
    <mergeCell ref="O260:P260"/>
    <mergeCell ref="Q260:R260"/>
    <mergeCell ref="S260:T260"/>
    <mergeCell ref="Q256:R256"/>
    <mergeCell ref="S256:T256"/>
    <mergeCell ref="I243:J243"/>
    <mergeCell ref="C252:D252"/>
    <mergeCell ref="E252:F252"/>
    <mergeCell ref="C249:D249"/>
    <mergeCell ref="E249:F249"/>
    <mergeCell ref="G249:H249"/>
    <mergeCell ref="C251:D251"/>
    <mergeCell ref="E248:F248"/>
    <mergeCell ref="C256:D256"/>
    <mergeCell ref="E256:F256"/>
    <mergeCell ref="G256:H256"/>
    <mergeCell ref="O248:P248"/>
    <mergeCell ref="Q251:R251"/>
    <mergeCell ref="O251:P251"/>
    <mergeCell ref="M251:N251"/>
    <mergeCell ref="K251:L251"/>
    <mergeCell ref="S243:T243"/>
    <mergeCell ref="K249:L249"/>
    <mergeCell ref="S248:T248"/>
    <mergeCell ref="K248:L248"/>
    <mergeCell ref="S245:T245"/>
    <mergeCell ref="C229:D229"/>
    <mergeCell ref="C231:D231"/>
    <mergeCell ref="M252:N252"/>
    <mergeCell ref="O252:P252"/>
    <mergeCell ref="G242:H242"/>
    <mergeCell ref="M237:N237"/>
    <mergeCell ref="M236:N236"/>
    <mergeCell ref="M234:N234"/>
    <mergeCell ref="G243:H243"/>
    <mergeCell ref="I238:J238"/>
    <mergeCell ref="I251:J251"/>
    <mergeCell ref="K250:L250"/>
    <mergeCell ref="M250:N250"/>
    <mergeCell ref="G231:J231"/>
    <mergeCell ref="G225:J225"/>
    <mergeCell ref="G232:J232"/>
    <mergeCell ref="G237:J237"/>
    <mergeCell ref="K237:L237"/>
    <mergeCell ref="O228:P228"/>
    <mergeCell ref="M228:N228"/>
    <mergeCell ref="G227:J227"/>
    <mergeCell ref="G226:J226"/>
    <mergeCell ref="C227:D227"/>
    <mergeCell ref="E241:F241"/>
    <mergeCell ref="E243:F243"/>
    <mergeCell ref="G251:H251"/>
    <mergeCell ref="I249:J249"/>
    <mergeCell ref="M249:N249"/>
    <mergeCell ref="O249:P249"/>
    <mergeCell ref="M248:N248"/>
    <mergeCell ref="E232:F232"/>
    <mergeCell ref="K234:L234"/>
    <mergeCell ref="E251:F251"/>
    <mergeCell ref="I256:J256"/>
    <mergeCell ref="O241:P241"/>
    <mergeCell ref="K242:L242"/>
    <mergeCell ref="M238:N238"/>
    <mergeCell ref="G236:J236"/>
    <mergeCell ref="O242:P242"/>
    <mergeCell ref="G252:H252"/>
    <mergeCell ref="I252:J252"/>
    <mergeCell ref="K252:L252"/>
    <mergeCell ref="K256:L256"/>
    <mergeCell ref="M256:N256"/>
    <mergeCell ref="O256:P256"/>
    <mergeCell ref="I248:J248"/>
    <mergeCell ref="G234:J234"/>
    <mergeCell ref="I239:J239"/>
    <mergeCell ref="G235:J235"/>
    <mergeCell ref="K236:L236"/>
    <mergeCell ref="I241:J241"/>
    <mergeCell ref="K241:L241"/>
    <mergeCell ref="M241:N241"/>
    <mergeCell ref="E240:F240"/>
    <mergeCell ref="E237:F237"/>
    <mergeCell ref="E238:F238"/>
    <mergeCell ref="G248:H248"/>
  </mergeCells>
  <phoneticPr fontId="0" type="noConversion"/>
  <pageMargins left="0.59055118110236227" right="0.59055118110236227" top="0.78740157480314965" bottom="0.51181102362204722" header="0.51181102362204722" footer="0.51181102362204722"/>
  <pageSetup paperSize="9" scale="65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28</vt:i4>
      </vt:variant>
    </vt:vector>
  </HeadingPairs>
  <TitlesOfParts>
    <vt:vector size="63" baseType="lpstr">
      <vt:lpstr>Indicatori economici </vt:lpstr>
      <vt:lpstr>Foglio2</vt:lpstr>
      <vt:lpstr> Indice</vt:lpstr>
      <vt:lpstr>1.2 Movimprese</vt:lpstr>
      <vt:lpstr>1.3 - 1.4 - 1.5 Movimp.Settore</vt:lpstr>
      <vt:lpstr>1.6 Saldo Settore</vt:lpstr>
      <vt:lpstr>1.6.1 Saldo Nati-mortalità</vt:lpstr>
      <vt:lpstr>2.1 - 2.2  Settore Artigianato </vt:lpstr>
      <vt:lpstr>2.3 -2.4-2.5. Artig. Settore </vt:lpstr>
      <vt:lpstr>2.6 Saldo Settore AA</vt:lpstr>
      <vt:lpstr>3.1-3.2  Costruzioni</vt:lpstr>
      <vt:lpstr>4.1- 4.2 Turismo</vt:lpstr>
      <vt:lpstr>5.1-5.2 Imp. Femminili</vt:lpstr>
      <vt:lpstr>5.3 - 5.4 Imp.Femminili Settore</vt:lpstr>
      <vt:lpstr>5.5 Saldo Imp.Femm.</vt:lpstr>
      <vt:lpstr>6.1 Imprend. Nazionalità</vt:lpstr>
      <vt:lpstr>6.2 - 6.3 Imprend. per Carica</vt:lpstr>
      <vt:lpstr>6.3a - 6.3b Extra Com.</vt:lpstr>
      <vt:lpstr>6.4 Imprend. Naz. Età</vt:lpstr>
      <vt:lpstr>6.5 Imprend. Sesso</vt:lpstr>
      <vt:lpstr>7.1-7.2-7.3-7.4 Comm.Consistenz</vt:lpstr>
      <vt:lpstr>7.5----7.9  Apert.- Cess.</vt:lpstr>
      <vt:lpstr>8.1 - 8.2 Cassa Edile</vt:lpstr>
      <vt:lpstr>9.1 -9.4 - C.I.G. (2)</vt:lpstr>
      <vt:lpstr>9.1 -9.4 - C.I.G.</vt:lpstr>
      <vt:lpstr>8.1  Credito </vt:lpstr>
      <vt:lpstr>9.1 - 9.2  Protesti cambiari</vt:lpstr>
      <vt:lpstr>10.1 -2 - 3- 4- 5 Import-Export</vt:lpstr>
      <vt:lpstr>13.1-13.2 -13.3 Turism.prov.SO</vt:lpstr>
      <vt:lpstr>14.4-14.5 -14.6 Turismo Livigno</vt:lpstr>
      <vt:lpstr>Tav. 11.1 Pra autovetture</vt:lpstr>
      <vt:lpstr>12.1 - 12.2 - 12.3 Benchmark</vt:lpstr>
      <vt:lpstr>12.4 Benchmark settori</vt:lpstr>
      <vt:lpstr>12.5 Benchmark Commercio Estero</vt:lpstr>
      <vt:lpstr>Indicatori economici  (2)</vt:lpstr>
      <vt:lpstr>' Indice'!Area_stampa</vt:lpstr>
      <vt:lpstr>'1.2 Movimprese'!Area_stampa</vt:lpstr>
      <vt:lpstr>'1.3 - 1.4 - 1.5 Movimp.Settore'!Area_stampa</vt:lpstr>
      <vt:lpstr>'1.6 Saldo Settore'!Area_stampa</vt:lpstr>
      <vt:lpstr>'1.6.1 Saldo Nati-mortalità'!Area_stampa</vt:lpstr>
      <vt:lpstr>'10.1 -2 - 3- 4- 5 Import-Export'!Area_stampa</vt:lpstr>
      <vt:lpstr>'13.1-13.2 -13.3 Turism.prov.SO'!Area_stampa</vt:lpstr>
      <vt:lpstr>'14.4-14.5 -14.6 Turismo Livigno'!Area_stampa</vt:lpstr>
      <vt:lpstr>'2.1 - 2.2  Settore Artigianato '!Area_stampa</vt:lpstr>
      <vt:lpstr>'2.3 -2.4-2.5. Artig. Settore '!Area_stampa</vt:lpstr>
      <vt:lpstr>'2.6 Saldo Settore AA'!Area_stampa</vt:lpstr>
      <vt:lpstr>'3.1-3.2  Costruzioni'!Area_stampa</vt:lpstr>
      <vt:lpstr>'4.1- 4.2 Turismo'!Area_stampa</vt:lpstr>
      <vt:lpstr>'5.1-5.2 Imp. Femminili'!Area_stampa</vt:lpstr>
      <vt:lpstr>'5.3 - 5.4 Imp.Femminili Settore'!Area_stampa</vt:lpstr>
      <vt:lpstr>'5.5 Saldo Imp.Femm.'!Area_stampa</vt:lpstr>
      <vt:lpstr>'6.1 Imprend. Nazionalità'!Area_stampa</vt:lpstr>
      <vt:lpstr>'6.2 - 6.3 Imprend. per Carica'!Area_stampa</vt:lpstr>
      <vt:lpstr>'6.3a - 6.3b Extra Com.'!Area_stampa</vt:lpstr>
      <vt:lpstr>'6.4 Imprend. Naz. Età'!Area_stampa</vt:lpstr>
      <vt:lpstr>'6.5 Imprend. Sesso'!Area_stampa</vt:lpstr>
      <vt:lpstr>'7.5----7.9  Apert.- Cess.'!Area_stampa</vt:lpstr>
      <vt:lpstr>'8.1 - 8.2 Cassa Edile'!Area_stampa</vt:lpstr>
      <vt:lpstr>'8.1  Credito '!Area_stampa</vt:lpstr>
      <vt:lpstr>'9.1 - 9.2  Protesti cambiari'!Area_stampa</vt:lpstr>
      <vt:lpstr>'9.1 -9.4 - C.I.G.'!Area_stampa</vt:lpstr>
      <vt:lpstr>'9.1 -9.4 - C.I.G. (2)'!Area_stampa</vt:lpstr>
      <vt:lpstr>'Tav. 11.1 Pra autovetture'!Area_stampa</vt:lpstr>
    </vt:vector>
  </TitlesOfParts>
  <Company>cciaa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Morelli</dc:creator>
  <cp:lastModifiedBy>eso0007</cp:lastModifiedBy>
  <cp:lastPrinted>2016-06-06T10:53:57Z</cp:lastPrinted>
  <dcterms:created xsi:type="dcterms:W3CDTF">2006-11-23T10:43:36Z</dcterms:created>
  <dcterms:modified xsi:type="dcterms:W3CDTF">2016-09-13T14:19:29Z</dcterms:modified>
</cp:coreProperties>
</file>